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25" windowWidth="27735" windowHeight="11925" firstSheet="1" activeTab="1"/>
  </bookViews>
  <sheets>
    <sheet name="(2) 기간별 매출현황 (발행기준)" sheetId="2" state="hidden" r:id="rId1"/>
    <sheet name="공유사업관리대장" sheetId="3" r:id="rId2"/>
    <sheet name="외주쓰리티어" sheetId="4" r:id="rId3"/>
    <sheet name="외주바토스" sheetId="5" r:id="rId4"/>
    <sheet name="외주경수" sheetId="6" r:id="rId5"/>
    <sheet name="외주둠둠주식회사" sheetId="7" r:id="rId6"/>
    <sheet name="바론계약건만" sheetId="9" r:id="rId7"/>
    <sheet name="(미사용)사업관리대장" sheetId="10" state="hidden" r:id="rId8"/>
    <sheet name="사업관리대장의 사본" sheetId="11" state="hidden" r:id="rId9"/>
    <sheet name="(미사용)PQ_한맥" sheetId="12" state="hidden" r:id="rId10"/>
    <sheet name="(미사용)PQ_지오" sheetId="13" state="hidden" r:id="rId11"/>
    <sheet name="(미사용)PQ_서정" sheetId="14" state="hidden" r:id="rId12"/>
    <sheet name="(미사용)서비스별 계약현황" sheetId="15" state="hidden" r:id="rId13"/>
    <sheet name="(미사용)ERP_한엔" sheetId="16" state="hidden" r:id="rId14"/>
    <sheet name="(미사용)BIM_동해" sheetId="17" state="hidden" r:id="rId15"/>
  </sheets>
  <calcPr calcId="124519"/>
</workbook>
</file>

<file path=xl/calcChain.xml><?xml version="1.0" encoding="utf-8"?>
<calcChain xmlns="http://schemas.openxmlformats.org/spreadsheetml/2006/main">
  <c r="L19" i="17"/>
  <c r="H19"/>
  <c r="G19"/>
  <c r="F19"/>
  <c r="L18"/>
  <c r="H18"/>
  <c r="G18"/>
  <c r="F18"/>
  <c r="L17"/>
  <c r="G17"/>
  <c r="H17" s="1"/>
  <c r="I8"/>
  <c r="H8"/>
  <c r="G8"/>
  <c r="I7"/>
  <c r="H31" i="16"/>
  <c r="H32" s="1"/>
  <c r="G31"/>
  <c r="G32" s="1"/>
  <c r="F31"/>
  <c r="F32" s="1"/>
  <c r="H30"/>
  <c r="G30"/>
  <c r="F22"/>
  <c r="G12"/>
  <c r="H12" s="1"/>
  <c r="G11"/>
  <c r="H10"/>
  <c r="G10"/>
  <c r="H9"/>
  <c r="G9"/>
  <c r="G8"/>
  <c r="H8" s="1"/>
  <c r="I7"/>
  <c r="H7"/>
  <c r="G7"/>
  <c r="G22" s="1"/>
  <c r="N46" i="15"/>
  <c r="J46"/>
  <c r="N45"/>
  <c r="J45"/>
  <c r="N41"/>
  <c r="J41"/>
  <c r="N33"/>
  <c r="N32"/>
  <c r="J32"/>
  <c r="N28"/>
  <c r="J28"/>
  <c r="J33" s="1"/>
  <c r="N18"/>
  <c r="J18"/>
  <c r="J15"/>
  <c r="N13"/>
  <c r="N15" s="1"/>
  <c r="G13"/>
  <c r="F13"/>
  <c r="J12"/>
  <c r="J19" s="1"/>
  <c r="N11"/>
  <c r="H11"/>
  <c r="G11"/>
  <c r="F11"/>
  <c r="H10"/>
  <c r="G10"/>
  <c r="F10"/>
  <c r="N9"/>
  <c r="H9"/>
  <c r="G9"/>
  <c r="F9"/>
  <c r="L25" i="14"/>
  <c r="L24"/>
  <c r="G24"/>
  <c r="L23"/>
  <c r="G23"/>
  <c r="H7"/>
  <c r="I7" s="1"/>
  <c r="G7"/>
  <c r="F24" i="13"/>
  <c r="F23"/>
  <c r="G23" s="1"/>
  <c r="F20"/>
  <c r="H15"/>
  <c r="H14"/>
  <c r="G13"/>
  <c r="H13" s="1"/>
  <c r="H12"/>
  <c r="G12"/>
  <c r="G11"/>
  <c r="H11" s="1"/>
  <c r="H10"/>
  <c r="G10"/>
  <c r="H9"/>
  <c r="G9"/>
  <c r="G24" s="1"/>
  <c r="H24" s="1"/>
  <c r="H8"/>
  <c r="I7"/>
  <c r="I8" s="1"/>
  <c r="I9" s="1"/>
  <c r="I10" s="1"/>
  <c r="I11" s="1"/>
  <c r="I12" s="1"/>
  <c r="I13" s="1"/>
  <c r="I14" s="1"/>
  <c r="I15" s="1"/>
  <c r="H7"/>
  <c r="F23" i="12"/>
  <c r="L22" s="1"/>
  <c r="L23" s="1"/>
  <c r="L24" s="1"/>
  <c r="F19"/>
  <c r="H14"/>
  <c r="G14"/>
  <c r="H9"/>
  <c r="G9"/>
  <c r="H8"/>
  <c r="I8" s="1"/>
  <c r="I9" s="1"/>
  <c r="I14" s="1"/>
  <c r="G8"/>
  <c r="H7"/>
  <c r="H19" s="1"/>
  <c r="G7"/>
  <c r="G19" s="1"/>
  <c r="AB115" i="11"/>
  <c r="Z115"/>
  <c r="AC115" s="1"/>
  <c r="Z114"/>
  <c r="AC114" s="1"/>
  <c r="U114"/>
  <c r="AB114" s="1"/>
  <c r="T114"/>
  <c r="AB113"/>
  <c r="Z113"/>
  <c r="AC113" s="1"/>
  <c r="U113"/>
  <c r="T113"/>
  <c r="Z112"/>
  <c r="AA112" s="1"/>
  <c r="U112"/>
  <c r="T112"/>
  <c r="AC111"/>
  <c r="AA111"/>
  <c r="Z111"/>
  <c r="AB111" s="1"/>
  <c r="U111"/>
  <c r="T111"/>
  <c r="AC110"/>
  <c r="AB110"/>
  <c r="AA110"/>
  <c r="Z110"/>
  <c r="U110"/>
  <c r="T110"/>
  <c r="Z108"/>
  <c r="Y108"/>
  <c r="T108"/>
  <c r="U108" s="1"/>
  <c r="Z107"/>
  <c r="AC107" s="1"/>
  <c r="T107"/>
  <c r="U107" s="1"/>
  <c r="AB107" s="1"/>
  <c r="Y106"/>
  <c r="Z106" s="1"/>
  <c r="AC106" s="1"/>
  <c r="U106"/>
  <c r="AB106" s="1"/>
  <c r="T106"/>
  <c r="Z105"/>
  <c r="AC105" s="1"/>
  <c r="Y105"/>
  <c r="T105"/>
  <c r="U105" s="1"/>
  <c r="AB105" s="1"/>
  <c r="Y104"/>
  <c r="Z104" s="1"/>
  <c r="AA103"/>
  <c r="X103"/>
  <c r="Y103" s="1"/>
  <c r="Z103" s="1"/>
  <c r="AC103" s="1"/>
  <c r="U103"/>
  <c r="AB103" s="1"/>
  <c r="T103"/>
  <c r="Z102"/>
  <c r="AC102" s="1"/>
  <c r="Y102"/>
  <c r="T102"/>
  <c r="U102" s="1"/>
  <c r="AB102" s="1"/>
  <c r="Y101"/>
  <c r="Z101" s="1"/>
  <c r="AC101" s="1"/>
  <c r="T101"/>
  <c r="U101" s="1"/>
  <c r="AB101" s="1"/>
  <c r="Z100"/>
  <c r="Y100"/>
  <c r="Y99"/>
  <c r="Z99" s="1"/>
  <c r="Z98"/>
  <c r="AC98" s="1"/>
  <c r="Y98"/>
  <c r="X98"/>
  <c r="U98"/>
  <c r="AB98" s="1"/>
  <c r="T98"/>
  <c r="Z96"/>
  <c r="Y96"/>
  <c r="Y95"/>
  <c r="Z95" s="1"/>
  <c r="X95"/>
  <c r="T95"/>
  <c r="U95" s="1"/>
  <c r="U94"/>
  <c r="AB94" s="1"/>
  <c r="T94"/>
  <c r="Z93"/>
  <c r="T93"/>
  <c r="U93" s="1"/>
  <c r="AB92"/>
  <c r="Y92"/>
  <c r="Z92" s="1"/>
  <c r="AC92" s="1"/>
  <c r="U92"/>
  <c r="T92"/>
  <c r="Y91"/>
  <c r="Z91" s="1"/>
  <c r="AC91" s="1"/>
  <c r="U91"/>
  <c r="AB91" s="1"/>
  <c r="T91"/>
  <c r="Y87"/>
  <c r="Z87" s="1"/>
  <c r="T87"/>
  <c r="U87" s="1"/>
  <c r="Z86"/>
  <c r="Y86"/>
  <c r="T86"/>
  <c r="U86" s="1"/>
  <c r="Z85"/>
  <c r="Y85"/>
  <c r="T85"/>
  <c r="U85" s="1"/>
  <c r="AB84"/>
  <c r="AA84"/>
  <c r="X84"/>
  <c r="Y84" s="1"/>
  <c r="Z84" s="1"/>
  <c r="AC84" s="1"/>
  <c r="U84"/>
  <c r="T84"/>
  <c r="S84"/>
  <c r="Y83"/>
  <c r="Z83" s="1"/>
  <c r="Z82"/>
  <c r="Y82"/>
  <c r="U82"/>
  <c r="T82"/>
  <c r="Z81"/>
  <c r="Y81"/>
  <c r="Z80"/>
  <c r="Y80"/>
  <c r="Y79"/>
  <c r="Z79" s="1"/>
  <c r="AC79" s="1"/>
  <c r="T79"/>
  <c r="U79" s="1"/>
  <c r="X78"/>
  <c r="Y78" s="1"/>
  <c r="Z78" s="1"/>
  <c r="AC78" s="1"/>
  <c r="U78"/>
  <c r="T78"/>
  <c r="S78"/>
  <c r="N78"/>
  <c r="AB77"/>
  <c r="Y77"/>
  <c r="Z77" s="1"/>
  <c r="AC77" s="1"/>
  <c r="U77"/>
  <c r="T77"/>
  <c r="Y75"/>
  <c r="Z75" s="1"/>
  <c r="Z74"/>
  <c r="AC74" s="1"/>
  <c r="Y74"/>
  <c r="X74"/>
  <c r="U74"/>
  <c r="AB74" s="1"/>
  <c r="T74"/>
  <c r="Z72"/>
  <c r="Y72"/>
  <c r="AA71"/>
  <c r="Z71"/>
  <c r="AC71" s="1"/>
  <c r="Y71"/>
  <c r="X71"/>
  <c r="U71"/>
  <c r="AB71" s="1"/>
  <c r="T71"/>
  <c r="Y70"/>
  <c r="Z70" s="1"/>
  <c r="U70"/>
  <c r="T70"/>
  <c r="AB69"/>
  <c r="Y69"/>
  <c r="Z69" s="1"/>
  <c r="AC69" s="1"/>
  <c r="U69"/>
  <c r="T69"/>
  <c r="Z68"/>
  <c r="AC68" s="1"/>
  <c r="Y68"/>
  <c r="T68"/>
  <c r="U68" s="1"/>
  <c r="AB68" s="1"/>
  <c r="Y67"/>
  <c r="Z67" s="1"/>
  <c r="AC67" s="1"/>
  <c r="T67"/>
  <c r="U67" s="1"/>
  <c r="AB67" s="1"/>
  <c r="Z66"/>
  <c r="Y66"/>
  <c r="Y65"/>
  <c r="Z65" s="1"/>
  <c r="Y64"/>
  <c r="Z64" s="1"/>
  <c r="Z63"/>
  <c r="Y63"/>
  <c r="AB62"/>
  <c r="AA62"/>
  <c r="X62"/>
  <c r="Y62" s="1"/>
  <c r="U62"/>
  <c r="T62"/>
  <c r="Y60"/>
  <c r="Z60" s="1"/>
  <c r="Y59"/>
  <c r="Z59" s="1"/>
  <c r="Z58"/>
  <c r="Y58"/>
  <c r="Y57"/>
  <c r="Z57" s="1"/>
  <c r="Y56"/>
  <c r="Z56" s="1"/>
  <c r="Z55"/>
  <c r="Y55"/>
  <c r="Y54"/>
  <c r="Z54" s="1"/>
  <c r="Z53"/>
  <c r="Y53"/>
  <c r="Y52"/>
  <c r="Z52" s="1"/>
  <c r="Z51"/>
  <c r="Y51"/>
  <c r="Y50"/>
  <c r="Z50" s="1"/>
  <c r="AA49"/>
  <c r="AB49" s="1"/>
  <c r="X49"/>
  <c r="Y49" s="1"/>
  <c r="U49"/>
  <c r="X48"/>
  <c r="Y48" s="1"/>
  <c r="U48"/>
  <c r="AB48" s="1"/>
  <c r="T48"/>
  <c r="AA45"/>
  <c r="AA43" s="1"/>
  <c r="Z45"/>
  <c r="AB45" s="1"/>
  <c r="Z44"/>
  <c r="Y44"/>
  <c r="Y43" s="1"/>
  <c r="Z43" s="1"/>
  <c r="AC43" s="1"/>
  <c r="X43"/>
  <c r="S43"/>
  <c r="T43" s="1"/>
  <c r="U43" s="1"/>
  <c r="T42"/>
  <c r="U42" s="1"/>
  <c r="Z40"/>
  <c r="Y40"/>
  <c r="Y39"/>
  <c r="Z39" s="1"/>
  <c r="Z38"/>
  <c r="Y38"/>
  <c r="Y37"/>
  <c r="Z37" s="1"/>
  <c r="AA36"/>
  <c r="X36"/>
  <c r="Y36" s="1"/>
  <c r="T36"/>
  <c r="U36" s="1"/>
  <c r="AB36" s="1"/>
  <c r="Y35"/>
  <c r="X35"/>
  <c r="Z35" s="1"/>
  <c r="AC35" s="1"/>
  <c r="U35"/>
  <c r="AB35" s="1"/>
  <c r="T35"/>
  <c r="Z34"/>
  <c r="Y34"/>
  <c r="Z33"/>
  <c r="Y33"/>
  <c r="AA32"/>
  <c r="Z32"/>
  <c r="Y32"/>
  <c r="T32"/>
  <c r="U32" s="1"/>
  <c r="Y31"/>
  <c r="Z31" s="1"/>
  <c r="Z29" s="1"/>
  <c r="AC29" s="1"/>
  <c r="Z30"/>
  <c r="Y30"/>
  <c r="AB29"/>
  <c r="AA29"/>
  <c r="Y29"/>
  <c r="X29"/>
  <c r="U29"/>
  <c r="T29"/>
  <c r="Z27"/>
  <c r="AA27" s="1"/>
  <c r="Y27"/>
  <c r="Z26"/>
  <c r="AA26" s="1"/>
  <c r="Y26"/>
  <c r="Z25"/>
  <c r="AA25" s="1"/>
  <c r="Y25"/>
  <c r="Y24"/>
  <c r="X24"/>
  <c r="Z24" s="1"/>
  <c r="S24"/>
  <c r="S134" s="1"/>
  <c r="AA23"/>
  <c r="Z23"/>
  <c r="Y23"/>
  <c r="Y22"/>
  <c r="Z22" s="1"/>
  <c r="AA22" s="1"/>
  <c r="AA21"/>
  <c r="Z21"/>
  <c r="Y21"/>
  <c r="Y20"/>
  <c r="Z20" s="1"/>
  <c r="AA20" s="1"/>
  <c r="AA19"/>
  <c r="Z19"/>
  <c r="Y19"/>
  <c r="AA18"/>
  <c r="Z18"/>
  <c r="Y18"/>
  <c r="X17"/>
  <c r="Y17" s="1"/>
  <c r="Z17" s="1"/>
  <c r="AC17" s="1"/>
  <c r="T17"/>
  <c r="U17" s="1"/>
  <c r="Y16"/>
  <c r="Z16" s="1"/>
  <c r="AC16" s="1"/>
  <c r="T16"/>
  <c r="U16" s="1"/>
  <c r="AB16" s="1"/>
  <c r="Y15"/>
  <c r="Z15" s="1"/>
  <c r="AC15" s="1"/>
  <c r="U15"/>
  <c r="AB15" s="1"/>
  <c r="T15"/>
  <c r="Z14"/>
  <c r="Y14"/>
  <c r="T14"/>
  <c r="U14" s="1"/>
  <c r="AB14" s="1"/>
  <c r="Z13"/>
  <c r="AC13" s="1"/>
  <c r="Y13"/>
  <c r="T13"/>
  <c r="U13" s="1"/>
  <c r="AB13" s="1"/>
  <c r="Z12"/>
  <c r="AC12" s="1"/>
  <c r="Y12"/>
  <c r="T12"/>
  <c r="U12" s="1"/>
  <c r="AB12" s="1"/>
  <c r="AB11"/>
  <c r="Y11"/>
  <c r="Z11" s="1"/>
  <c r="AC11" s="1"/>
  <c r="U11"/>
  <c r="T11"/>
  <c r="AB10"/>
  <c r="Y10"/>
  <c r="Z10" s="1"/>
  <c r="AC10" s="1"/>
  <c r="U10"/>
  <c r="T10"/>
  <c r="S188" i="10"/>
  <c r="T188" s="1"/>
  <c r="AC169"/>
  <c r="AB169"/>
  <c r="Z169"/>
  <c r="Z168"/>
  <c r="T168"/>
  <c r="U168" s="1"/>
  <c r="AB167"/>
  <c r="Z167"/>
  <c r="AC167" s="1"/>
  <c r="U167"/>
  <c r="T167"/>
  <c r="AC166"/>
  <c r="AA166"/>
  <c r="Z166"/>
  <c r="U166"/>
  <c r="AB166" s="1"/>
  <c r="T166"/>
  <c r="AC165"/>
  <c r="AB165"/>
  <c r="AA165"/>
  <c r="Z165"/>
  <c r="U165"/>
  <c r="T165"/>
  <c r="AA164"/>
  <c r="AB164" s="1"/>
  <c r="Z164"/>
  <c r="T164"/>
  <c r="U164" s="1"/>
  <c r="AC164" s="1"/>
  <c r="Z163"/>
  <c r="AC163" s="1"/>
  <c r="Y163"/>
  <c r="U163"/>
  <c r="AB163" s="1"/>
  <c r="T163"/>
  <c r="Z162"/>
  <c r="AC162" s="1"/>
  <c r="Y162"/>
  <c r="U162"/>
  <c r="AB162" s="1"/>
  <c r="T162"/>
  <c r="AC161"/>
  <c r="AB161"/>
  <c r="Z161"/>
  <c r="Y161"/>
  <c r="U161"/>
  <c r="T161"/>
  <c r="Z160"/>
  <c r="Y160"/>
  <c r="U160"/>
  <c r="AB160" s="1"/>
  <c r="T160"/>
  <c r="Z159"/>
  <c r="Y159"/>
  <c r="U159"/>
  <c r="AB159" s="1"/>
  <c r="T159"/>
  <c r="AB158"/>
  <c r="Z158"/>
  <c r="AC158" s="1"/>
  <c r="Y158"/>
  <c r="U158"/>
  <c r="T158"/>
  <c r="Z154"/>
  <c r="Y154"/>
  <c r="T154"/>
  <c r="U154" s="1"/>
  <c r="Z153"/>
  <c r="Y153"/>
  <c r="U153"/>
  <c r="T153"/>
  <c r="Z152"/>
  <c r="Y152"/>
  <c r="U152"/>
  <c r="T152"/>
  <c r="AC151"/>
  <c r="AB151"/>
  <c r="Z151"/>
  <c r="Y151"/>
  <c r="U151"/>
  <c r="T151"/>
  <c r="Y150"/>
  <c r="Z150" s="1"/>
  <c r="U150"/>
  <c r="T150"/>
  <c r="AB149"/>
  <c r="Y149"/>
  <c r="Z149" s="1"/>
  <c r="AC149" s="1"/>
  <c r="U149"/>
  <c r="T149"/>
  <c r="Y148"/>
  <c r="Z148" s="1"/>
  <c r="Z147"/>
  <c r="Y147"/>
  <c r="Y146"/>
  <c r="Z146" s="1"/>
  <c r="Z145"/>
  <c r="Y145"/>
  <c r="AA144"/>
  <c r="Y144"/>
  <c r="Z144" s="1"/>
  <c r="X144"/>
  <c r="T144"/>
  <c r="U144" s="1"/>
  <c r="AB144" s="1"/>
  <c r="Y142"/>
  <c r="Z142" s="1"/>
  <c r="Z141"/>
  <c r="Y141"/>
  <c r="Y140"/>
  <c r="Z140" s="1"/>
  <c r="Z139"/>
  <c r="Y139"/>
  <c r="Y138"/>
  <c r="Z138" s="1"/>
  <c r="Z137"/>
  <c r="Y137"/>
  <c r="Y136"/>
  <c r="Z136" s="1"/>
  <c r="Y135"/>
  <c r="Z135" s="1"/>
  <c r="Z134"/>
  <c r="Y134"/>
  <c r="Y133"/>
  <c r="Z133" s="1"/>
  <c r="Y132"/>
  <c r="Z132" s="1"/>
  <c r="AA131"/>
  <c r="Z131"/>
  <c r="AC131" s="1"/>
  <c r="Y131"/>
  <c r="X131"/>
  <c r="U131"/>
  <c r="AB131" s="1"/>
  <c r="X130"/>
  <c r="Y130" s="1"/>
  <c r="Z130" s="1"/>
  <c r="AC130" s="1"/>
  <c r="T130"/>
  <c r="U130" s="1"/>
  <c r="AB130" s="1"/>
  <c r="Y127"/>
  <c r="X127"/>
  <c r="Z127" s="1"/>
  <c r="AC127" s="1"/>
  <c r="T127"/>
  <c r="U127" s="1"/>
  <c r="AB127" s="1"/>
  <c r="Y126"/>
  <c r="Z126" s="1"/>
  <c r="Z125"/>
  <c r="Y125"/>
  <c r="AA124"/>
  <c r="Z124"/>
  <c r="Y124"/>
  <c r="T124"/>
  <c r="U124" s="1"/>
  <c r="Y123"/>
  <c r="Z123" s="1"/>
  <c r="Z122"/>
  <c r="Y122"/>
  <c r="AA121"/>
  <c r="Y121"/>
  <c r="X121"/>
  <c r="T121"/>
  <c r="U121" s="1"/>
  <c r="AB121" s="1"/>
  <c r="AA120"/>
  <c r="Z120"/>
  <c r="Y120"/>
  <c r="AA119"/>
  <c r="Z119"/>
  <c r="Y119"/>
  <c r="Z118"/>
  <c r="AA118" s="1"/>
  <c r="Y118"/>
  <c r="Z117"/>
  <c r="AA117" s="1"/>
  <c r="Y117"/>
  <c r="Z116"/>
  <c r="AA116" s="1"/>
  <c r="Y116"/>
  <c r="Z115"/>
  <c r="AA115" s="1"/>
  <c r="Y115"/>
  <c r="X114"/>
  <c r="Y114" s="1"/>
  <c r="U114"/>
  <c r="T114"/>
  <c r="AB113"/>
  <c r="Y113"/>
  <c r="Z113" s="1"/>
  <c r="AC113" s="1"/>
  <c r="U113"/>
  <c r="T113"/>
  <c r="AB112"/>
  <c r="Y112"/>
  <c r="Z112" s="1"/>
  <c r="AC112" s="1"/>
  <c r="U112"/>
  <c r="T112"/>
  <c r="Z111"/>
  <c r="AC111" s="1"/>
  <c r="Y111"/>
  <c r="T111"/>
  <c r="U111" s="1"/>
  <c r="AB111" s="1"/>
  <c r="Y110"/>
  <c r="Z110" s="1"/>
  <c r="AC110" s="1"/>
  <c r="T110"/>
  <c r="U110" s="1"/>
  <c r="AB110" s="1"/>
  <c r="Y109"/>
  <c r="Z109" s="1"/>
  <c r="T109"/>
  <c r="U109" s="1"/>
  <c r="AB109" s="1"/>
  <c r="Y108"/>
  <c r="Z108" s="1"/>
  <c r="AC108" s="1"/>
  <c r="U108"/>
  <c r="AB108" s="1"/>
  <c r="T108"/>
  <c r="Z107"/>
  <c r="Y107"/>
  <c r="T107"/>
  <c r="U107" s="1"/>
  <c r="AB107" s="1"/>
  <c r="Y104"/>
  <c r="Z104" s="1"/>
  <c r="Z103"/>
  <c r="Y103"/>
  <c r="Y102"/>
  <c r="Z102" s="1"/>
  <c r="Y101"/>
  <c r="Z101" s="1"/>
  <c r="Z100"/>
  <c r="Y100"/>
  <c r="Y99"/>
  <c r="Z99" s="1"/>
  <c r="Z98"/>
  <c r="Y98"/>
  <c r="Y97"/>
  <c r="Y96" s="1"/>
  <c r="AB96"/>
  <c r="AA96"/>
  <c r="X96"/>
  <c r="U96"/>
  <c r="T96"/>
  <c r="Y95"/>
  <c r="Z95" s="1"/>
  <c r="Y94"/>
  <c r="Z94" s="1"/>
  <c r="Z93"/>
  <c r="Y93"/>
  <c r="Y92"/>
  <c r="Z92" s="1"/>
  <c r="Z91"/>
  <c r="Y91"/>
  <c r="Y90"/>
  <c r="Z90" s="1"/>
  <c r="Z89"/>
  <c r="Y89"/>
  <c r="Y88"/>
  <c r="Z88" s="1"/>
  <c r="Y87"/>
  <c r="Y86" s="1"/>
  <c r="AA86"/>
  <c r="X86"/>
  <c r="U86"/>
  <c r="AB86" s="1"/>
  <c r="T86"/>
  <c r="Y85"/>
  <c r="Z85" s="1"/>
  <c r="Z84"/>
  <c r="Y84"/>
  <c r="Y83"/>
  <c r="Z83" s="1"/>
  <c r="Z82"/>
  <c r="Y82"/>
  <c r="Y81"/>
  <c r="Z81" s="1"/>
  <c r="Y80"/>
  <c r="Z80" s="1"/>
  <c r="Z79"/>
  <c r="Y79"/>
  <c r="Y78"/>
  <c r="Z78" s="1"/>
  <c r="Y77"/>
  <c r="Z77" s="1"/>
  <c r="AA76"/>
  <c r="X76"/>
  <c r="T76"/>
  <c r="U76" s="1"/>
  <c r="AB76" s="1"/>
  <c r="Z75"/>
  <c r="Y75"/>
  <c r="Y74"/>
  <c r="Z74" s="1"/>
  <c r="Y73"/>
  <c r="Z73" s="1"/>
  <c r="Z72"/>
  <c r="Y72"/>
  <c r="Y71"/>
  <c r="Z71" s="1"/>
  <c r="Y70"/>
  <c r="Z70" s="1"/>
  <c r="Z69"/>
  <c r="Y69"/>
  <c r="Y68"/>
  <c r="Z68" s="1"/>
  <c r="Z67"/>
  <c r="Y67"/>
  <c r="Y66" s="1"/>
  <c r="AA66"/>
  <c r="X66"/>
  <c r="T66"/>
  <c r="U66" s="1"/>
  <c r="AB66" s="1"/>
  <c r="Z65"/>
  <c r="Y65"/>
  <c r="Z64"/>
  <c r="AA64" s="1"/>
  <c r="Y64"/>
  <c r="Z63"/>
  <c r="AA63" s="1"/>
  <c r="Y63"/>
  <c r="Z62"/>
  <c r="AA62" s="1"/>
  <c r="Y62"/>
  <c r="Y61"/>
  <c r="Z61" s="1"/>
  <c r="AA61" s="1"/>
  <c r="Y60"/>
  <c r="Z60" s="1"/>
  <c r="AA60" s="1"/>
  <c r="Y59"/>
  <c r="Z59" s="1"/>
  <c r="AA59" s="1"/>
  <c r="AA58"/>
  <c r="Z58"/>
  <c r="Y58"/>
  <c r="Y57"/>
  <c r="Z57" s="1"/>
  <c r="Y56"/>
  <c r="X56"/>
  <c r="T56"/>
  <c r="U56" s="1"/>
  <c r="Z55"/>
  <c r="Y55"/>
  <c r="AA54"/>
  <c r="Y54"/>
  <c r="Z54" s="1"/>
  <c r="AC54" s="1"/>
  <c r="X54"/>
  <c r="T54"/>
  <c r="U54" s="1"/>
  <c r="AB54" s="1"/>
  <c r="Y53"/>
  <c r="Z53" s="1"/>
  <c r="Y52"/>
  <c r="Z52" s="1"/>
  <c r="AA52" s="1"/>
  <c r="AA51" s="1"/>
  <c r="AC51" s="1"/>
  <c r="Y51"/>
  <c r="X51"/>
  <c r="Z51" s="1"/>
  <c r="T51"/>
  <c r="U51" s="1"/>
  <c r="Y48"/>
  <c r="X48"/>
  <c r="Z48" s="1"/>
  <c r="T48"/>
  <c r="U48" s="1"/>
  <c r="Y46"/>
  <c r="Z46" s="1"/>
  <c r="X45"/>
  <c r="T45"/>
  <c r="U45" s="1"/>
  <c r="Y43"/>
  <c r="Z43" s="1"/>
  <c r="T43"/>
  <c r="U43" s="1"/>
  <c r="AB43" s="1"/>
  <c r="AC42"/>
  <c r="Z42"/>
  <c r="U42"/>
  <c r="AB42" s="1"/>
  <c r="T42"/>
  <c r="Z41"/>
  <c r="AC41" s="1"/>
  <c r="Y41"/>
  <c r="T41"/>
  <c r="U41" s="1"/>
  <c r="AB41" s="1"/>
  <c r="Z40"/>
  <c r="Y40"/>
  <c r="T40"/>
  <c r="U40" s="1"/>
  <c r="T39"/>
  <c r="U39" s="1"/>
  <c r="Z38"/>
  <c r="AC38" s="1"/>
  <c r="Y38"/>
  <c r="T38"/>
  <c r="U38" s="1"/>
  <c r="AB38" s="1"/>
  <c r="AC37"/>
  <c r="AB37"/>
  <c r="AA37"/>
  <c r="Z37"/>
  <c r="Y37"/>
  <c r="X37"/>
  <c r="U37"/>
  <c r="T37"/>
  <c r="S37"/>
  <c r="Z36"/>
  <c r="AA36" s="1"/>
  <c r="AA31" s="1"/>
  <c r="Y36"/>
  <c r="Z35"/>
  <c r="Y35"/>
  <c r="T35"/>
  <c r="U35" s="1"/>
  <c r="Z34"/>
  <c r="Y34"/>
  <c r="Z33"/>
  <c r="Y33"/>
  <c r="Y32"/>
  <c r="Z32" s="1"/>
  <c r="AC32" s="1"/>
  <c r="U32"/>
  <c r="T32"/>
  <c r="Y31"/>
  <c r="Z31" s="1"/>
  <c r="AC31" s="1"/>
  <c r="X31"/>
  <c r="T31"/>
  <c r="S31"/>
  <c r="U31" s="1"/>
  <c r="N31"/>
  <c r="Z29"/>
  <c r="Y29"/>
  <c r="AB28"/>
  <c r="Z28"/>
  <c r="AC28" s="1"/>
  <c r="Y28"/>
  <c r="X28"/>
  <c r="U28"/>
  <c r="T28"/>
  <c r="Y26"/>
  <c r="Z26" s="1"/>
  <c r="AA25"/>
  <c r="X25"/>
  <c r="Y25" s="1"/>
  <c r="Z25" s="1"/>
  <c r="AC25" s="1"/>
  <c r="U25"/>
  <c r="AB25" s="1"/>
  <c r="T25"/>
  <c r="AA24"/>
  <c r="AB24" s="1"/>
  <c r="Z24"/>
  <c r="Y23"/>
  <c r="Z23" s="1"/>
  <c r="AB22"/>
  <c r="AA22"/>
  <c r="X22"/>
  <c r="U22"/>
  <c r="T22"/>
  <c r="S22"/>
  <c r="T21"/>
  <c r="U21" s="1"/>
  <c r="Z19"/>
  <c r="Y19"/>
  <c r="Y18"/>
  <c r="Z18" s="1"/>
  <c r="Y17"/>
  <c r="Z17" s="1"/>
  <c r="Z16"/>
  <c r="Y16"/>
  <c r="AA15"/>
  <c r="AB15" s="1"/>
  <c r="X15"/>
  <c r="Y15" s="1"/>
  <c r="Z15" s="1"/>
  <c r="AC15" s="1"/>
  <c r="U15"/>
  <c r="T15"/>
  <c r="Z13"/>
  <c r="AA13" s="1"/>
  <c r="Y13"/>
  <c r="Z12"/>
  <c r="AA12" s="1"/>
  <c r="Y12"/>
  <c r="Z11"/>
  <c r="AA11" s="1"/>
  <c r="Y11"/>
  <c r="X10"/>
  <c r="X188" s="1"/>
  <c r="S10"/>
  <c r="T10" s="1"/>
  <c r="U10" s="1"/>
  <c r="S272" i="9"/>
  <c r="T272" s="1"/>
  <c r="U272" s="1"/>
  <c r="AH270"/>
  <c r="AG270"/>
  <c r="AI270" s="1"/>
  <c r="AL270" s="1"/>
  <c r="T270"/>
  <c r="AD270" s="1"/>
  <c r="AK270" s="1"/>
  <c r="AG269"/>
  <c r="AH269" s="1"/>
  <c r="T269"/>
  <c r="AD269" s="1"/>
  <c r="AK269" s="1"/>
  <c r="AG268"/>
  <c r="AH268" s="1"/>
  <c r="AI268" s="1"/>
  <c r="AL268" s="1"/>
  <c r="AD268"/>
  <c r="AK268" s="1"/>
  <c r="T268"/>
  <c r="AI267"/>
  <c r="AL267" s="1"/>
  <c r="AH267"/>
  <c r="AG267"/>
  <c r="AD267"/>
  <c r="AK267" s="1"/>
  <c r="T267"/>
  <c r="AK266"/>
  <c r="AH266"/>
  <c r="AI266" s="1"/>
  <c r="AL266" s="1"/>
  <c r="AD266"/>
  <c r="U266"/>
  <c r="T266"/>
  <c r="AH265"/>
  <c r="AI265" s="1"/>
  <c r="AL265" s="1"/>
  <c r="AD265"/>
  <c r="AK265" s="1"/>
  <c r="U265"/>
  <c r="Y62" s="1"/>
  <c r="T265"/>
  <c r="AK264"/>
  <c r="AI264"/>
  <c r="AL264" s="1"/>
  <c r="AH264"/>
  <c r="AD264"/>
  <c r="U264"/>
  <c r="T264"/>
  <c r="AG263"/>
  <c r="AH263" s="1"/>
  <c r="T263"/>
  <c r="U263" s="1"/>
  <c r="AI262"/>
  <c r="AL262" s="1"/>
  <c r="AH262"/>
  <c r="AG262"/>
  <c r="U262"/>
  <c r="T262"/>
  <c r="AD262" s="1"/>
  <c r="AK262" s="1"/>
  <c r="U261"/>
  <c r="U260"/>
  <c r="U259"/>
  <c r="U258"/>
  <c r="U257"/>
  <c r="U256"/>
  <c r="U255"/>
  <c r="U254"/>
  <c r="U253"/>
  <c r="U252"/>
  <c r="AH251"/>
  <c r="AI251" s="1"/>
  <c r="U251"/>
  <c r="AH250"/>
  <c r="AI250" s="1"/>
  <c r="U250"/>
  <c r="AH249"/>
  <c r="AI249" s="1"/>
  <c r="AJ249" s="1"/>
  <c r="AJ248" s="1"/>
  <c r="U249"/>
  <c r="AG248"/>
  <c r="AH248" s="1"/>
  <c r="T248"/>
  <c r="U248" s="1"/>
  <c r="U247"/>
  <c r="U246"/>
  <c r="U245"/>
  <c r="U244"/>
  <c r="U243"/>
  <c r="U242"/>
  <c r="U241"/>
  <c r="U240"/>
  <c r="U239"/>
  <c r="U238"/>
  <c r="AI237"/>
  <c r="AH237"/>
  <c r="U237"/>
  <c r="AI236"/>
  <c r="AH236"/>
  <c r="U236"/>
  <c r="AI235"/>
  <c r="AJ235" s="1"/>
  <c r="AJ234" s="1"/>
  <c r="AH235"/>
  <c r="U235"/>
  <c r="AG234"/>
  <c r="AH234" s="1"/>
  <c r="AD234"/>
  <c r="U234"/>
  <c r="T234"/>
  <c r="U233"/>
  <c r="U232"/>
  <c r="U231"/>
  <c r="U230"/>
  <c r="U229"/>
  <c r="U228"/>
  <c r="U227"/>
  <c r="U226"/>
  <c r="U225"/>
  <c r="U224"/>
  <c r="AI223"/>
  <c r="AH223"/>
  <c r="U223"/>
  <c r="AH222"/>
  <c r="AI222" s="1"/>
  <c r="AJ222" s="1"/>
  <c r="U222"/>
  <c r="AJ221"/>
  <c r="AI221"/>
  <c r="AH221"/>
  <c r="U221"/>
  <c r="AG220"/>
  <c r="AH220" s="1"/>
  <c r="AI220" s="1"/>
  <c r="AL220" s="1"/>
  <c r="AD220"/>
  <c r="U220"/>
  <c r="T220"/>
  <c r="U219"/>
  <c r="U218"/>
  <c r="U217"/>
  <c r="U216"/>
  <c r="U215"/>
  <c r="U214"/>
  <c r="U213"/>
  <c r="U212"/>
  <c r="U211"/>
  <c r="U210"/>
  <c r="AI209"/>
  <c r="AH209"/>
  <c r="U209"/>
  <c r="AI208"/>
  <c r="AH208"/>
  <c r="U208"/>
  <c r="AH207"/>
  <c r="AI207" s="1"/>
  <c r="AJ207" s="1"/>
  <c r="AJ206" s="1"/>
  <c r="U207"/>
  <c r="AG206"/>
  <c r="AH206" s="1"/>
  <c r="AI206" s="1"/>
  <c r="AL206" s="1"/>
  <c r="AD206"/>
  <c r="U206"/>
  <c r="T206"/>
  <c r="U205"/>
  <c r="U204"/>
  <c r="U203"/>
  <c r="U202"/>
  <c r="U201"/>
  <c r="U200"/>
  <c r="U199"/>
  <c r="U198"/>
  <c r="U197"/>
  <c r="U196"/>
  <c r="AH195"/>
  <c r="AI195" s="1"/>
  <c r="U195"/>
  <c r="AH194"/>
  <c r="AI194" s="1"/>
  <c r="U194"/>
  <c r="AI193"/>
  <c r="AJ193" s="1"/>
  <c r="AJ192" s="1"/>
  <c r="AH193"/>
  <c r="U193"/>
  <c r="AH192"/>
  <c r="AI192" s="1"/>
  <c r="AG192"/>
  <c r="T192"/>
  <c r="U192" s="1"/>
  <c r="AI191"/>
  <c r="AL191" s="1"/>
  <c r="AH191"/>
  <c r="AD191"/>
  <c r="AK191" s="1"/>
  <c r="U191"/>
  <c r="T191"/>
  <c r="AK190"/>
  <c r="AI190"/>
  <c r="AL190" s="1"/>
  <c r="AH190"/>
  <c r="AG190"/>
  <c r="AD190"/>
  <c r="U190"/>
  <c r="T190"/>
  <c r="AK189"/>
  <c r="AH189"/>
  <c r="AI189" s="1"/>
  <c r="AL189" s="1"/>
  <c r="AD189"/>
  <c r="U189"/>
  <c r="T189"/>
  <c r="AH188"/>
  <c r="AI188" s="1"/>
  <c r="T188"/>
  <c r="U188" s="1"/>
  <c r="AK187"/>
  <c r="AH187"/>
  <c r="AI187" s="1"/>
  <c r="AL187" s="1"/>
  <c r="AD187"/>
  <c r="T187"/>
  <c r="U187" s="1"/>
  <c r="AH186"/>
  <c r="AI186" s="1"/>
  <c r="T186"/>
  <c r="U186" s="1"/>
  <c r="AI185"/>
  <c r="AL185" s="1"/>
  <c r="AH185"/>
  <c r="U185"/>
  <c r="T185"/>
  <c r="AD185" s="1"/>
  <c r="AK185" s="1"/>
  <c r="AK184"/>
  <c r="AI184"/>
  <c r="AL184" s="1"/>
  <c r="AH184"/>
  <c r="AD184"/>
  <c r="U184"/>
  <c r="T184"/>
  <c r="AK183"/>
  <c r="AH183"/>
  <c r="AI183" s="1"/>
  <c r="AL183" s="1"/>
  <c r="AD183"/>
  <c r="U183"/>
  <c r="T183"/>
  <c r="AH182"/>
  <c r="AI182" s="1"/>
  <c r="AL182" s="1"/>
  <c r="AD182"/>
  <c r="AK182" s="1"/>
  <c r="U182"/>
  <c r="T182"/>
  <c r="AK181"/>
  <c r="AI181"/>
  <c r="AL181" s="1"/>
  <c r="AH181"/>
  <c r="AD181"/>
  <c r="U181"/>
  <c r="T181"/>
  <c r="AK180"/>
  <c r="AI180"/>
  <c r="AL180" s="1"/>
  <c r="AD180"/>
  <c r="U180"/>
  <c r="T180"/>
  <c r="AH179"/>
  <c r="AI179" s="1"/>
  <c r="U179"/>
  <c r="AI178"/>
  <c r="AJ178" s="1"/>
  <c r="AJ176" s="1"/>
  <c r="AH178"/>
  <c r="U178"/>
  <c r="U177"/>
  <c r="AI176"/>
  <c r="AH176"/>
  <c r="AG176"/>
  <c r="T176"/>
  <c r="U176" s="1"/>
  <c r="AG175"/>
  <c r="AH175" s="1"/>
  <c r="T175"/>
  <c r="U175" s="1"/>
  <c r="AJ174"/>
  <c r="AI174"/>
  <c r="AH174"/>
  <c r="U174"/>
  <c r="AH173"/>
  <c r="AI173" s="1"/>
  <c r="AJ173" s="1"/>
  <c r="U173"/>
  <c r="U172"/>
  <c r="AG171"/>
  <c r="AH171" s="1"/>
  <c r="T171"/>
  <c r="U171" s="1"/>
  <c r="AH170"/>
  <c r="AI170" s="1"/>
  <c r="U170"/>
  <c r="AI169"/>
  <c r="AH169"/>
  <c r="U169"/>
  <c r="AI168"/>
  <c r="AH168"/>
  <c r="U168"/>
  <c r="AI167"/>
  <c r="AH167"/>
  <c r="U167"/>
  <c r="AH166"/>
  <c r="AI166" s="1"/>
  <c r="U166"/>
  <c r="AH165"/>
  <c r="AI165" s="1"/>
  <c r="U165"/>
  <c r="AH164"/>
  <c r="AI164" s="1"/>
  <c r="U164"/>
  <c r="AH163"/>
  <c r="AI163" s="1"/>
  <c r="U163"/>
  <c r="AI162"/>
  <c r="AH162"/>
  <c r="U162"/>
  <c r="AI161"/>
  <c r="AH161"/>
  <c r="U161"/>
  <c r="AI160"/>
  <c r="AH160"/>
  <c r="U160"/>
  <c r="AH159"/>
  <c r="AI159" s="1"/>
  <c r="U159"/>
  <c r="AI158"/>
  <c r="AH158"/>
  <c r="U158"/>
  <c r="AJ157"/>
  <c r="AI157"/>
  <c r="AL157" s="1"/>
  <c r="AH157"/>
  <c r="AG157"/>
  <c r="U157"/>
  <c r="T157"/>
  <c r="AD157" s="1"/>
  <c r="AK157" s="1"/>
  <c r="AH156"/>
  <c r="AI156" s="1"/>
  <c r="U156"/>
  <c r="AH155"/>
  <c r="AI155" s="1"/>
  <c r="U155"/>
  <c r="AI154"/>
  <c r="AJ154" s="1"/>
  <c r="AH154"/>
  <c r="U154"/>
  <c r="AI153"/>
  <c r="AJ153" s="1"/>
  <c r="AH153"/>
  <c r="U153"/>
  <c r="AJ152"/>
  <c r="AI152"/>
  <c r="AH152"/>
  <c r="U152"/>
  <c r="AJ151"/>
  <c r="AI151"/>
  <c r="AH151"/>
  <c r="U151"/>
  <c r="AH150"/>
  <c r="AI150" s="1"/>
  <c r="AJ150" s="1"/>
  <c r="U150"/>
  <c r="AI149"/>
  <c r="AJ149" s="1"/>
  <c r="AH149"/>
  <c r="U149"/>
  <c r="AI148"/>
  <c r="AJ148" s="1"/>
  <c r="AH148"/>
  <c r="U148"/>
  <c r="AJ147"/>
  <c r="AI147"/>
  <c r="AH147"/>
  <c r="U147"/>
  <c r="AJ146"/>
  <c r="AI146"/>
  <c r="AH146"/>
  <c r="U146"/>
  <c r="AH145"/>
  <c r="AI145" s="1"/>
  <c r="AJ145" s="1"/>
  <c r="U145"/>
  <c r="AI144"/>
  <c r="AJ144" s="1"/>
  <c r="AH144"/>
  <c r="U144"/>
  <c r="AH143"/>
  <c r="AG143"/>
  <c r="AI143" s="1"/>
  <c r="T143"/>
  <c r="U143" s="1"/>
  <c r="U142"/>
  <c r="AI141"/>
  <c r="AJ141" s="1"/>
  <c r="AJ140" s="1"/>
  <c r="AK140" s="1"/>
  <c r="AH141"/>
  <c r="AH140" s="1"/>
  <c r="U141"/>
  <c r="AI140"/>
  <c r="AL140" s="1"/>
  <c r="AG140"/>
  <c r="AD140"/>
  <c r="U140"/>
  <c r="T140"/>
  <c r="AI139"/>
  <c r="AL139" s="1"/>
  <c r="AH139"/>
  <c r="U139"/>
  <c r="T139"/>
  <c r="AD139" s="1"/>
  <c r="AK139" s="1"/>
  <c r="AI138"/>
  <c r="AH138"/>
  <c r="T138"/>
  <c r="U138" s="1"/>
  <c r="AK137"/>
  <c r="AH137"/>
  <c r="AI137" s="1"/>
  <c r="AL137" s="1"/>
  <c r="AD137"/>
  <c r="T137"/>
  <c r="U137" s="1"/>
  <c r="AL136"/>
  <c r="AK136"/>
  <c r="AI136"/>
  <c r="AH136"/>
  <c r="AD136"/>
  <c r="U136"/>
  <c r="T136"/>
  <c r="AH135"/>
  <c r="AI135" s="1"/>
  <c r="T135"/>
  <c r="U135" s="1"/>
  <c r="AH134"/>
  <c r="AI134" s="1"/>
  <c r="AL134" s="1"/>
  <c r="AG134"/>
  <c r="U134"/>
  <c r="T134"/>
  <c r="AD134" s="1"/>
  <c r="AK134" s="1"/>
  <c r="AI133"/>
  <c r="AH133"/>
  <c r="U133"/>
  <c r="AJ132"/>
  <c r="AG132"/>
  <c r="AH132" s="1"/>
  <c r="AI132" s="1"/>
  <c r="T132"/>
  <c r="U132" s="1"/>
  <c r="AH131"/>
  <c r="AI131" s="1"/>
  <c r="T131"/>
  <c r="U131" s="1"/>
  <c r="AI130"/>
  <c r="AH130"/>
  <c r="U130"/>
  <c r="AI129"/>
  <c r="AH129"/>
  <c r="U129"/>
  <c r="AI128"/>
  <c r="AH128"/>
  <c r="U128"/>
  <c r="AH127"/>
  <c r="AI127" s="1"/>
  <c r="U127"/>
  <c r="AI126"/>
  <c r="AH126"/>
  <c r="U126"/>
  <c r="AH125"/>
  <c r="AI125" s="1"/>
  <c r="U125"/>
  <c r="AH124"/>
  <c r="AI124" s="1"/>
  <c r="U124"/>
  <c r="AI123"/>
  <c r="AH123"/>
  <c r="U123"/>
  <c r="AI122"/>
  <c r="AH122"/>
  <c r="U122"/>
  <c r="AI121"/>
  <c r="AH121"/>
  <c r="U121"/>
  <c r="AH120"/>
  <c r="AI120" s="1"/>
  <c r="U120"/>
  <c r="AI119"/>
  <c r="AH119"/>
  <c r="U119"/>
  <c r="AI118"/>
  <c r="AH118"/>
  <c r="U118"/>
  <c r="AJ117"/>
  <c r="AH117"/>
  <c r="AG117"/>
  <c r="AI117" s="1"/>
  <c r="U117"/>
  <c r="T117"/>
  <c r="AD117" s="1"/>
  <c r="AH116"/>
  <c r="AI116" s="1"/>
  <c r="U116"/>
  <c r="AH115"/>
  <c r="AI115" s="1"/>
  <c r="U115"/>
  <c r="AH114"/>
  <c r="AI114" s="1"/>
  <c r="U114"/>
  <c r="AH113"/>
  <c r="AI113" s="1"/>
  <c r="U113"/>
  <c r="AI112"/>
  <c r="AH112"/>
  <c r="U112"/>
  <c r="AI111"/>
  <c r="AH111"/>
  <c r="U111"/>
  <c r="AI110"/>
  <c r="AH110"/>
  <c r="U110"/>
  <c r="AH109"/>
  <c r="AI109" s="1"/>
  <c r="U109"/>
  <c r="AI108"/>
  <c r="AH108"/>
  <c r="U108"/>
  <c r="AH107"/>
  <c r="AI107" s="1"/>
  <c r="U107"/>
  <c r="AH106"/>
  <c r="AI106" s="1"/>
  <c r="U106"/>
  <c r="AI105"/>
  <c r="AH105"/>
  <c r="U105"/>
  <c r="AI104"/>
  <c r="AH104"/>
  <c r="U104"/>
  <c r="AL103"/>
  <c r="AJ103"/>
  <c r="AG103"/>
  <c r="AH103" s="1"/>
  <c r="AD103"/>
  <c r="AK103" s="1"/>
  <c r="T103"/>
  <c r="U103" s="1"/>
  <c r="AI102"/>
  <c r="AH102"/>
  <c r="U102"/>
  <c r="AJ101"/>
  <c r="AJ100" s="1"/>
  <c r="AI101"/>
  <c r="AH101"/>
  <c r="U101"/>
  <c r="AI100"/>
  <c r="AH100"/>
  <c r="AG100"/>
  <c r="T100"/>
  <c r="U100" s="1"/>
  <c r="AI99"/>
  <c r="AH99"/>
  <c r="U99"/>
  <c r="U98"/>
  <c r="AG97"/>
  <c r="AH98" s="1"/>
  <c r="AI98" s="1"/>
  <c r="AD97"/>
  <c r="T97"/>
  <c r="U97" s="1"/>
  <c r="AI96"/>
  <c r="AH96"/>
  <c r="U96"/>
  <c r="AH95"/>
  <c r="AI95" s="1"/>
  <c r="U95"/>
  <c r="AI94"/>
  <c r="AH94"/>
  <c r="U94"/>
  <c r="AI93"/>
  <c r="AH93"/>
  <c r="U93"/>
  <c r="AI92"/>
  <c r="AH92"/>
  <c r="U92"/>
  <c r="AH91"/>
  <c r="AI91" s="1"/>
  <c r="U91"/>
  <c r="AH90"/>
  <c r="AI90" s="1"/>
  <c r="U90"/>
  <c r="AH89"/>
  <c r="AI89" s="1"/>
  <c r="U89"/>
  <c r="AH88"/>
  <c r="AI88" s="1"/>
  <c r="U88"/>
  <c r="AH87"/>
  <c r="AI87" s="1"/>
  <c r="U87"/>
  <c r="AH86"/>
  <c r="AI86" s="1"/>
  <c r="U86"/>
  <c r="AI85"/>
  <c r="AH85"/>
  <c r="U85"/>
  <c r="AI84"/>
  <c r="AH84"/>
  <c r="U84"/>
  <c r="AJ83"/>
  <c r="AG83"/>
  <c r="AH83" s="1"/>
  <c r="AD83"/>
  <c r="AK83" s="1"/>
  <c r="U83"/>
  <c r="T83"/>
  <c r="AH82"/>
  <c r="AI82" s="1"/>
  <c r="AL82" s="1"/>
  <c r="AD82"/>
  <c r="AK82" s="1"/>
  <c r="U82"/>
  <c r="T82"/>
  <c r="AK81"/>
  <c r="AI81"/>
  <c r="AL81" s="1"/>
  <c r="AH81"/>
  <c r="AD81"/>
  <c r="U81"/>
  <c r="T81"/>
  <c r="AH80"/>
  <c r="AI80" s="1"/>
  <c r="AL80" s="1"/>
  <c r="AD80"/>
  <c r="AK80" s="1"/>
  <c r="T80"/>
  <c r="U80" s="1"/>
  <c r="AH79"/>
  <c r="AI79" s="1"/>
  <c r="AL79" s="1"/>
  <c r="AD79"/>
  <c r="AK79" s="1"/>
  <c r="U79"/>
  <c r="T79"/>
  <c r="AK78"/>
  <c r="AH78"/>
  <c r="AI78" s="1"/>
  <c r="AL78" s="1"/>
  <c r="AD78"/>
  <c r="T78"/>
  <c r="U78" s="1"/>
  <c r="U77"/>
  <c r="AI76"/>
  <c r="AJ76" s="1"/>
  <c r="AJ70" s="1"/>
  <c r="AH76"/>
  <c r="U76"/>
  <c r="AI75"/>
  <c r="AL75" s="1"/>
  <c r="AH75"/>
  <c r="U75"/>
  <c r="T75"/>
  <c r="AD75" s="1"/>
  <c r="U74"/>
  <c r="AH73"/>
  <c r="AI73" s="1"/>
  <c r="U73"/>
  <c r="AH72"/>
  <c r="AI72" s="1"/>
  <c r="U72"/>
  <c r="AH71"/>
  <c r="AI71" s="1"/>
  <c r="AL71" s="1"/>
  <c r="AD71"/>
  <c r="U71"/>
  <c r="T71"/>
  <c r="AG70"/>
  <c r="AH70" s="1"/>
  <c r="S70"/>
  <c r="T70" s="1"/>
  <c r="AD70" s="1"/>
  <c r="AK70" s="1"/>
  <c r="AI69"/>
  <c r="AH69"/>
  <c r="T69"/>
  <c r="U69" s="1"/>
  <c r="U68"/>
  <c r="AI67"/>
  <c r="AH67"/>
  <c r="X67"/>
  <c r="U67"/>
  <c r="AJ66"/>
  <c r="AI66"/>
  <c r="AL66" s="1"/>
  <c r="AH66"/>
  <c r="AG66"/>
  <c r="AD66"/>
  <c r="AK66" s="1"/>
  <c r="Y66"/>
  <c r="X66"/>
  <c r="U66"/>
  <c r="T66"/>
  <c r="Y65"/>
  <c r="X65"/>
  <c r="U65"/>
  <c r="AH64"/>
  <c r="AI64" s="1"/>
  <c r="Y64"/>
  <c r="X64"/>
  <c r="U64"/>
  <c r="AJ63"/>
  <c r="AI63"/>
  <c r="AH63"/>
  <c r="AG63"/>
  <c r="Y63"/>
  <c r="X63"/>
  <c r="U63"/>
  <c r="Y60" s="1"/>
  <c r="T63"/>
  <c r="AD63" s="1"/>
  <c r="AK63" s="1"/>
  <c r="AH62"/>
  <c r="AI62" s="1"/>
  <c r="AD62"/>
  <c r="X62"/>
  <c r="U62"/>
  <c r="T62"/>
  <c r="AI61"/>
  <c r="AL61" s="1"/>
  <c r="AH61"/>
  <c r="X61"/>
  <c r="U61"/>
  <c r="T61"/>
  <c r="AD61" s="1"/>
  <c r="AK61" s="1"/>
  <c r="AH60"/>
  <c r="AI60" s="1"/>
  <c r="X60"/>
  <c r="T60"/>
  <c r="U60" s="1"/>
  <c r="AH59"/>
  <c r="AI59" s="1"/>
  <c r="AL59" s="1"/>
  <c r="X59"/>
  <c r="U59"/>
  <c r="T59"/>
  <c r="AD59" s="1"/>
  <c r="AK59" s="1"/>
  <c r="AI58"/>
  <c r="AH58"/>
  <c r="X58"/>
  <c r="U58"/>
  <c r="AI57"/>
  <c r="AH57"/>
  <c r="X57"/>
  <c r="U57"/>
  <c r="AI56"/>
  <c r="AH56"/>
  <c r="Y56"/>
  <c r="X56"/>
  <c r="U56"/>
  <c r="AI55"/>
  <c r="AH55"/>
  <c r="Y55"/>
  <c r="X55"/>
  <c r="U55"/>
  <c r="AJ54"/>
  <c r="AG54"/>
  <c r="AH54" s="1"/>
  <c r="X54"/>
  <c r="T54"/>
  <c r="U54" s="1"/>
  <c r="Y53"/>
  <c r="X53"/>
  <c r="U53"/>
  <c r="AH52"/>
  <c r="AI52" s="1"/>
  <c r="Y52"/>
  <c r="X52"/>
  <c r="U52"/>
  <c r="AI51"/>
  <c r="AH51"/>
  <c r="Y51"/>
  <c r="X51"/>
  <c r="U51"/>
  <c r="AH50"/>
  <c r="AI50" s="1"/>
  <c r="Y50"/>
  <c r="X50"/>
  <c r="U50"/>
  <c r="AH49"/>
  <c r="AI49" s="1"/>
  <c r="X49"/>
  <c r="U49"/>
  <c r="AH48"/>
  <c r="AI48" s="1"/>
  <c r="X48"/>
  <c r="U48"/>
  <c r="AI47"/>
  <c r="AH47"/>
  <c r="Y47"/>
  <c r="X47"/>
  <c r="U47"/>
  <c r="AH46"/>
  <c r="AI46" s="1"/>
  <c r="Y46"/>
  <c r="X46"/>
  <c r="U46"/>
  <c r="AH45"/>
  <c r="AI45" s="1"/>
  <c r="Y45"/>
  <c r="X45"/>
  <c r="U45"/>
  <c r="AH44"/>
  <c r="AI44" s="1"/>
  <c r="X44"/>
  <c r="U44"/>
  <c r="AI43"/>
  <c r="AH43"/>
  <c r="Y43"/>
  <c r="X43"/>
  <c r="U43"/>
  <c r="AH42"/>
  <c r="AI42" s="1"/>
  <c r="X42"/>
  <c r="U42"/>
  <c r="AJ41"/>
  <c r="AI41"/>
  <c r="AL41" s="1"/>
  <c r="AH41"/>
  <c r="AG41"/>
  <c r="AD41"/>
  <c r="AK41" s="1"/>
  <c r="U41"/>
  <c r="AL40"/>
  <c r="AK40"/>
  <c r="AI40"/>
  <c r="AH40"/>
  <c r="AG40"/>
  <c r="AD40"/>
  <c r="X40"/>
  <c r="U40"/>
  <c r="Y59" s="1"/>
  <c r="T40"/>
  <c r="Y39"/>
  <c r="X39"/>
  <c r="U39"/>
  <c r="AI38"/>
  <c r="AH38"/>
  <c r="Y38"/>
  <c r="X38"/>
  <c r="U38"/>
  <c r="AI37"/>
  <c r="AH37"/>
  <c r="Y37"/>
  <c r="X37"/>
  <c r="U37"/>
  <c r="AJ36"/>
  <c r="AG36"/>
  <c r="AH36" s="1"/>
  <c r="X36"/>
  <c r="T36"/>
  <c r="S36"/>
  <c r="U36" s="1"/>
  <c r="AH35"/>
  <c r="AI35" s="1"/>
  <c r="AL35" s="1"/>
  <c r="Y35"/>
  <c r="X35"/>
  <c r="U35"/>
  <c r="T35"/>
  <c r="AD35" s="1"/>
  <c r="AK35" s="1"/>
  <c r="Y34"/>
  <c r="X34"/>
  <c r="U34"/>
  <c r="AH33"/>
  <c r="AI33" s="1"/>
  <c r="Y33"/>
  <c r="X33"/>
  <c r="U33"/>
  <c r="AH32"/>
  <c r="AI32" s="1"/>
  <c r="Y32"/>
  <c r="X32"/>
  <c r="U32"/>
  <c r="AH31"/>
  <c r="AI31" s="1"/>
  <c r="Y31"/>
  <c r="X31"/>
  <c r="U31"/>
  <c r="AI30"/>
  <c r="AH30"/>
  <c r="Y30"/>
  <c r="X30"/>
  <c r="U30"/>
  <c r="AH29"/>
  <c r="AI29" s="1"/>
  <c r="Y29"/>
  <c r="X29"/>
  <c r="U29"/>
  <c r="AJ28"/>
  <c r="AI28"/>
  <c r="AH28"/>
  <c r="AG28"/>
  <c r="Y28"/>
  <c r="X28"/>
  <c r="U28"/>
  <c r="T28"/>
  <c r="AD28" s="1"/>
  <c r="AK28" s="1"/>
  <c r="AL27"/>
  <c r="AK27"/>
  <c r="AI27"/>
  <c r="AH27"/>
  <c r="AG27"/>
  <c r="AD27"/>
  <c r="X27"/>
  <c r="U27"/>
  <c r="T27"/>
  <c r="AH26"/>
  <c r="AI26" s="1"/>
  <c r="AL26" s="1"/>
  <c r="X26"/>
  <c r="T26"/>
  <c r="AD26" s="1"/>
  <c r="AI25"/>
  <c r="AI23" s="1"/>
  <c r="AH25"/>
  <c r="AH23" s="1"/>
  <c r="Y25"/>
  <c r="X25"/>
  <c r="U25"/>
  <c r="AI24"/>
  <c r="AH24"/>
  <c r="Y24"/>
  <c r="X24"/>
  <c r="U24"/>
  <c r="AJ23"/>
  <c r="AG23"/>
  <c r="X23"/>
  <c r="U23"/>
  <c r="T23"/>
  <c r="AD23" s="1"/>
  <c r="AK23" s="1"/>
  <c r="Y22"/>
  <c r="X22"/>
  <c r="U22"/>
  <c r="AJ21"/>
  <c r="AI21"/>
  <c r="AH21"/>
  <c r="Y21"/>
  <c r="X21"/>
  <c r="U21"/>
  <c r="AH20"/>
  <c r="AI20" s="1"/>
  <c r="AJ20" s="1"/>
  <c r="Y20"/>
  <c r="X20"/>
  <c r="U20"/>
  <c r="AI19"/>
  <c r="AJ19" s="1"/>
  <c r="AH19"/>
  <c r="Y19"/>
  <c r="X19"/>
  <c r="U19"/>
  <c r="AG18"/>
  <c r="AH18" s="1"/>
  <c r="AD18"/>
  <c r="X18"/>
  <c r="T18"/>
  <c r="S18"/>
  <c r="U18" s="1"/>
  <c r="AJ17"/>
  <c r="AI17"/>
  <c r="AH17"/>
  <c r="X17"/>
  <c r="U17"/>
  <c r="AJ16"/>
  <c r="AI16"/>
  <c r="AH16"/>
  <c r="Y16"/>
  <c r="X16"/>
  <c r="U16"/>
  <c r="AI15"/>
  <c r="AJ15" s="1"/>
  <c r="AH15"/>
  <c r="Y15"/>
  <c r="X15"/>
  <c r="U15"/>
  <c r="AH14"/>
  <c r="AI14" s="1"/>
  <c r="AJ14" s="1"/>
  <c r="Y14"/>
  <c r="X14"/>
  <c r="U14"/>
  <c r="AI13"/>
  <c r="AJ13" s="1"/>
  <c r="AH13"/>
  <c r="X13"/>
  <c r="U13"/>
  <c r="AJ12"/>
  <c r="AI12"/>
  <c r="AH12"/>
  <c r="Y12"/>
  <c r="X12"/>
  <c r="U12"/>
  <c r="AH11"/>
  <c r="AI11" s="1"/>
  <c r="AG11"/>
  <c r="AG272" s="1"/>
  <c r="X11"/>
  <c r="U11"/>
  <c r="T11"/>
  <c r="AD11" s="1"/>
  <c r="AI10"/>
  <c r="AH10"/>
  <c r="T10"/>
  <c r="U10" s="1"/>
  <c r="Y40" s="1"/>
  <c r="AL9"/>
  <c r="AK9"/>
  <c r="AI9"/>
  <c r="AH9"/>
  <c r="AD9"/>
  <c r="T9"/>
  <c r="U9" s="1"/>
  <c r="J8" i="7"/>
  <c r="M8" s="1"/>
  <c r="C8"/>
  <c r="N7"/>
  <c r="N6"/>
  <c r="M6"/>
  <c r="J6"/>
  <c r="C6"/>
  <c r="N6" i="6"/>
  <c r="N7" s="1"/>
  <c r="M6"/>
  <c r="J6"/>
  <c r="C6"/>
  <c r="F41" i="5"/>
  <c r="F35"/>
  <c r="F33"/>
  <c r="F31"/>
  <c r="E31"/>
  <c r="Q23"/>
  <c r="Q24" s="1"/>
  <c r="P19"/>
  <c r="Q18"/>
  <c r="Q19" s="1"/>
  <c r="P18"/>
  <c r="M13"/>
  <c r="M12"/>
  <c r="M11"/>
  <c r="M10"/>
  <c r="M8"/>
  <c r="M9" s="1"/>
  <c r="M7"/>
  <c r="M6"/>
  <c r="Q28" i="4"/>
  <c r="Q27"/>
  <c r="Q23"/>
  <c r="P23"/>
  <c r="Q22"/>
  <c r="P22"/>
  <c r="M12"/>
  <c r="M13" s="1"/>
  <c r="M14" s="1"/>
  <c r="M15" s="1"/>
  <c r="M11"/>
  <c r="M9"/>
  <c r="M8"/>
  <c r="M7"/>
  <c r="M6"/>
  <c r="X270" i="3"/>
  <c r="Y270" s="1"/>
  <c r="U270"/>
  <c r="AB270" s="1"/>
  <c r="T270"/>
  <c r="AC269"/>
  <c r="AB269"/>
  <c r="Z269"/>
  <c r="Y269"/>
  <c r="X269"/>
  <c r="U269"/>
  <c r="T269"/>
  <c r="AB268"/>
  <c r="Y268"/>
  <c r="X268"/>
  <c r="Z268" s="1"/>
  <c r="AC268" s="1"/>
  <c r="U268"/>
  <c r="T268"/>
  <c r="Y267"/>
  <c r="X267"/>
  <c r="Z267" s="1"/>
  <c r="AC267" s="1"/>
  <c r="U267"/>
  <c r="AB267" s="1"/>
  <c r="T267"/>
  <c r="AC266"/>
  <c r="Z266"/>
  <c r="Y266"/>
  <c r="U266"/>
  <c r="AB266" s="1"/>
  <c r="T266"/>
  <c r="Y265"/>
  <c r="Z265" s="1"/>
  <c r="AC265" s="1"/>
  <c r="T265"/>
  <c r="U265" s="1"/>
  <c r="AB265" s="1"/>
  <c r="Z264"/>
  <c r="AC264" s="1"/>
  <c r="Y264"/>
  <c r="U264"/>
  <c r="AB264" s="1"/>
  <c r="T264"/>
  <c r="Z263"/>
  <c r="Y263"/>
  <c r="X263"/>
  <c r="T263"/>
  <c r="U263" s="1"/>
  <c r="X262"/>
  <c r="Y262" s="1"/>
  <c r="Z262" s="1"/>
  <c r="T262"/>
  <c r="U262" s="1"/>
  <c r="AB262" s="1"/>
  <c r="Z251"/>
  <c r="Y251"/>
  <c r="Z250"/>
  <c r="Y250"/>
  <c r="AA249"/>
  <c r="AA248" s="1"/>
  <c r="AB248" s="1"/>
  <c r="Z249"/>
  <c r="Y249"/>
  <c r="X248"/>
  <c r="Y248" s="1"/>
  <c r="U248"/>
  <c r="T248"/>
  <c r="Z237"/>
  <c r="Y237"/>
  <c r="Z236"/>
  <c r="Y236"/>
  <c r="AA235"/>
  <c r="Z235"/>
  <c r="Y235"/>
  <c r="AA234"/>
  <c r="Z234"/>
  <c r="AC234" s="1"/>
  <c r="Y234"/>
  <c r="X234"/>
  <c r="U234"/>
  <c r="AB234" s="1"/>
  <c r="T234"/>
  <c r="Z223"/>
  <c r="Y223"/>
  <c r="AA222"/>
  <c r="Z222"/>
  <c r="Y222"/>
  <c r="Y221"/>
  <c r="Z221" s="1"/>
  <c r="AA221" s="1"/>
  <c r="AA220" s="1"/>
  <c r="Y220"/>
  <c r="X220"/>
  <c r="Z220" s="1"/>
  <c r="AC220" s="1"/>
  <c r="U220"/>
  <c r="T220"/>
  <c r="Z209"/>
  <c r="Y209"/>
  <c r="Z208"/>
  <c r="Y208"/>
  <c r="Y207"/>
  <c r="Z207" s="1"/>
  <c r="AA207" s="1"/>
  <c r="AA206" s="1"/>
  <c r="AB206" s="1"/>
  <c r="Y206"/>
  <c r="X206"/>
  <c r="Z206" s="1"/>
  <c r="AC206" s="1"/>
  <c r="U206"/>
  <c r="T206"/>
  <c r="Y195"/>
  <c r="Z195" s="1"/>
  <c r="Y194"/>
  <c r="Z194" s="1"/>
  <c r="AA193"/>
  <c r="AA192" s="1"/>
  <c r="Z193"/>
  <c r="Y193"/>
  <c r="Y192"/>
  <c r="X192"/>
  <c r="Z192" s="1"/>
  <c r="AC192" s="1"/>
  <c r="T192"/>
  <c r="U192" s="1"/>
  <c r="AB191"/>
  <c r="Y191"/>
  <c r="Z191" s="1"/>
  <c r="AC191" s="1"/>
  <c r="U191"/>
  <c r="T191"/>
  <c r="Z190"/>
  <c r="AC190" s="1"/>
  <c r="Y190"/>
  <c r="X190"/>
  <c r="U190"/>
  <c r="AB190" s="1"/>
  <c r="T190"/>
  <c r="Y189"/>
  <c r="Z189" s="1"/>
  <c r="AC189" s="1"/>
  <c r="U189"/>
  <c r="AB189" s="1"/>
  <c r="T189"/>
  <c r="AC188"/>
  <c r="Z188"/>
  <c r="Y188"/>
  <c r="U188"/>
  <c r="AB188" s="1"/>
  <c r="T188"/>
  <c r="Y187"/>
  <c r="Z187" s="1"/>
  <c r="AC187" s="1"/>
  <c r="U187"/>
  <c r="AB187" s="1"/>
  <c r="T187"/>
  <c r="Z186"/>
  <c r="Y186"/>
  <c r="T186"/>
  <c r="U186" s="1"/>
  <c r="AC185"/>
  <c r="AB185"/>
  <c r="Z185"/>
  <c r="Y185"/>
  <c r="U185"/>
  <c r="T185"/>
  <c r="Y184"/>
  <c r="Z184" s="1"/>
  <c r="T184"/>
  <c r="U184" s="1"/>
  <c r="AB184" s="1"/>
  <c r="AC183"/>
  <c r="AB183"/>
  <c r="Z183"/>
  <c r="Y183"/>
  <c r="U183"/>
  <c r="T183"/>
  <c r="AB182"/>
  <c r="Z182"/>
  <c r="AC182" s="1"/>
  <c r="Y182"/>
  <c r="U182"/>
  <c r="T182"/>
  <c r="Z181"/>
  <c r="Y181"/>
  <c r="T181"/>
  <c r="U181" s="1"/>
  <c r="AB180"/>
  <c r="Z180"/>
  <c r="AC180" s="1"/>
  <c r="U180"/>
  <c r="T180"/>
  <c r="Z179"/>
  <c r="Y179"/>
  <c r="Y178"/>
  <c r="Z178" s="1"/>
  <c r="AA178" s="1"/>
  <c r="AA176" s="1"/>
  <c r="AB176" s="1"/>
  <c r="Y176"/>
  <c r="X176"/>
  <c r="Z176" s="1"/>
  <c r="AC176" s="1"/>
  <c r="U176"/>
  <c r="T176"/>
  <c r="Y175"/>
  <c r="X175"/>
  <c r="Z175" s="1"/>
  <c r="AC175" s="1"/>
  <c r="U175"/>
  <c r="AB175" s="1"/>
  <c r="T175"/>
  <c r="AA174"/>
  <c r="Z174"/>
  <c r="Y174"/>
  <c r="Z173"/>
  <c r="AA173" s="1"/>
  <c r="Y173"/>
  <c r="AB171"/>
  <c r="Y171"/>
  <c r="X171"/>
  <c r="Z171" s="1"/>
  <c r="AC171" s="1"/>
  <c r="U171"/>
  <c r="T171"/>
  <c r="Y170"/>
  <c r="Z170" s="1"/>
  <c r="Y169"/>
  <c r="Z169" s="1"/>
  <c r="Z168"/>
  <c r="Y168"/>
  <c r="Z167"/>
  <c r="Y167"/>
  <c r="Z166"/>
  <c r="Y166"/>
  <c r="Y165"/>
  <c r="Z165" s="1"/>
  <c r="Z164"/>
  <c r="Y164"/>
  <c r="Z163"/>
  <c r="Y163"/>
  <c r="Z162"/>
  <c r="Y162"/>
  <c r="Z161"/>
  <c r="Y161"/>
  <c r="Y160"/>
  <c r="Z160" s="1"/>
  <c r="Y159"/>
  <c r="Z159" s="1"/>
  <c r="Z158"/>
  <c r="Y158"/>
  <c r="AB157"/>
  <c r="AA157"/>
  <c r="X157"/>
  <c r="Y157" s="1"/>
  <c r="U157"/>
  <c r="T157"/>
  <c r="Z156"/>
  <c r="Y156"/>
  <c r="Z155"/>
  <c r="Y155"/>
  <c r="AA154"/>
  <c r="Z154"/>
  <c r="Y154"/>
  <c r="Y153"/>
  <c r="Z153" s="1"/>
  <c r="AA153" s="1"/>
  <c r="AA152"/>
  <c r="Z152"/>
  <c r="Y152"/>
  <c r="AA151"/>
  <c r="Z151"/>
  <c r="Y151"/>
  <c r="Z150"/>
  <c r="AA150" s="1"/>
  <c r="Y150"/>
  <c r="Z149"/>
  <c r="AA149" s="1"/>
  <c r="Y149"/>
  <c r="Y148"/>
  <c r="Z148" s="1"/>
  <c r="AA148" s="1"/>
  <c r="Y147"/>
  <c r="Z147" s="1"/>
  <c r="AA147" s="1"/>
  <c r="Z146"/>
  <c r="AA146" s="1"/>
  <c r="Y146"/>
  <c r="AA145"/>
  <c r="Z145"/>
  <c r="Y145"/>
  <c r="AA144"/>
  <c r="Z144"/>
  <c r="Y144"/>
  <c r="X143"/>
  <c r="Y143" s="1"/>
  <c r="Z143" s="1"/>
  <c r="T143"/>
  <c r="U143" s="1"/>
  <c r="Y141"/>
  <c r="Z141" s="1"/>
  <c r="Y140"/>
  <c r="X140"/>
  <c r="U140"/>
  <c r="T140"/>
  <c r="AB139"/>
  <c r="Z139"/>
  <c r="AC139" s="1"/>
  <c r="Y139"/>
  <c r="U139"/>
  <c r="T139"/>
  <c r="Z138"/>
  <c r="Y138"/>
  <c r="T138"/>
  <c r="U138" s="1"/>
  <c r="AB137"/>
  <c r="Z137"/>
  <c r="AC137" s="1"/>
  <c r="Y137"/>
  <c r="U137"/>
  <c r="T137"/>
  <c r="Y136"/>
  <c r="Z136" s="1"/>
  <c r="AC136" s="1"/>
  <c r="U136"/>
  <c r="AB136" s="1"/>
  <c r="T136"/>
  <c r="AC135"/>
  <c r="Z135"/>
  <c r="Y135"/>
  <c r="U135"/>
  <c r="AB135" s="1"/>
  <c r="T135"/>
  <c r="Y134"/>
  <c r="X134"/>
  <c r="Z134" s="1"/>
  <c r="AC134" s="1"/>
  <c r="U134"/>
  <c r="AB134" s="1"/>
  <c r="T134"/>
  <c r="Z133"/>
  <c r="Y133"/>
  <c r="AA132"/>
  <c r="X132"/>
  <c r="Y132" s="1"/>
  <c r="Z132" s="1"/>
  <c r="AC132" s="1"/>
  <c r="T132"/>
  <c r="U132" s="1"/>
  <c r="AB132" s="1"/>
  <c r="Z131"/>
  <c r="Y131"/>
  <c r="U131"/>
  <c r="AB131" s="1"/>
  <c r="T131"/>
  <c r="Z130"/>
  <c r="Y130"/>
  <c r="Z129"/>
  <c r="Y129"/>
  <c r="Z128"/>
  <c r="Y128"/>
  <c r="Z127"/>
  <c r="Y127"/>
  <c r="Z126"/>
  <c r="Y126"/>
  <c r="Y125"/>
  <c r="Z125" s="1"/>
  <c r="Y124"/>
  <c r="Z124" s="1"/>
  <c r="Y123"/>
  <c r="Z123" s="1"/>
  <c r="Z122"/>
  <c r="Y122"/>
  <c r="Z121"/>
  <c r="Y121"/>
  <c r="Z120"/>
  <c r="Y120"/>
  <c r="Z119"/>
  <c r="Y119"/>
  <c r="Z118"/>
  <c r="Y118"/>
  <c r="AA117"/>
  <c r="X117"/>
  <c r="Y117" s="1"/>
  <c r="Z117" s="1"/>
  <c r="T117"/>
  <c r="U117" s="1"/>
  <c r="AB117" s="1"/>
  <c r="Y116"/>
  <c r="Z116" s="1"/>
  <c r="Z115"/>
  <c r="Y115"/>
  <c r="Z114"/>
  <c r="Y114"/>
  <c r="Z113"/>
  <c r="Y113"/>
  <c r="Z112"/>
  <c r="Y112"/>
  <c r="Z111"/>
  <c r="Y111"/>
  <c r="Z110"/>
  <c r="Y110"/>
  <c r="Z109"/>
  <c r="Y109"/>
  <c r="Y108"/>
  <c r="Z108" s="1"/>
  <c r="Y107"/>
  <c r="Z107" s="1"/>
  <c r="Y106"/>
  <c r="Z106" s="1"/>
  <c r="Z105"/>
  <c r="Y105"/>
  <c r="Z104"/>
  <c r="Y104"/>
  <c r="AC103"/>
  <c r="AB103"/>
  <c r="AA103"/>
  <c r="Z103"/>
  <c r="Y103"/>
  <c r="X103"/>
  <c r="U103"/>
  <c r="T103"/>
  <c r="Z102"/>
  <c r="Y102"/>
  <c r="Z101"/>
  <c r="AA101" s="1"/>
  <c r="AA100" s="1"/>
  <c r="Y101"/>
  <c r="X100"/>
  <c r="Y100" s="1"/>
  <c r="T100"/>
  <c r="U100" s="1"/>
  <c r="AB100" s="1"/>
  <c r="Z99"/>
  <c r="Y99"/>
  <c r="Z98"/>
  <c r="Y98"/>
  <c r="Z97"/>
  <c r="AA97" s="1"/>
  <c r="Y97"/>
  <c r="X97"/>
  <c r="U97"/>
  <c r="T97"/>
  <c r="Z96"/>
  <c r="Y96"/>
  <c r="Z95"/>
  <c r="Y95"/>
  <c r="Y94"/>
  <c r="Z94" s="1"/>
  <c r="Y93"/>
  <c r="Z93" s="1"/>
  <c r="Z92"/>
  <c r="Y92"/>
  <c r="Z91"/>
  <c r="Y91"/>
  <c r="Z90"/>
  <c r="Y90"/>
  <c r="Y89"/>
  <c r="Z89" s="1"/>
  <c r="Z88"/>
  <c r="Y88"/>
  <c r="Z87"/>
  <c r="Y87"/>
  <c r="Z86"/>
  <c r="Y86"/>
  <c r="Z85"/>
  <c r="Y85"/>
  <c r="Y84"/>
  <c r="Z84" s="1"/>
  <c r="AB83"/>
  <c r="AA83"/>
  <c r="AC83" s="1"/>
  <c r="Z83"/>
  <c r="Y83"/>
  <c r="X83"/>
  <c r="U83"/>
  <c r="T83"/>
  <c r="AB82"/>
  <c r="Z82"/>
  <c r="AC82" s="1"/>
  <c r="Y82"/>
  <c r="U82"/>
  <c r="T82"/>
  <c r="Z81"/>
  <c r="Y81"/>
  <c r="T81"/>
  <c r="U81" s="1"/>
  <c r="AB80"/>
  <c r="Z80"/>
  <c r="AC80" s="1"/>
  <c r="Y80"/>
  <c r="U80"/>
  <c r="T80"/>
  <c r="Y79"/>
  <c r="Z79" s="1"/>
  <c r="AC79" s="1"/>
  <c r="U79"/>
  <c r="AB79" s="1"/>
  <c r="T79"/>
  <c r="AC78"/>
  <c r="Z78"/>
  <c r="Y78"/>
  <c r="U78"/>
  <c r="AB78" s="1"/>
  <c r="T78"/>
  <c r="Z76"/>
  <c r="AA76" s="1"/>
  <c r="AA70" s="1"/>
  <c r="Y76"/>
  <c r="AC75"/>
  <c r="Z75"/>
  <c r="Y75"/>
  <c r="U75"/>
  <c r="T75"/>
  <c r="Z73"/>
  <c r="Y73"/>
  <c r="Y72"/>
  <c r="Z72" s="1"/>
  <c r="Y71"/>
  <c r="Z71" s="1"/>
  <c r="T71"/>
  <c r="U71" s="1"/>
  <c r="Y70"/>
  <c r="X70"/>
  <c r="Z70" s="1"/>
  <c r="AC70" s="1"/>
  <c r="U70"/>
  <c r="T70"/>
  <c r="S70"/>
  <c r="Z69"/>
  <c r="Y69"/>
  <c r="T69"/>
  <c r="U69" s="1"/>
  <c r="Z67"/>
  <c r="Y67"/>
  <c r="AA66"/>
  <c r="Y66"/>
  <c r="Z66" s="1"/>
  <c r="X66"/>
  <c r="T66"/>
  <c r="U66" s="1"/>
  <c r="AB66" s="1"/>
  <c r="Y64"/>
  <c r="Z64" s="1"/>
  <c r="AA63"/>
  <c r="Z63"/>
  <c r="Y63"/>
  <c r="X63"/>
  <c r="T63"/>
  <c r="U63" s="1"/>
  <c r="Y62"/>
  <c r="Z62" s="1"/>
  <c r="T62"/>
  <c r="U62" s="1"/>
  <c r="Z61"/>
  <c r="AC61" s="1"/>
  <c r="Y61"/>
  <c r="U61"/>
  <c r="AB61" s="1"/>
  <c r="T61"/>
  <c r="AC60"/>
  <c r="AB60"/>
  <c r="Z60"/>
  <c r="Y60"/>
  <c r="U60"/>
  <c r="T60"/>
  <c r="Y59"/>
  <c r="Z59" s="1"/>
  <c r="AC59" s="1"/>
  <c r="T59"/>
  <c r="U59" s="1"/>
  <c r="AB59" s="1"/>
  <c r="Y58"/>
  <c r="Z58" s="1"/>
  <c r="Z57"/>
  <c r="Y57"/>
  <c r="Z56"/>
  <c r="Y56"/>
  <c r="Z55"/>
  <c r="Y55"/>
  <c r="AC54"/>
  <c r="AB54"/>
  <c r="AA54"/>
  <c r="Z54"/>
  <c r="Y54"/>
  <c r="X54"/>
  <c r="U54"/>
  <c r="T54"/>
  <c r="Y52"/>
  <c r="Z52" s="1"/>
  <c r="Y51"/>
  <c r="Z51" s="1"/>
  <c r="Y50"/>
  <c r="Z50" s="1"/>
  <c r="Z49"/>
  <c r="Y49"/>
  <c r="Z48"/>
  <c r="Y48"/>
  <c r="Z47"/>
  <c r="Y47"/>
  <c r="Z46"/>
  <c r="Y46"/>
  <c r="Z45"/>
  <c r="Y45"/>
  <c r="Z44"/>
  <c r="Y44"/>
  <c r="Z43"/>
  <c r="Y43"/>
  <c r="Y42"/>
  <c r="Z42" s="1"/>
  <c r="AA41"/>
  <c r="Z41"/>
  <c r="AC41" s="1"/>
  <c r="Y41"/>
  <c r="X41"/>
  <c r="U41"/>
  <c r="AB41" s="1"/>
  <c r="AB40"/>
  <c r="Z40"/>
  <c r="AC40" s="1"/>
  <c r="Y40"/>
  <c r="X40"/>
  <c r="U40"/>
  <c r="T40"/>
  <c r="Z38"/>
  <c r="Y38"/>
  <c r="Z37"/>
  <c r="Y37"/>
  <c r="AA36"/>
  <c r="X36"/>
  <c r="Y36" s="1"/>
  <c r="Z36" s="1"/>
  <c r="S36"/>
  <c r="T36" s="1"/>
  <c r="AB35"/>
  <c r="Z35"/>
  <c r="AC35" s="1"/>
  <c r="Y35"/>
  <c r="U35"/>
  <c r="T35"/>
  <c r="Z33"/>
  <c r="Y33"/>
  <c r="Y32"/>
  <c r="Z32" s="1"/>
  <c r="Z31"/>
  <c r="Y31"/>
  <c r="Z30"/>
  <c r="Y30"/>
  <c r="Z29"/>
  <c r="Y29"/>
  <c r="AA28"/>
  <c r="X28"/>
  <c r="Y28" s="1"/>
  <c r="U28"/>
  <c r="AB28" s="1"/>
  <c r="T28"/>
  <c r="AC27"/>
  <c r="AB27"/>
  <c r="Z27"/>
  <c r="Y27"/>
  <c r="X27"/>
  <c r="U27"/>
  <c r="T27"/>
  <c r="Z26"/>
  <c r="AC26" s="1"/>
  <c r="Y26"/>
  <c r="U26"/>
  <c r="T26"/>
  <c r="Z25"/>
  <c r="Y25"/>
  <c r="Y24"/>
  <c r="Z24" s="1"/>
  <c r="Z23" s="1"/>
  <c r="AC23" s="1"/>
  <c r="AB23"/>
  <c r="AA23"/>
  <c r="Y23"/>
  <c r="X23"/>
  <c r="U23"/>
  <c r="T23"/>
  <c r="Z21"/>
  <c r="AA21" s="1"/>
  <c r="Y21"/>
  <c r="Z20"/>
  <c r="AA20" s="1"/>
  <c r="Y20"/>
  <c r="Y19"/>
  <c r="Z19" s="1"/>
  <c r="AA19" s="1"/>
  <c r="Y18"/>
  <c r="X18"/>
  <c r="Z18" s="1"/>
  <c r="AC18" s="1"/>
  <c r="U18"/>
  <c r="T18"/>
  <c r="S18"/>
  <c r="S274" s="1"/>
  <c r="AA17"/>
  <c r="Z17"/>
  <c r="Y17"/>
  <c r="AA16"/>
  <c r="Z16"/>
  <c r="Y16"/>
  <c r="Y15"/>
  <c r="Z15" s="1"/>
  <c r="AA15" s="1"/>
  <c r="Z14"/>
  <c r="AA14" s="1"/>
  <c r="Y14"/>
  <c r="Z13"/>
  <c r="AA13" s="1"/>
  <c r="Y13"/>
  <c r="AA12"/>
  <c r="Z12"/>
  <c r="Y12"/>
  <c r="X11"/>
  <c r="X274" s="1"/>
  <c r="U11"/>
  <c r="T11"/>
  <c r="AC10"/>
  <c r="Z10"/>
  <c r="Y10"/>
  <c r="U10"/>
  <c r="AB10" s="1"/>
  <c r="T10"/>
  <c r="Y9"/>
  <c r="Z9" s="1"/>
  <c r="AC9" s="1"/>
  <c r="U9"/>
  <c r="AB9" s="1"/>
  <c r="T9"/>
  <c r="T43" i="2"/>
  <c r="Q43"/>
  <c r="P43"/>
  <c r="P42"/>
  <c r="Q42" s="1"/>
  <c r="T42" s="1"/>
  <c r="T41"/>
  <c r="Q41"/>
  <c r="P41"/>
  <c r="T40"/>
  <c r="Q40"/>
  <c r="P40"/>
  <c r="Q39"/>
  <c r="T39" s="1"/>
  <c r="P39"/>
  <c r="Q38"/>
  <c r="T38" s="1"/>
  <c r="P38"/>
  <c r="P37"/>
  <c r="Q37" s="1"/>
  <c r="T37" s="1"/>
  <c r="P36"/>
  <c r="Q36" s="1"/>
  <c r="T36" s="1"/>
  <c r="Q35"/>
  <c r="T35" s="1"/>
  <c r="P35"/>
  <c r="T34"/>
  <c r="R34"/>
  <c r="R44" s="1"/>
  <c r="R45" s="1"/>
  <c r="Q34"/>
  <c r="P34"/>
  <c r="O34"/>
  <c r="Q33"/>
  <c r="T33" s="1"/>
  <c r="P33"/>
  <c r="Q32"/>
  <c r="T32" s="1"/>
  <c r="P32"/>
  <c r="P31"/>
  <c r="Q31" s="1"/>
  <c r="T31" s="1"/>
  <c r="P30"/>
  <c r="Q30" s="1"/>
  <c r="T30" s="1"/>
  <c r="Q29"/>
  <c r="T29" s="1"/>
  <c r="P29"/>
  <c r="T28"/>
  <c r="Q28"/>
  <c r="P28"/>
  <c r="T27"/>
  <c r="Q27"/>
  <c r="P27"/>
  <c r="T26"/>
  <c r="T25" s="1"/>
  <c r="Q26"/>
  <c r="P26"/>
  <c r="R25"/>
  <c r="O25"/>
  <c r="P25" s="1"/>
  <c r="Q25" s="1"/>
  <c r="P24"/>
  <c r="Q24" s="1"/>
  <c r="T24" s="1"/>
  <c r="P23"/>
  <c r="Q23" s="1"/>
  <c r="T22"/>
  <c r="Q22"/>
  <c r="P22"/>
  <c r="T21"/>
  <c r="Q21"/>
  <c r="P21"/>
  <c r="Q20"/>
  <c r="T20" s="1"/>
  <c r="P20"/>
  <c r="Q19"/>
  <c r="T19" s="1"/>
  <c r="P19"/>
  <c r="P18"/>
  <c r="Q18" s="1"/>
  <c r="T18" s="1"/>
  <c r="R17"/>
  <c r="O17"/>
  <c r="O44" s="1"/>
  <c r="O45" s="1"/>
  <c r="T16"/>
  <c r="Q16"/>
  <c r="P16"/>
  <c r="T15"/>
  <c r="Q15"/>
  <c r="P15"/>
  <c r="Q14"/>
  <c r="T14" s="1"/>
  <c r="P14"/>
  <c r="Q13"/>
  <c r="T13" s="1"/>
  <c r="P13"/>
  <c r="P12"/>
  <c r="Q12" s="1"/>
  <c r="T12" s="1"/>
  <c r="O12"/>
  <c r="Q11"/>
  <c r="T11" s="1"/>
  <c r="P11"/>
  <c r="T10"/>
  <c r="Q10"/>
  <c r="P10"/>
  <c r="C36" i="15"/>
  <c r="X2" i="2"/>
  <c r="B2" i="11"/>
  <c r="C22" i="15"/>
  <c r="B2" i="10"/>
  <c r="C6"/>
  <c r="O2" i="15"/>
  <c r="B2" i="2"/>
  <c r="C6" i="15"/>
  <c r="B5" i="3"/>
  <c r="C6" i="2"/>
  <c r="B2" i="15"/>
  <c r="AJ62" i="9" l="1"/>
  <c r="AK62" s="1"/>
  <c r="AL62"/>
  <c r="Y27"/>
  <c r="Y58"/>
  <c r="Y61"/>
  <c r="Y13"/>
  <c r="AC35" i="10"/>
  <c r="AC81" i="3"/>
  <c r="AB81"/>
  <c r="AA150" i="10"/>
  <c r="AB150" s="1"/>
  <c r="AC150"/>
  <c r="AB97" i="3"/>
  <c r="AL186" i="9"/>
  <c r="AA95" i="11"/>
  <c r="AC95"/>
  <c r="Z76" i="10"/>
  <c r="AC76" s="1"/>
  <c r="U274" i="3"/>
  <c r="T274"/>
  <c r="AB63"/>
  <c r="AC63"/>
  <c r="AB40" i="10"/>
  <c r="AC40"/>
  <c r="I8" i="16"/>
  <c r="I9" s="1"/>
  <c r="I10" s="1"/>
  <c r="AB39" i="10"/>
  <c r="AC39"/>
  <c r="AA70" i="11"/>
  <c r="AC70"/>
  <c r="AA143" i="3"/>
  <c r="AJ11" i="9"/>
  <c r="AB95" i="11"/>
  <c r="H22" i="16"/>
  <c r="AB51" i="10"/>
  <c r="AA17" i="11"/>
  <c r="AB70"/>
  <c r="AB70" i="3"/>
  <c r="AL23" i="9"/>
  <c r="AC109" i="10"/>
  <c r="AC138" i="3"/>
  <c r="AB138"/>
  <c r="Y67" i="9"/>
  <c r="Y36"/>
  <c r="AA48" i="10"/>
  <c r="AC48"/>
  <c r="AB192" i="3"/>
  <c r="AJ220" i="9"/>
  <c r="AK220" s="1"/>
  <c r="AB186" i="3"/>
  <c r="AC186"/>
  <c r="AB124" i="10"/>
  <c r="AC124"/>
  <c r="AB93" i="11"/>
  <c r="AC93"/>
  <c r="AB220" i="3"/>
  <c r="AA11"/>
  <c r="AJ143" i="9"/>
  <c r="AB48" i="10"/>
  <c r="AA114"/>
  <c r="AB114" s="1"/>
  <c r="AA62" i="3"/>
  <c r="AB62" s="1"/>
  <c r="AC62"/>
  <c r="AA46" i="10"/>
  <c r="AA45" s="1"/>
  <c r="Z45"/>
  <c r="AC45" s="1"/>
  <c r="AC71" i="3"/>
  <c r="AC36"/>
  <c r="AL28" i="9"/>
  <c r="AC100" i="3"/>
  <c r="AK234" i="9"/>
  <c r="AB17" i="11"/>
  <c r="AA24"/>
  <c r="AC181" i="3"/>
  <c r="AB181"/>
  <c r="AC82" i="11"/>
  <c r="AA83"/>
  <c r="AA78" s="1"/>
  <c r="AB78" s="1"/>
  <c r="AB112"/>
  <c r="AC143" i="3"/>
  <c r="Z121" i="10"/>
  <c r="AC121" s="1"/>
  <c r="Y26" i="9"/>
  <c r="Y23"/>
  <c r="Y274" i="3"/>
  <c r="Z274" s="1"/>
  <c r="AB69"/>
  <c r="AC69"/>
  <c r="AA57" i="10"/>
  <c r="AA56" s="1"/>
  <c r="AB56" s="1"/>
  <c r="Z56"/>
  <c r="AC56" s="1"/>
  <c r="AA18" i="3"/>
  <c r="AA4" s="1"/>
  <c r="AB143"/>
  <c r="AA10" i="10"/>
  <c r="AC107"/>
  <c r="Y49" i="9"/>
  <c r="AL63"/>
  <c r="AB31" i="10"/>
  <c r="AC43"/>
  <c r="Z66"/>
  <c r="AC66" s="1"/>
  <c r="AC24" i="11"/>
  <c r="AA141" i="3"/>
  <c r="AA140" s="1"/>
  <c r="AB140" s="1"/>
  <c r="Z140"/>
  <c r="AC140" s="1"/>
  <c r="Y188" i="10"/>
  <c r="Z188" s="1"/>
  <c r="AC188" s="1"/>
  <c r="T134" i="11"/>
  <c r="U134" s="1"/>
  <c r="AB108"/>
  <c r="AC108"/>
  <c r="AB43"/>
  <c r="H20" i="13"/>
  <c r="AB168" i="10"/>
  <c r="AC168"/>
  <c r="AC263" i="3"/>
  <c r="AB263"/>
  <c r="AK117" i="9"/>
  <c r="AL117"/>
  <c r="AB42" i="11"/>
  <c r="AC42"/>
  <c r="Q44" i="2"/>
  <c r="AB18" i="3"/>
  <c r="AC117"/>
  <c r="AC262"/>
  <c r="AL11" i="9"/>
  <c r="AJ18"/>
  <c r="AL188"/>
  <c r="AL192"/>
  <c r="AK206"/>
  <c r="AB10" i="10"/>
  <c r="AC144"/>
  <c r="AB21"/>
  <c r="AC21"/>
  <c r="AH272" i="9"/>
  <c r="AI272" s="1"/>
  <c r="AB32" i="11"/>
  <c r="AC32"/>
  <c r="P44" i="2"/>
  <c r="P45" s="1"/>
  <c r="AC66" i="3"/>
  <c r="AC184"/>
  <c r="AL100" i="9"/>
  <c r="AC14" i="11"/>
  <c r="Q17" i="2"/>
  <c r="T17" s="1"/>
  <c r="Z28" i="3"/>
  <c r="AC28" s="1"/>
  <c r="Z270"/>
  <c r="AC270" s="1"/>
  <c r="N8" i="7"/>
  <c r="N9" s="1"/>
  <c r="Y11" i="9"/>
  <c r="Y17"/>
  <c r="P17" i="2"/>
  <c r="U26" i="9"/>
  <c r="Y44"/>
  <c r="Y48"/>
  <c r="Y76" i="10"/>
  <c r="U70" i="9"/>
  <c r="Y54" s="1"/>
  <c r="AI97"/>
  <c r="AD143"/>
  <c r="Z10" i="10"/>
  <c r="AC10" s="1"/>
  <c r="Z114"/>
  <c r="AC114" s="1"/>
  <c r="U24" i="11"/>
  <c r="AB24" s="1"/>
  <c r="Z62"/>
  <c r="AC62" s="1"/>
  <c r="G20" i="13"/>
  <c r="AH97" i="9"/>
  <c r="Y10" i="10"/>
  <c r="Z97"/>
  <c r="Z96" s="1"/>
  <c r="AC96" s="1"/>
  <c r="T24" i="11"/>
  <c r="L30" i="16"/>
  <c r="L31" s="1"/>
  <c r="L32" s="1"/>
  <c r="Y45" i="10"/>
  <c r="Y22"/>
  <c r="Z22" s="1"/>
  <c r="AC22" s="1"/>
  <c r="AC97" i="3"/>
  <c r="AL83" i="9"/>
  <c r="AC112" i="11"/>
  <c r="Z11" i="3"/>
  <c r="AC11" s="1"/>
  <c r="Z157"/>
  <c r="AC157" s="1"/>
  <c r="Z248"/>
  <c r="AC248" s="1"/>
  <c r="AD10" i="9"/>
  <c r="AI18"/>
  <c r="AL18" s="1"/>
  <c r="AI36"/>
  <c r="AI54"/>
  <c r="Y11" i="3"/>
  <c r="AD69" i="9"/>
  <c r="AD192"/>
  <c r="AK192" s="1"/>
  <c r="AI248"/>
  <c r="Y49" i="10"/>
  <c r="Z49" s="1"/>
  <c r="Z87"/>
  <c r="Z86" s="1"/>
  <c r="AC86" s="1"/>
  <c r="F24" i="12"/>
  <c r="AI83" i="9"/>
  <c r="AD100"/>
  <c r="AK100" s="1"/>
  <c r="AD138"/>
  <c r="AK138" s="1"/>
  <c r="AD176"/>
  <c r="AI269"/>
  <c r="AL269" s="1"/>
  <c r="AC160" i="10"/>
  <c r="AD36" i="9"/>
  <c r="AK36" s="1"/>
  <c r="Y42"/>
  <c r="AD54"/>
  <c r="AK54" s="1"/>
  <c r="AD60"/>
  <c r="AK60" s="1"/>
  <c r="AI103"/>
  <c r="AD132"/>
  <c r="AK132" s="1"/>
  <c r="AD135"/>
  <c r="AK135" s="1"/>
  <c r="X134" i="11"/>
  <c r="G23" i="12"/>
  <c r="G24" s="1"/>
  <c r="Y18" i="9"/>
  <c r="Y57"/>
  <c r="AI171"/>
  <c r="AD186"/>
  <c r="AK186" s="1"/>
  <c r="AD248"/>
  <c r="AK248" s="1"/>
  <c r="AI263"/>
  <c r="Z36" i="11"/>
  <c r="AC36" s="1"/>
  <c r="Z49"/>
  <c r="AC49" s="1"/>
  <c r="AC94"/>
  <c r="L24" i="13"/>
  <c r="L25" s="1"/>
  <c r="N10" i="15"/>
  <c r="N12" s="1"/>
  <c r="N19" s="1"/>
  <c r="AD171" i="9"/>
  <c r="AK171" s="1"/>
  <c r="AI175"/>
  <c r="AL175" s="1"/>
  <c r="AD263"/>
  <c r="AK263" s="1"/>
  <c r="AC131" i="3"/>
  <c r="AC159" i="10"/>
  <c r="AD272" i="9"/>
  <c r="L23" i="13"/>
  <c r="AI70" i="9"/>
  <c r="AL70" s="1"/>
  <c r="AD131"/>
  <c r="AK131" s="1"/>
  <c r="AD175"/>
  <c r="AK175" s="1"/>
  <c r="AD188"/>
  <c r="AK188" s="1"/>
  <c r="AI234"/>
  <c r="AL234" s="1"/>
  <c r="U188" i="10"/>
  <c r="Z48" i="11"/>
  <c r="AC48" s="1"/>
  <c r="H23" i="13"/>
  <c r="U36" i="3"/>
  <c r="AB36" s="1"/>
  <c r="Z100"/>
  <c r="AA274" l="1"/>
  <c r="AB11"/>
  <c r="AB274" s="1"/>
  <c r="T44" i="2"/>
  <c r="T45" s="1"/>
  <c r="Q45"/>
  <c r="AL97" i="9"/>
  <c r="AJ97"/>
  <c r="AK97" s="1"/>
  <c r="AJ4"/>
  <c r="AK18"/>
  <c r="AK143"/>
  <c r="AL138"/>
  <c r="Y134" i="11"/>
  <c r="Z134" s="1"/>
  <c r="AC134" s="1"/>
  <c r="AL131" i="9"/>
  <c r="AL60"/>
  <c r="AL135"/>
  <c r="AL132"/>
  <c r="AJ272"/>
  <c r="AL10"/>
  <c r="AK10"/>
  <c r="AL36"/>
  <c r="AL171"/>
  <c r="AK69"/>
  <c r="AL69"/>
  <c r="AL54"/>
  <c r="AL248"/>
  <c r="AK176"/>
  <c r="AL176"/>
  <c r="AK11"/>
  <c r="AL263"/>
  <c r="AL143"/>
  <c r="AL272" l="1"/>
  <c r="AC274" i="3"/>
  <c r="AB275"/>
  <c r="AK272" i="9"/>
  <c r="AK273" s="1"/>
</calcChain>
</file>

<file path=xl/comments1.xml><?xml version="1.0" encoding="utf-8"?>
<comments xmlns="http://schemas.openxmlformats.org/spreadsheetml/2006/main">
  <authors>
    <author/>
  </authors>
  <commentList>
    <comment ref="E1" authorId="0">
      <text>
        <r>
          <rPr>
            <sz val="10"/>
            <color rgb="FF000000"/>
            <rFont val="Arial"/>
            <family val="2"/>
            <scheme val="minor"/>
          </rPr>
          <t>날짜 글꼴크기 20
부서명 글꼴크기35
전체 기본 글꼴 
Noto Sans KR</t>
        </r>
      </text>
    </comment>
    <comment ref="E2" authorId="0">
      <text>
        <r>
          <rPr>
            <sz val="10"/>
            <color rgb="FF000000"/>
            <rFont val="Arial"/>
            <family val="2"/>
            <scheme val="minor"/>
          </rPr>
          <t>날짜 글꼴크기 20
부서명 글꼴크기35
전체 기본 글꼴 
Noto Sans KR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1" authorId="0">
      <text>
        <r>
          <rPr>
            <sz val="10"/>
            <color rgb="FF000000"/>
            <rFont val="Arial"/>
            <family val="2"/>
            <scheme val="minor"/>
          </rPr>
          <t>날짜 글꼴크기 20
부서명 글꼴크기35
전체 기본 글꼴 
Noto Sans KR</t>
        </r>
      </text>
    </comment>
    <comment ref="B2" authorId="0">
      <text>
        <r>
          <rPr>
            <sz val="10"/>
            <color rgb="FF000000"/>
            <rFont val="Arial"/>
            <family val="2"/>
            <scheme val="minor"/>
          </rPr>
          <t>날짜 글꼴크기 20
부서명 글꼴크기35
전체 기본 글꼴 
Noto Sans KR</t>
        </r>
      </text>
    </comment>
    <comment ref="G100" authorId="0">
      <text>
        <r>
          <rPr>
            <sz val="10"/>
            <color rgb="FF000000"/>
            <rFont val="Arial"/>
            <family val="2"/>
            <scheme val="minor"/>
          </rPr>
          <t>어음 발행일 6/20
어음 만기일(90일) 9/17
*만기일 16시이후 신고계좌로 이체됨</t>
        </r>
      </text>
    </comment>
    <comment ref="W101" authorId="0">
      <text>
        <r>
          <rPr>
            <sz val="10"/>
            <color rgb="FF000000"/>
            <rFont val="Arial"/>
            <family val="2"/>
            <scheme val="minor"/>
          </rPr>
          <t>어음 발행일 6/20
어음 만기일(90일) 9/17
*만기일 16시이후 신고계좌로 이체됨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D1" authorId="0">
      <text>
        <r>
          <rPr>
            <sz val="10"/>
            <color rgb="FF000000"/>
            <rFont val="Arial"/>
            <family val="2"/>
            <scheme val="minor"/>
          </rPr>
          <t>날짜 글꼴크기 20
부서명 글꼴크기35
전체 기본 글꼴 
Noto Sans KR</t>
        </r>
      </text>
    </comment>
    <comment ref="B2" authorId="0">
      <text>
        <r>
          <rPr>
            <sz val="10"/>
            <color rgb="FF000000"/>
            <rFont val="Arial"/>
            <family val="2"/>
            <scheme val="minor"/>
          </rPr>
          <t>날짜 글꼴크기 20
부서명 글꼴크기35
전체 기본 글꼴 
Noto Sans KR</t>
        </r>
      </text>
    </comment>
    <comment ref="G100" authorId="0">
      <text>
        <r>
          <rPr>
            <sz val="10"/>
            <color rgb="FF000000"/>
            <rFont val="Arial"/>
            <family val="2"/>
            <scheme val="minor"/>
          </rPr>
          <t>어음 발행일 6/20
어음 만기일(90일) 9/17
*만기일 16시이후 신고계좌로 이체됨</t>
        </r>
      </text>
    </comment>
    <comment ref="AF101" authorId="0">
      <text>
        <r>
          <rPr>
            <sz val="10"/>
            <color rgb="FF000000"/>
            <rFont val="Arial"/>
            <family val="2"/>
            <scheme val="minor"/>
          </rPr>
          <t>어음 발행일 6/20
어음 만기일(90일) 9/17
*만기일 16시이후 신고계좌로 이체됨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E1" authorId="0">
      <text>
        <r>
          <rPr>
            <sz val="10"/>
            <color rgb="FF000000"/>
            <rFont val="Arial"/>
            <family val="2"/>
            <scheme val="minor"/>
          </rPr>
          <t>날짜 글꼴크기 20
부서명 글꼴크기35
전체 기본 글꼴 
Noto Sans KR</t>
        </r>
      </text>
    </comment>
    <comment ref="E2" authorId="0">
      <text>
        <r>
          <rPr>
            <sz val="10"/>
            <color rgb="FF000000"/>
            <rFont val="Arial"/>
            <family val="2"/>
            <scheme val="minor"/>
          </rPr>
          <t>날짜 글꼴크기 20
부서명 글꼴크기35
전체 기본 글꼴 
Noto Sans KR</t>
        </r>
      </text>
    </comment>
    <comment ref="G8" authorId="0">
      <text>
        <r>
          <rPr>
            <sz val="10"/>
            <color rgb="FF000000"/>
            <rFont val="Arial"/>
            <family val="2"/>
            <scheme val="minor"/>
          </rPr>
          <t xml:space="preserve">예시) B-25-01-01
B - 바론
25 - 년도
01 SW / 02 HW / 03 BIM / 04 기타
01... - 순번
</t>
        </r>
      </text>
    </comment>
    <comment ref="H51" authorId="0">
      <text>
        <r>
          <rPr>
            <sz val="10"/>
            <color rgb="FF000000"/>
            <rFont val="Arial"/>
            <family val="2"/>
            <scheme val="minor"/>
          </rPr>
          <t>어음 발행일 6/20
어음 만기일(90일) 9/17
*만기일 16시이후 신고계좌로 이체됨</t>
        </r>
      </text>
    </comment>
    <comment ref="W52" authorId="0">
      <text>
        <r>
          <rPr>
            <sz val="10"/>
            <color rgb="FF000000"/>
            <rFont val="Arial"/>
            <family val="2"/>
            <scheme val="minor"/>
          </rPr>
          <t>어음 발행일 6/20
어음 만기일(90일) 9/17
*만기일 16시이후 신고계좌로 이체됨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E1" authorId="0">
      <text>
        <r>
          <rPr>
            <sz val="10"/>
            <color rgb="FF000000"/>
            <rFont val="Arial"/>
            <family val="2"/>
            <scheme val="minor"/>
          </rPr>
          <t>날짜 글꼴크기 20
부서명 글꼴크기35
전체 기본 글꼴 
Noto Sans KR</t>
        </r>
      </text>
    </comment>
    <comment ref="E2" authorId="0">
      <text>
        <r>
          <rPr>
            <sz val="10"/>
            <color rgb="FF000000"/>
            <rFont val="Arial"/>
            <family val="2"/>
            <scheme val="minor"/>
          </rPr>
          <t>날짜 글꼴크기 20
부서명 글꼴크기35
전체 기본 글꼴 
Noto Sans KR</t>
        </r>
      </text>
    </comment>
    <comment ref="G8" authorId="0">
      <text>
        <r>
          <rPr>
            <sz val="10"/>
            <color rgb="FF000000"/>
            <rFont val="Arial"/>
            <family val="2"/>
            <scheme val="minor"/>
          </rPr>
          <t xml:space="preserve">예시) B-25-01-01
B - 바론
25 - 년도
01 SW / 02 HW / 03 BIM / 04 기타
01... - 순번
</t>
        </r>
      </text>
    </comment>
    <comment ref="H98" authorId="0">
      <text>
        <r>
          <rPr>
            <sz val="10"/>
            <color rgb="FF000000"/>
            <rFont val="Arial"/>
            <family val="2"/>
            <scheme val="minor"/>
          </rPr>
          <t>어음 발행일 6/20
어음 만기일(90일) 9/17
*만기일 16시이후 신고계좌로 이체됨</t>
        </r>
      </text>
    </comment>
    <comment ref="W99" authorId="0">
      <text>
        <r>
          <rPr>
            <sz val="10"/>
            <color rgb="FF000000"/>
            <rFont val="Arial"/>
            <family val="2"/>
            <scheme val="minor"/>
          </rPr>
          <t>어음 발행일 6/20
어음 만기일(90일) 9/17
*만기일 16시이후 신고계좌로 이체됨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E1" authorId="0">
      <text>
        <r>
          <rPr>
            <sz val="10"/>
            <color rgb="FF000000"/>
            <rFont val="Arial"/>
            <family val="2"/>
            <scheme val="minor"/>
          </rPr>
          <t>날짜 글꼴크기 20
부서명 글꼴크기35
전체 기본 글꼴 
Noto Sans KR</t>
        </r>
      </text>
    </comment>
    <comment ref="E2" authorId="0">
      <text>
        <r>
          <rPr>
            <sz val="10"/>
            <color rgb="FF000000"/>
            <rFont val="Arial"/>
            <family val="2"/>
            <scheme val="minor"/>
          </rPr>
          <t>날짜 글꼴크기 20
부서명 글꼴크기35
전체 기본 글꼴 
Noto Sans KR</t>
        </r>
      </text>
    </comment>
  </commentList>
</comments>
</file>

<file path=xl/sharedStrings.xml><?xml version="1.0" encoding="utf-8"?>
<sst xmlns="http://schemas.openxmlformats.org/spreadsheetml/2006/main" count="5475" uniqueCount="884">
  <si>
    <t>No.</t>
  </si>
  <si>
    <t>사업코드</t>
  </si>
  <si>
    <t>사업명</t>
  </si>
  <si>
    <t>계약기간</t>
  </si>
  <si>
    <t>발주처
(매출처)</t>
  </si>
  <si>
    <t>법인</t>
  </si>
  <si>
    <t>계약금액</t>
  </si>
  <si>
    <t>계약문서</t>
  </si>
  <si>
    <t>청구문서</t>
  </si>
  <si>
    <t>비고</t>
  </si>
  <si>
    <t>공급가액</t>
  </si>
  <si>
    <t>부가세</t>
  </si>
  <si>
    <t>합계</t>
  </si>
  <si>
    <t>남양주시하수관망계측시스템운영사업</t>
  </si>
  <si>
    <t>~</t>
  </si>
  <si>
    <t>(주)삼안</t>
  </si>
  <si>
    <t>바론</t>
  </si>
  <si>
    <t>가평 하수관망 계측시스템 개발 및 관리용역</t>
  </si>
  <si>
    <t>계약서</t>
  </si>
  <si>
    <t>청구서</t>
  </si>
  <si>
    <t xml:space="preserve"> 함양-울산선(함양-합천) 건설공사 디지털 사이니지 시스템 구축</t>
  </si>
  <si>
    <t>(주)한화건설</t>
  </si>
  <si>
    <t>한맥 66 / 바론 20 (백만원)</t>
  </si>
  <si>
    <t>함양-울산선(함양-합천) 건설공사 디지털 사이니지 시스템 구축</t>
  </si>
  <si>
    <t>(주)한화건설(한맥)</t>
  </si>
  <si>
    <t>한맥</t>
  </si>
  <si>
    <t>공학용 사이니지 시스템 구축</t>
  </si>
  <si>
    <t>신명이엔씨(주)</t>
  </si>
  <si>
    <t>ERP시스템 구축</t>
  </si>
  <si>
    <t>한국종합엔지니어링</t>
  </si>
  <si>
    <t>계양-강화간 고속도로 건설공사 기본설계단계 교량 BIM 설계(제5공구)</t>
  </si>
  <si>
    <t>과업완료시</t>
  </si>
  <si>
    <t>(주)동해종합기술공사</t>
  </si>
  <si>
    <t>PQ프로그램 전용 서버 납품</t>
  </si>
  <si>
    <t>(주)지오메카이엔지</t>
  </si>
  <si>
    <t>PQ프로그램 사용 계약</t>
  </si>
  <si>
    <t>월 500,000 x 1년(12개월)</t>
  </si>
  <si>
    <t>(주)한맥기술</t>
  </si>
  <si>
    <t>TOVA프로그램 구매</t>
  </si>
  <si>
    <t>용인시정연구원</t>
  </si>
  <si>
    <t>발주서</t>
  </si>
  <si>
    <t>서정엔지니어링(주)</t>
  </si>
  <si>
    <t>iPipe 프로그램 구매 (CAD용)</t>
  </si>
  <si>
    <t>(주)도담이엔지</t>
  </si>
  <si>
    <t>계산서</t>
  </si>
  <si>
    <t>iPipe-S 프로그램 구매 (EG-BIM호환용)</t>
  </si>
  <si>
    <t>(주)디아이엔지니어링</t>
  </si>
  <si>
    <t>합  계</t>
  </si>
  <si>
    <t xml:space="preserve">  </t>
  </si>
  <si>
    <t xml:space="preserve">                    기간별 매출현황 (발행기준)</t>
  </si>
  <si>
    <t>시트</t>
  </si>
  <si>
    <t>발행일</t>
  </si>
  <si>
    <t>부서</t>
  </si>
  <si>
    <t>주관/비주관</t>
  </si>
  <si>
    <t>매출금액</t>
  </si>
  <si>
    <t>수금액</t>
  </si>
  <si>
    <t>수금율</t>
  </si>
  <si>
    <t>미수금액</t>
  </si>
  <si>
    <t>수금일</t>
  </si>
  <si>
    <t>계약금액, 수금액 재검토중</t>
  </si>
  <si>
    <t>회계팀확인중</t>
  </si>
  <si>
    <t>삼안에서 받은자료로 확인함</t>
  </si>
  <si>
    <t>기성금</t>
  </si>
  <si>
    <t>준공금</t>
  </si>
  <si>
    <t>ERP시스템 운영 및 유지보수</t>
  </si>
  <si>
    <t>상동</t>
  </si>
  <si>
    <t>월 3,000,000 x 3년(36개월)</t>
  </si>
  <si>
    <t>선급금</t>
  </si>
  <si>
    <t>중도금 1차(6개월 경과)</t>
  </si>
  <si>
    <t>중도금 2차(12개월 경과)</t>
  </si>
  <si>
    <t>중도금 3차(18개월 경과)</t>
  </si>
  <si>
    <t>2월 입금예정으로 확인</t>
  </si>
  <si>
    <t>-</t>
  </si>
  <si>
    <t>6월 1회차</t>
  </si>
  <si>
    <t>7월 2회차</t>
  </si>
  <si>
    <t>8월 3회차</t>
  </si>
  <si>
    <t>9월 4회차</t>
  </si>
  <si>
    <t>10월 5회차</t>
  </si>
  <si>
    <t>11월 6회차</t>
  </si>
  <si>
    <t>12월 7회차</t>
  </si>
  <si>
    <t>1월 8회차</t>
  </si>
  <si>
    <t>8월 3회차 ~ 7회차 일괄정산(5회)</t>
  </si>
  <si>
    <t>1월 8회차 ~ 12회차 일괄정산(5회)</t>
  </si>
  <si>
    <t>[ 2025년 1분기 소  계 ]</t>
  </si>
  <si>
    <t>[ 합  계 ]</t>
  </si>
  <si>
    <r>
      <rPr>
        <b/>
        <sz val="35"/>
        <color rgb="FF204832"/>
        <rFont val="Noto Sans KR"/>
        <family val="3"/>
        <charset val="129"/>
      </rPr>
      <t>사업관리대장</t>
    </r>
    <r>
      <rPr>
        <b/>
        <sz val="26"/>
        <color rgb="FF204832"/>
        <rFont val="Noto Sans KR"/>
        <family val="3"/>
        <charset val="129"/>
      </rPr>
      <t>(바론ERP-계약현황/수금현황 기준)</t>
    </r>
  </si>
  <si>
    <t>종합</t>
  </si>
  <si>
    <r>
      <rPr>
        <sz val="11"/>
        <color rgb="FF000000"/>
        <rFont val="Noto Sans KR"/>
        <family val="3"/>
        <charset val="129"/>
      </rPr>
      <t xml:space="preserve"> 사업부서:전체 / </t>
    </r>
    <r>
      <rPr>
        <sz val="11"/>
        <color rgb="FFFF0000"/>
        <rFont val="Noto Sans KR"/>
        <family val="3"/>
        <charset val="129"/>
      </rPr>
      <t>수주기간:2000-01-01 ~ 2026-02-24</t>
    </r>
    <r>
      <rPr>
        <sz val="11"/>
        <color rgb="FF000000"/>
        <rFont val="Noto Sans KR"/>
        <family val="3"/>
        <charset val="129"/>
      </rPr>
      <t xml:space="preserve"> / 진행상태:전체 / 발주방법:전체 / 계약여부:전체 / 사업구분:전체 / 발주처대:전체 / 발주처중:전체 / 발주처소:전체 / ( 단위 : 원 VAT별도 )</t>
    </r>
  </si>
  <si>
    <t>업데이트완료</t>
  </si>
  <si>
    <t>사업
구분</t>
  </si>
  <si>
    <t>계약 법인</t>
  </si>
  <si>
    <t>총괄
사업코드</t>
  </si>
  <si>
    <t>사업명 (계약명)</t>
  </si>
  <si>
    <t>대금 구분</t>
  </si>
  <si>
    <t>계약여부</t>
  </si>
  <si>
    <t>발주방법</t>
  </si>
  <si>
    <t>PM</t>
  </si>
  <si>
    <t>진행상태</t>
  </si>
  <si>
    <t>분담율</t>
  </si>
  <si>
    <t>계약금</t>
  </si>
  <si>
    <t>계약/청구담당자</t>
  </si>
  <si>
    <t>부서담당자</t>
  </si>
  <si>
    <t>계약일</t>
  </si>
  <si>
    <t>착수일</t>
  </si>
  <si>
    <t>준공일</t>
  </si>
  <si>
    <t>수금금액</t>
  </si>
  <si>
    <t>회사</t>
  </si>
  <si>
    <t>이름</t>
  </si>
  <si>
    <t>연락처</t>
  </si>
  <si>
    <t>이메일</t>
  </si>
  <si>
    <t> 025001</t>
  </si>
  <si>
    <t>휴게소 중장기 설치계획 수립 및 합리적인 휴게시설 주차장 규모 산정기준 연구용역</t>
  </si>
  <si>
    <t>계약완료</t>
  </si>
  <si>
    <t>수의</t>
  </si>
  <si>
    <t>장계석</t>
  </si>
  <si>
    <t>완료</t>
  </si>
  <si>
    <t>삼안</t>
  </si>
  <si>
    <t>-%</t>
  </si>
  <si>
    <t>류창수</t>
  </si>
  <si>
    <t>교통계획부/부사장</t>
  </si>
  <si>
    <t>010-4755-8495</t>
  </si>
  <si>
    <t>csryu@samaneng.com</t>
  </si>
  <si>
    <t> 025002</t>
  </si>
  <si>
    <t>인천공항 교통체계 다각화 및 T1 버스정차장 개선방안 수립용역 - 프로그램 서버 사용료</t>
  </si>
  <si>
    <r>
      <rPr>
        <sz val="9"/>
        <color theme="1"/>
        <rFont val="Noto Sans KR"/>
        <family val="3"/>
        <charset val="129"/>
      </rPr>
      <t>계약기간연장</t>
    </r>
    <r>
      <rPr>
        <sz val="9"/>
        <color theme="1"/>
        <rFont val="Noto Sans KR"/>
        <family val="3"/>
        <charset val="129"/>
      </rPr>
      <t xml:space="preserve">에 따른 변경계약 (변경계약서작성) </t>
    </r>
    <r>
      <rPr>
        <sz val="9"/>
        <color theme="1"/>
        <rFont val="Noto Sans KR"/>
        <family val="3"/>
        <charset val="129"/>
      </rPr>
      <t>금액변경없음</t>
    </r>
  </si>
  <si>
    <t> 025003</t>
  </si>
  <si>
    <t>남양주시하수관망계측시스템운영사업(2.1전산유지관리)</t>
  </si>
  <si>
    <t>외주내역 확인 - [외주]쓰리티어 / [외주]바토스</t>
  </si>
  <si>
    <t>김장욱</t>
  </si>
  <si>
    <t>물환경사업1부 / 이사</t>
  </si>
  <si>
    <t>jwkim1@samaneng.com</t>
  </si>
  <si>
    <t>기성금_1차</t>
  </si>
  <si>
    <t>기성금_2차</t>
  </si>
  <si>
    <t>기성금_3차</t>
  </si>
  <si>
    <t>기성금_4차</t>
  </si>
  <si>
    <t>기성금_5차</t>
  </si>
  <si>
    <t xml:space="preserve"> 025004
</t>
  </si>
  <si>
    <t>가평군하수관망계측시스템유지관리용역(프로그램 개발, 중앙제어실 및 서버유지관리)</t>
  </si>
  <si>
    <t>진행</t>
  </si>
  <si>
    <r>
      <rPr>
        <sz val="9"/>
        <color theme="1"/>
        <rFont val="Noto Sans KR"/>
        <family val="3"/>
        <charset val="129"/>
      </rPr>
      <t xml:space="preserve">물량증가에 따른 </t>
    </r>
    <r>
      <rPr>
        <sz val="9"/>
        <color theme="1"/>
        <rFont val="Noto Sans KR"/>
        <family val="3"/>
        <charset val="129"/>
      </rPr>
      <t>금액증액</t>
    </r>
    <r>
      <rPr>
        <sz val="9"/>
        <color theme="1"/>
        <rFont val="Noto Sans KR"/>
        <family val="3"/>
        <charset val="129"/>
      </rPr>
      <t>(변경계약서 작성)</t>
    </r>
    <r>
      <rPr>
        <sz val="9"/>
        <color theme="1"/>
        <rFont val="Noto Sans KR"/>
        <family val="3"/>
        <charset val="129"/>
      </rPr>
      <t>당초 1억9천 + 변경 5천</t>
    </r>
  </si>
  <si>
    <t>신경섭 대리</t>
  </si>
  <si>
    <t>물환경사업1부</t>
  </si>
  <si>
    <t>010-5482-5693</t>
  </si>
  <si>
    <t>ksshin1@samaneng.com</t>
  </si>
  <si>
    <t>김영준 차장</t>
  </si>
  <si>
    <t>010-8354-0515</t>
  </si>
  <si>
    <t>yjkim2@samaneng.com</t>
  </si>
  <si>
    <t>2/27 권혁진수석님이 삼안 기획실에 청구확인 &gt; 발주처 잔금수금중</t>
  </si>
  <si>
    <t> 025005</t>
  </si>
  <si>
    <t>함양창녕고속도로4공구 중 디지털 사이니지 시스템 구축(서버)</t>
  </si>
  <si>
    <t>권혁진</t>
  </si>
  <si>
    <t>한화건설</t>
  </si>
  <si>
    <t>가족사</t>
  </si>
  <si>
    <t>함양창녕고속도로4공구 중 디지털 사이니지 시스템 구축(설비)</t>
  </si>
  <si>
    <t>업무협조</t>
  </si>
  <si>
    <t>업무분담</t>
  </si>
  <si>
    <t>한맥기술</t>
  </si>
  <si>
    <t>66,000,000원</t>
  </si>
  <si>
    <t xml:space="preserve"> 025006
</t>
  </si>
  <si>
    <t>신명이엔씨</t>
  </si>
  <si>
    <t>임다솜</t>
  </si>
  <si>
    <t>경영지원부 / 대리</t>
  </si>
  <si>
    <t>010-7916-7955</t>
  </si>
  <si>
    <t>dslim6@sinmyung.co.kr</t>
  </si>
  <si>
    <t xml:space="preserve"> 025007
</t>
  </si>
  <si>
    <t>송종환 차장</t>
  </si>
  <si>
    <t>기획관리부</t>
  </si>
  <si>
    <t>hec8788@bill36524.com
closingtime@hanmail.net</t>
  </si>
  <si>
    <t>중도금_1차(6개월 경과)</t>
  </si>
  <si>
    <t>중도금_2차(12개월 경과)</t>
  </si>
  <si>
    <t>중도금_3차(18개월 경과)</t>
  </si>
  <si>
    <t>잔금(24개월 경과) - (기존25년6월30)(잔금 50%청구)</t>
  </si>
  <si>
    <t>잔금(24개월 경과)-시스템 개발 미완료사유로 웹솔-한종 협의중</t>
  </si>
  <si>
    <t>대기</t>
  </si>
  <si>
    <t>신지호책임(장계석수석님)-한종 협의중</t>
  </si>
  <si>
    <t xml:space="preserve"> 025008
</t>
  </si>
  <si>
    <t>표종진</t>
  </si>
  <si>
    <t>동해종합기술공사</t>
  </si>
  <si>
    <r>
      <rPr>
        <sz val="9"/>
        <color theme="1"/>
        <rFont val="Noto Sans KR"/>
        <family val="3"/>
        <charset val="129"/>
      </rPr>
      <t xml:space="preserve">과업범위증가에따른 </t>
    </r>
    <r>
      <rPr>
        <sz val="9"/>
        <color rgb="FFFF0000"/>
        <rFont val="Noto Sans KR"/>
        <family val="3"/>
        <charset val="129"/>
      </rPr>
      <t>금액증액</t>
    </r>
    <r>
      <rPr>
        <sz val="9"/>
        <color theme="1"/>
        <rFont val="Noto Sans KR"/>
        <family val="3"/>
        <charset val="129"/>
      </rPr>
      <t xml:space="preserve"> (변경계약서작성)</t>
    </r>
    <r>
      <rPr>
        <sz val="9"/>
        <color rgb="FFFF0000"/>
        <rFont val="Noto Sans KR"/>
        <family val="3"/>
        <charset val="129"/>
      </rPr>
      <t>당초3천 + 변경2천5백</t>
    </r>
  </si>
  <si>
    <t>박재영 과장</t>
  </si>
  <si>
    <t>관리부</t>
  </si>
  <si>
    <t>고덕사옥 / 서울시강동구 고덕비즈밸리로52(고덕동) 05203
jy43@dh2002.net</t>
  </si>
  <si>
    <t>한맥
동해종합기술공사</t>
  </si>
  <si>
    <t>남창성 상무
구형준 대리</t>
  </si>
  <si>
    <t>도로부
-</t>
  </si>
  <si>
    <t>010-8967-4835
010-7435-9005</t>
  </si>
  <si>
    <t>기성_1차</t>
  </si>
  <si>
    <t>기성_2차</t>
  </si>
  <si>
    <t>3/16 청구서 발송(동해 도로부 구형준 대리)</t>
  </si>
  <si>
    <t xml:space="preserve"> 025009
</t>
  </si>
  <si>
    <t>납품</t>
  </si>
  <si>
    <t>지오메카이엔지</t>
  </si>
  <si>
    <t>박인선</t>
  </si>
  <si>
    <t>차장</t>
  </si>
  <si>
    <t>010-9187-9984</t>
  </si>
  <si>
    <t>PQ담당자</t>
  </si>
  <si>
    <t> 025010</t>
  </si>
  <si>
    <t>구독(년)</t>
  </si>
  <si>
    <t>1회차</t>
  </si>
  <si>
    <t>2회차</t>
  </si>
  <si>
    <t>3회차</t>
  </si>
  <si>
    <t>4회차</t>
  </si>
  <si>
    <t>5회차</t>
  </si>
  <si>
    <t>6회차</t>
  </si>
  <si>
    <t>7회차</t>
  </si>
  <si>
    <t>8회차</t>
  </si>
  <si>
    <t>9회차</t>
  </si>
  <si>
    <t>10회차</t>
  </si>
  <si>
    <t>11회차</t>
  </si>
  <si>
    <t>12회차</t>
  </si>
  <si>
    <t xml:space="preserve"> 025011
</t>
  </si>
  <si>
    <t>채희문</t>
  </si>
  <si>
    <t>경영지원부 / 차장</t>
  </si>
  <si>
    <t>hanmacpq@nate.com</t>
  </si>
  <si>
    <t>3~7회차</t>
  </si>
  <si>
    <t xml:space="preserve"> 025012
</t>
  </si>
  <si>
    <t>영구</t>
  </si>
  <si>
    <t>장민주</t>
  </si>
  <si>
    <t xml:space="preserve"> 025013
</t>
  </si>
  <si>
    <t>IPIPE(CAD용)프로그램 구매</t>
  </si>
  <si>
    <t>도담이엔지</t>
  </si>
  <si>
    <t xml:space="preserve"> 025014
</t>
  </si>
  <si>
    <t>IPIPES(EG-BIM호환용)프로그램 구매</t>
  </si>
  <si>
    <t>디아이엔지니어링</t>
  </si>
  <si>
    <t xml:space="preserve"> 025015
</t>
  </si>
  <si>
    <t>중지</t>
  </si>
  <si>
    <t>서정엔지니어링</t>
  </si>
  <si>
    <t>계약해지</t>
  </si>
  <si>
    <t>- 계약해지에 따른 서버비 청구</t>
  </si>
  <si>
    <t xml:space="preserve"> 025016
</t>
  </si>
  <si>
    <t>국도42호선 원주 흥업 사제 외 1개소 교차로 개선공사 실시설계용역(광터교차로) BIM 설계(삼안)</t>
  </si>
  <si>
    <t>외주거래</t>
  </si>
  <si>
    <t>황은식</t>
  </si>
  <si>
    <t>삼안(60)</t>
  </si>
  <si>
    <t>강경훈 대리</t>
  </si>
  <si>
    <t>기획실</t>
  </si>
  <si>
    <t>010-3781-4631
02-6488-8016</t>
  </si>
  <si>
    <t>khkang@samaneng.com</t>
  </si>
  <si>
    <t>강대엽</t>
  </si>
  <si>
    <t>도로부/부장</t>
  </si>
  <si>
    <t>010-7182-1790</t>
  </si>
  <si>
    <t>dykang@samaneng.com</t>
  </si>
  <si>
    <t>2/27 권혁진수석님이 삼안 기획실에 청구확인&gt; 준공신청중</t>
  </si>
  <si>
    <t xml:space="preserve"> 025017
</t>
  </si>
  <si>
    <t>국도42호선 원주 흥업 사제 외 1개소 교차로 개선공사 실시설계용역(광터교차로) BIM 설계(진화)</t>
  </si>
  <si>
    <t>진화기술공사(40)</t>
  </si>
  <si>
    <t>- 3/24 : 매월 초 기성청구기일이라 4월 초 청구요청예정
- 4/01 : 2일 회신 예정</t>
  </si>
  <si>
    <t>진화기술공사</t>
  </si>
  <si>
    <t>전략기획실</t>
  </si>
  <si>
    <t>02-558-1997(내선 404)</t>
  </si>
  <si>
    <t>이세호</t>
  </si>
  <si>
    <t>도로부/상무</t>
  </si>
  <si>
    <t>010-3333-0947</t>
  </si>
  <si>
    <t>eisenhower@naver.com</t>
  </si>
  <si>
    <r>
      <rPr>
        <sz val="9"/>
        <color theme="1"/>
        <rFont val="Noto Sans KR"/>
        <family val="3"/>
        <charset val="129"/>
      </rPr>
      <t xml:space="preserve">- 6월: 12월말 청구요청 </t>
    </r>
    <r>
      <rPr>
        <sz val="9"/>
        <color theme="1"/>
        <rFont val="Noto Sans KR"/>
        <family val="3"/>
        <charset val="129"/>
      </rPr>
      <t xml:space="preserve">&gt; </t>
    </r>
    <r>
      <rPr>
        <sz val="9"/>
        <color theme="1"/>
        <rFont val="Noto Sans KR"/>
        <family val="3"/>
        <charset val="129"/>
      </rPr>
      <t xml:space="preserve">8/21: 삼안강대엽부장님한테 진화 확인요청함 </t>
    </r>
  </si>
  <si>
    <t>2/27 권혁진수석님이 삼안 기획실에 청구확인 &gt; 삼안청구시 진화연락 예정</t>
  </si>
  <si>
    <t> 025018</t>
  </si>
  <si>
    <t>인주-염치(제1공구) 회의 시스템 설치</t>
  </si>
  <si>
    <t>김원식</t>
  </si>
  <si>
    <t>현대산업개발</t>
  </si>
  <si>
    <t>안은정</t>
  </si>
  <si>
    <t>010-4581-0821</t>
  </si>
  <si>
    <t>3007715@hdc-dvp.com</t>
  </si>
  <si>
    <t>배정윤</t>
  </si>
  <si>
    <t>인주염치제1공구/공무과장</t>
  </si>
  <si>
    <t>010-3740-2621</t>
  </si>
  <si>
    <t>yun2621@hdc-dvp.com</t>
  </si>
  <si>
    <t xml:space="preserve"> 025019
</t>
  </si>
  <si>
    <t>고속국도 제32호 당진~청주선 인주~염치간 건설공사(제2공구)
통합 스마트상황실 구축 및 운영 + 회의 시스템 설치(증액 7,800,000원)</t>
  </si>
  <si>
    <t>한신공영</t>
  </si>
  <si>
    <t>- 3/28 : 계약 완료, 청구완료  //  4/08 : 세금계산서 발행 완료
- 회의시스템추가에따른 금액증액 (변경계약완료)당초325,500,000 + 변경333,300,000</t>
  </si>
  <si>
    <t>박태민 대리</t>
  </si>
  <si>
    <t>외주구매부</t>
  </si>
  <si>
    <t xml:space="preserve">010-4165-0594  </t>
  </si>
  <si>
    <t>ptm3287@hanshinc.com</t>
  </si>
  <si>
    <t>김훈 사원</t>
  </si>
  <si>
    <t>인주염치제2공구/공무팀</t>
  </si>
  <si>
    <t>010-2088-5775</t>
  </si>
  <si>
    <t>1차기성(당초금액 325,500,000원의 95% 청구)</t>
  </si>
  <si>
    <t>원사업자</t>
  </si>
  <si>
    <t>당초계약금액</t>
  </si>
  <si>
    <t>공동원사업자</t>
  </si>
  <si>
    <t>제이엔씨건설</t>
  </si>
  <si>
    <t>대흥토건</t>
  </si>
  <si>
    <t>당초계산서3/31 &gt; 취소 후 한신공영으로 재발행 8/1</t>
  </si>
  <si>
    <t>2차기성(변경금액 333,300,000원의 95% 청구)</t>
  </si>
  <si>
    <t>금회 증감금액</t>
  </si>
  <si>
    <t>cac084@chol.com</t>
  </si>
  <si>
    <t>고속국도 제32호 당진~청주선 인주~염치간 건설공사(제2공구)
BIM 컨텐츠 제작</t>
  </si>
  <si>
    <t>- 3/28 : 계약 완료, 청구완료(오혜성 사원)
- 4/08 : 세금계산서 발행 완료(오혜성 사원)</t>
  </si>
  <si>
    <t xml:space="preserve"> 025020
</t>
  </si>
  <si>
    <t xml:space="preserve">Habbaniyah Air(이라크공군기지) 입찰설계 토목분야 설계용역 중 번역 및 영상제작
</t>
  </si>
  <si>
    <t>- 별도의 계약없이 외주비 진행</t>
  </si>
  <si>
    <t>이종구</t>
  </si>
  <si>
    <t>도로부/이사</t>
  </si>
  <si>
    <t>010-3443-8294</t>
  </si>
  <si>
    <t>jklee2@samaneng.com</t>
  </si>
  <si>
    <t xml:space="preserve"> 025021
</t>
  </si>
  <si>
    <t>Habbaniyah Air(이라크공군기지) 입찰설계 토목분야 설계용역 중 번역 및 영상제작</t>
  </si>
  <si>
    <t>동일기술공사(40)</t>
  </si>
  <si>
    <t>-4/25 세금계산서 발행</t>
  </si>
  <si>
    <t>동일</t>
  </si>
  <si>
    <t>이승진</t>
  </si>
  <si>
    <t>이사</t>
  </si>
  <si>
    <t>010-9906-6688
02-3400-5784</t>
  </si>
  <si>
    <t>kents@hanmail.net</t>
  </si>
  <si>
    <t xml:space="preserve"> 025022
</t>
  </si>
  <si>
    <t>Shuaiba Air(이라크공군기지) 입찰설계 토목분야 설계용역 중 번역 및 영상제작</t>
  </si>
  <si>
    <t>- 8/21: 9월 중 진행
- 9/10일이 수금이라 그이후에 연락</t>
  </si>
  <si>
    <t xml:space="preserve"> 025023
</t>
  </si>
  <si>
    <t>- 9/1: 인력지원협정서 날인 후 발송완료
- 9/8: 청구서 발송(권수석님 카톡전달)
- 9/10일이 수금이라 그이후에 연락</t>
  </si>
  <si>
    <t>안나리</t>
  </si>
  <si>
    <t>감사실</t>
  </si>
  <si>
    <t>02-3400-5809</t>
  </si>
  <si>
    <t xml:space="preserve"> 025024
</t>
  </si>
  <si>
    <t>경영 및 기술지원 서비스(한라산업개발)</t>
  </si>
  <si>
    <t>한라산업개발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</si>
  <si>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</si>
  <si>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</si>
  <si>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</si>
  <si>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</si>
  <si>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</si>
  <si>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</si>
  <si>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</si>
  <si>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</si>
  <si>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</si>
  <si>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</si>
  <si>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</si>
  <si>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</si>
  <si>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2025정산차액</t>
  </si>
  <si>
    <t xml:space="preserve"> 025025
</t>
  </si>
  <si>
    <t>대산당진4공구 스마트상황실 구축용역(대산당진3,4공구)</t>
  </si>
  <si>
    <t>금호건설</t>
  </si>
  <si>
    <t>- 계약금 95%
- 준공시 잔금 청구</t>
  </si>
  <si>
    <t>정상훈 수석매니저</t>
  </si>
  <si>
    <t>대산당진 제4공구</t>
  </si>
  <si>
    <t>010-5893-9250</t>
  </si>
  <si>
    <t>shjung5@kumhoenc.com</t>
  </si>
  <si>
    <t xml:space="preserve"> 025026
</t>
  </si>
  <si>
    <t>대산당진1공구 스마트상황실 구축용역(대산당진1공구)</t>
  </si>
  <si>
    <t>코오롱글로벌</t>
  </si>
  <si>
    <t>- 5/29 : 계약완료
- 6/2 : 5월31일날짜로 계산서발행</t>
  </si>
  <si>
    <t>코오롱글로벌
(본사/현장)</t>
  </si>
  <si>
    <t>(본사)김다영
(현장)김지흔</t>
  </si>
  <si>
    <t>외주관리</t>
  </si>
  <si>
    <t>02-3677-5600
010-6246-2580</t>
  </si>
  <si>
    <t>-
jiheun_kim@kolon.com</t>
  </si>
  <si>
    <t>코오롱글로벌(현장)</t>
  </si>
  <si>
    <t>홍정석 과장
김지흔 대리</t>
  </si>
  <si>
    <t>대산당진 제1공구</t>
  </si>
  <si>
    <t>010-4900-1861</t>
  </si>
  <si>
    <t xml:space="preserve">jeongseok_hong@kolon.com
</t>
  </si>
  <si>
    <t>1차기성(어음발행)</t>
  </si>
  <si>
    <t>- 6/20 : 어음발행(90일뒤 9/17 만기일 이후 신고계좌로 이체됨)</t>
  </si>
  <si>
    <t>잔여기성</t>
  </si>
  <si>
    <t xml:space="preserve"> 025027
</t>
  </si>
  <si>
    <t>경영 및 기술지원 서비스(삼안)</t>
  </si>
  <si>
    <t>김재헌 (회계팀)</t>
  </si>
  <si>
    <t xml:space="preserve"> 025028
</t>
  </si>
  <si>
    <t>경영 및 기술지원 서비스(피티씨)</t>
  </si>
  <si>
    <t>피티씨</t>
  </si>
  <si>
    <t xml:space="preserve"> 025029
</t>
  </si>
  <si>
    <t>대산당진2공구 스마트상황실 구축용역(대산당진2공구)</t>
  </si>
  <si>
    <t>KCC건설</t>
  </si>
  <si>
    <t>- 4/11 : 4월 계약 목표로 본사협의중</t>
  </si>
  <si>
    <t>KCC(현장)</t>
  </si>
  <si>
    <t>전영빈 사원</t>
  </si>
  <si>
    <t>대산당진 제2공구</t>
  </si>
  <si>
    <t>010-5539-1525</t>
  </si>
  <si>
    <t xml:space="preserve"> 025030
</t>
  </si>
  <si>
    <t>PQ프로그램 사용 계약(연장계약)</t>
  </si>
  <si>
    <t>자동연장</t>
  </si>
  <si>
    <r>
      <rPr>
        <sz val="9"/>
        <color theme="1"/>
        <rFont val="Noto Sans KR"/>
        <family val="3"/>
        <charset val="129"/>
      </rPr>
      <t xml:space="preserve">- 월 500,000 x 1년(12개월)
</t>
    </r>
    <r>
      <rPr>
        <sz val="9"/>
        <color theme="1"/>
        <rFont val="Noto Sans KR"/>
        <family val="3"/>
        <charset val="129"/>
      </rPr>
      <t>- 매년동일조건 자동연장(기존계약서조건)</t>
    </r>
  </si>
  <si>
    <t>김지우</t>
  </si>
  <si>
    <t>경영지원(회계)</t>
  </si>
  <si>
    <t>한맥기술
(업무)</t>
  </si>
  <si>
    <t>채희문 차장
유유민 대리</t>
  </si>
  <si>
    <t>경영지원(업무)</t>
  </si>
  <si>
    <t>010-9213-7842
010-</t>
  </si>
  <si>
    <t>1회차~12회차 일괄정산</t>
  </si>
  <si>
    <t xml:space="preserve"> 025031
</t>
  </si>
  <si>
    <t xml:space="preserve">예산국토 1권역 도로운영분야 통합건설사업관리용역(한맥/동부)-편집/인쇄
</t>
  </si>
  <si>
    <t>신혜영</t>
  </si>
  <si>
    <t>동부엔지니어링</t>
  </si>
  <si>
    <t xml:space="preserve"> 025032
</t>
  </si>
  <si>
    <t>환경시설재난피해예방및최적운영기술개발사업-(1)1차년도
- 관로/관망설계및소프트웨어개발</t>
  </si>
  <si>
    <t>변역근</t>
  </si>
  <si>
    <t>상무</t>
  </si>
  <si>
    <t>Y25033</t>
  </si>
  <si>
    <t>환경시설재난피해예방및최적운영기술개발사업-(2)2차년도
- 관로프로그램및특허출원지원</t>
  </si>
  <si>
    <t>차수</t>
  </si>
  <si>
    <t>Y25034</t>
  </si>
  <si>
    <t>환경시설재난피해예방및최적운영기술개발사업-(3)3차년도
- 통합패키지개발및소프트웨어디자인</t>
  </si>
  <si>
    <t>Y25035</t>
  </si>
  <si>
    <t>환경시설재난피해예방및최적운영기술개발사업-(1)2차년도
- 통합패키지개발및소프트웨어디자인</t>
  </si>
  <si>
    <t>Y25036</t>
  </si>
  <si>
    <t>환경시설재난피해예방및최적운영기술개발사업-(2)3차년도
- 소프트웨어시제품제작및소프트웨어디자인</t>
  </si>
  <si>
    <t xml:space="preserve"> 025037
</t>
  </si>
  <si>
    <t>TOVA 프로그램구매(2회 분할결제)</t>
  </si>
  <si>
    <t>싱크팩토리</t>
  </si>
  <si>
    <t>2회분할결제 / 6개월 단위 라이선스 발행 
(4,400,000원 x 2회)</t>
  </si>
  <si>
    <t xml:space="preserve"> 025038
</t>
  </si>
  <si>
    <t>경영 및 기술지원 서비스(한맥기술)</t>
  </si>
  <si>
    <t xml:space="preserve"> 025039
</t>
  </si>
  <si>
    <t>경영 및 기술지원 서비스(장헌산업)</t>
  </si>
  <si>
    <t>장헌산업</t>
  </si>
  <si>
    <t xml:space="preserve"> 025040
</t>
  </si>
  <si>
    <t xml:space="preserve">보은국토 도로유지보수분야 통합건설사업관리용역(한맥/동성/동명)-인쇄편집
</t>
  </si>
  <si>
    <t>한맥기술, 동명기술공단, 동성엔지니어링</t>
  </si>
  <si>
    <t>외주</t>
  </si>
  <si>
    <r>
      <rPr>
        <sz val="9"/>
        <color rgb="FFFF0000"/>
        <rFont val="Noto Sans KR"/>
        <family val="3"/>
        <charset val="129"/>
      </rPr>
      <t xml:space="preserve">미수금액 한맥기술 비용(처리안하기로함)
</t>
    </r>
    <r>
      <rPr>
        <b/>
        <sz val="9"/>
        <color rgb="FFFF0000"/>
        <rFont val="Noto Sans KR"/>
        <family val="3"/>
        <charset val="129"/>
      </rPr>
      <t>다음건부터 한맥기술 등록 제외 건건이 등록 (미수금액 안보이게)</t>
    </r>
  </si>
  <si>
    <t>준공금 한맥기술(미발행)</t>
  </si>
  <si>
    <t>준공금_동명</t>
  </si>
  <si>
    <t>동명기술공단종합건축사사무소</t>
  </si>
  <si>
    <t>준공금_동성</t>
  </si>
  <si>
    <t>동성엔지니어링</t>
  </si>
  <si>
    <t xml:space="preserve"> 025041
</t>
  </si>
  <si>
    <t>GAIA앱 기능추가 개발</t>
  </si>
  <si>
    <t xml:space="preserve"> 025042
</t>
  </si>
  <si>
    <t xml:space="preserve">예산국토 제2권역 도로유지보수사업 통합건설사업관리용역(한맥/동성/장맥)-인쇄/편집
</t>
  </si>
  <si>
    <t>한맥기술, 동성엔지니어링, 장맥엔지니어링</t>
  </si>
  <si>
    <r>
      <rPr>
        <sz val="9"/>
        <color rgb="FFFF0000"/>
        <rFont val="Noto Sans KR"/>
        <family val="3"/>
        <charset val="129"/>
      </rPr>
      <t xml:space="preserve">미수금액 한맥기술 비용(처리안하기로함)
</t>
    </r>
    <r>
      <rPr>
        <b/>
        <sz val="9"/>
        <color rgb="FFFF0000"/>
        <rFont val="Noto Sans KR"/>
        <family val="3"/>
        <charset val="129"/>
      </rPr>
      <t>다음건부터 한맥기술 등록 제외 건건이 등록(미수금액 안보이게)</t>
    </r>
  </si>
  <si>
    <t>준공금_장맥</t>
  </si>
  <si>
    <t>장맥엔지니어링</t>
  </si>
  <si>
    <t xml:space="preserve"> 025056
</t>
  </si>
  <si>
    <t>고속국도 제 30호 서산-영덕선(대산-당진) 건설공사 전환 및 시공 BIM 수행 용역(제 2공구)</t>
  </si>
  <si>
    <t>입찰</t>
  </si>
  <si>
    <t>한국도로공사</t>
  </si>
  <si>
    <t>한맥지분(75%) 1,495,500,000</t>
  </si>
  <si>
    <t>오혜성(계약)</t>
  </si>
  <si>
    <t>경영지원부</t>
  </si>
  <si>
    <t>soma1295@gmail.com</t>
  </si>
  <si>
    <t>삼안지분(25%) 498,500,000</t>
  </si>
  <si>
    <t> 025057</t>
  </si>
  <si>
    <t xml:space="preserve">천안 에코밸리 산업단지 진입도로 실시설계
</t>
  </si>
  <si>
    <t>김병조</t>
  </si>
  <si>
    <t>업무협조전</t>
  </si>
  <si>
    <t> 025058</t>
  </si>
  <si>
    <t xml:space="preserve">서산~명천 도로건설공사 기본 및 실시설계
</t>
  </si>
  <si>
    <t> 025059</t>
  </si>
  <si>
    <t xml:space="preserve">울산외곽순환 고속도로 건설공사 기본 및 실시설계(1공구)
</t>
  </si>
  <si>
    <t>이화영</t>
  </si>
  <si>
    <t> 025060</t>
  </si>
  <si>
    <t xml:space="preserve">우즈베키스탄 타슈켄트-사마르칸트 고속철도 노선 신설사업
</t>
  </si>
  <si>
    <t>장헌</t>
  </si>
  <si>
    <t> 025061</t>
  </si>
  <si>
    <t xml:space="preserve">인천발 KTX 직결교량 시공
</t>
  </si>
  <si>
    <t>미계약</t>
  </si>
  <si>
    <t>김유식</t>
  </si>
  <si>
    <t>025064</t>
  </si>
  <si>
    <t>충남형 스마트팜 복합단지(청년자립형) 조성사업 기본 및 실시설계 용역-조감도</t>
  </si>
  <si>
    <t>025065</t>
  </si>
  <si>
    <t>원효대교북단 및 국제업무지구 서측 연결교차로 개선 타당성조사 및 기본계획 용역-조감도</t>
  </si>
  <si>
    <t>025066</t>
  </si>
  <si>
    <t>향촌지구 우수유출저감시설 설치사업 건설사업관리 용역-PQ문서편집</t>
  </si>
  <si>
    <t>025067</t>
  </si>
  <si>
    <t>EG-BIM 사용 계약</t>
  </si>
  <si>
    <t>염승호</t>
  </si>
  <si>
    <t>파이프텍코리아</t>
  </si>
  <si>
    <t>025068</t>
  </si>
  <si>
    <t>가족사 보고서 템플릿 제작_PQ</t>
  </si>
  <si>
    <t> 026008</t>
  </si>
  <si>
    <t>2026 경영 및 기술지원 서비스(한맥기술)</t>
  </si>
  <si>
    <t> 026009</t>
  </si>
  <si>
    <t>2026 경영 및 기술지원 서비스(장헌산업)</t>
  </si>
  <si>
    <r>
      <rPr>
        <sz val="11"/>
        <color rgb="FF000000"/>
        <rFont val="Noto Sans KR"/>
        <family val="3"/>
        <charset val="129"/>
      </rPr>
      <t xml:space="preserve">장헌산업
</t>
    </r>
    <r>
      <rPr>
        <b/>
        <sz val="11"/>
        <color rgb="FF000000"/>
        <rFont val="Noto Sans KR"/>
        <family val="3"/>
        <charset val="129"/>
      </rPr>
      <t>주식회사 장헌산업</t>
    </r>
  </si>
  <si>
    <t>(기존)
2월부터변경</t>
  </si>
  <si>
    <t>장헌산업(311-81-32532)</t>
  </si>
  <si>
    <t>주식회사 장헌산업</t>
  </si>
  <si>
    <t>주식회사 장헌산업으로 수정발행(513-81-93396)</t>
  </si>
  <si>
    <t> 026010</t>
  </si>
  <si>
    <t>2026 경영 및 기술지원 서비스(피티씨)</t>
  </si>
  <si>
    <t> 026011</t>
  </si>
  <si>
    <t>2026 경영 및 기술지원 서비스(삼안)</t>
  </si>
  <si>
    <t> 026012</t>
  </si>
  <si>
    <t>2026 경영 및 기술지원 서비스(한라산업개발)</t>
  </si>
  <si>
    <t>026013</t>
  </si>
  <si>
    <t>한강교량 보수보강공사 감독권한대행등 건설사업관리용역(2공구)(한맥/도화/진우)-인쇄/편집</t>
  </si>
  <si>
    <t>도화엔지니어링(30)</t>
  </si>
  <si>
    <t>026014</t>
  </si>
  <si>
    <t>진우엔지니어링(30)</t>
  </si>
  <si>
    <t>026015</t>
  </si>
  <si>
    <t>동량-산척 지방도확포장공사 기본 및 실시설계 용역-실감형영상</t>
  </si>
  <si>
    <t>026017</t>
  </si>
  <si>
    <t>경부선 노량진-평택구간 작업자 이동통로 확보를 위한 기술조사 및 실시설계용역</t>
  </si>
  <si>
    <t>김의철 대리</t>
  </si>
  <si>
    <t>철도2부</t>
  </si>
  <si>
    <t>010-9333-3981</t>
  </si>
  <si>
    <t>eckim@samaneng.com</t>
  </si>
  <si>
    <t>이상언 사원</t>
  </si>
  <si>
    <t>02-6488-8018</t>
  </si>
  <si>
    <t>selee3@samaneng.com</t>
  </si>
  <si>
    <t>026018</t>
  </si>
  <si>
    <t>경부선 평택-직지사구간 작업자 이동통로 확보 기술조사 및 실시설계 용역-드론촬영/현장조사자료작성</t>
  </si>
  <si>
    <t>026019</t>
  </si>
  <si>
    <t>삼안 2026년 경영기획서 편집디자인</t>
  </si>
  <si>
    <t>026020</t>
  </si>
  <si>
    <t>디지털 국토정보 기술개발사업 1핵심과제(삼안)</t>
  </si>
  <si>
    <t>이동원</t>
  </si>
  <si>
    <t>연구과제R&amp;D</t>
  </si>
  <si>
    <t>R&amp;D</t>
  </si>
  <si>
    <t>026021</t>
  </si>
  <si>
    <t>디지털 국토정보 기술개발사업 2핵심과제(삼안)</t>
  </si>
  <si>
    <t>스마트건설 10세부(한맥/삼안/장헌/피티씨)</t>
  </si>
  <si>
    <t>2020.04.28</t>
  </si>
  <si>
    <t>2025.12.31</t>
  </si>
  <si>
    <t>합 계</t>
  </si>
  <si>
    <t>(주)쓰리티어</t>
  </si>
  <si>
    <t>외주계약 현황</t>
  </si>
  <si>
    <t>2025.12.23</t>
  </si>
  <si>
    <t>순번</t>
  </si>
  <si>
    <t>담당부서</t>
  </si>
  <si>
    <t>계약명(사업명)</t>
  </si>
  <si>
    <t>외주계약내역</t>
  </si>
  <si>
    <t>계산서일자</t>
  </si>
  <si>
    <t>지급내역</t>
  </si>
  <si>
    <t>진행현황</t>
  </si>
  <si>
    <t>시작일</t>
  </si>
  <si>
    <t>종료일</t>
  </si>
  <si>
    <t>지급일자</t>
  </si>
  <si>
    <t>지급금액</t>
  </si>
  <si>
    <t>잔여금액</t>
  </si>
  <si>
    <t>다.서버시스템구축및관리</t>
  </si>
  <si>
    <t>삼안이랑 계약한 건으로 참고만하면 됨</t>
  </si>
  <si>
    <t>바론컨설턴트</t>
  </si>
  <si>
    <t>2.1전산유지관리</t>
  </si>
  <si>
    <t>2차-3년차부터 용역대금 800만원(VAT별도) 인상됨.</t>
  </si>
  <si>
    <t>추가과업기간용역</t>
  </si>
  <si>
    <t>2021.03.01</t>
  </si>
  <si>
    <t>★ 추가과업기간용역(2021.02 / 2024년3~6월)</t>
  </si>
  <si>
    <t>가평군하수관망계측시스템유지관리용역</t>
  </si>
  <si>
    <t>프로그램 개발, 중앙제어실 및 서버유지관리</t>
  </si>
  <si>
    <t>진행중</t>
  </si>
  <si>
    <t>남양주</t>
  </si>
  <si>
    <t>원계약금</t>
  </si>
  <si>
    <t>외주금</t>
  </si>
  <si>
    <t>바론금액</t>
  </si>
  <si>
    <t>쓰리티어</t>
  </si>
  <si>
    <t>바토스</t>
  </si>
  <si>
    <t>가평</t>
  </si>
  <si>
    <t>*자료출처 - 회계팀 김지우 대리님 / 쓰리티어 지급내역</t>
  </si>
  <si>
    <t>2025.03.10 요청자료</t>
  </si>
  <si>
    <t>날짜</t>
  </si>
  <si>
    <t>계산서날짜</t>
  </si>
  <si>
    <t>적요</t>
  </si>
  <si>
    <t>수금/지급처</t>
  </si>
  <si>
    <t>수입금액</t>
  </si>
  <si>
    <t>지출금액(부가세포함)</t>
  </si>
  <si>
    <t>옥살 파고라 스마트건설 합사 자재구매</t>
  </si>
  <si>
    <t>㈜쓰리티어</t>
  </si>
  <si>
    <t>파고라 스마트건설 자재 구매</t>
  </si>
  <si>
    <t>주식회사 쓰리티어</t>
  </si>
  <si>
    <t>남양주시 하수관망/서버 운영 수지보수</t>
  </si>
  <si>
    <t>가평 하수관망 계측/Office2019 외 프로그램구입</t>
  </si>
  <si>
    <t>가평 하수관망 계측/시스템 구축용 서버구입</t>
  </si>
  <si>
    <t>남양주시 하수관망 서버 백신 사용료</t>
  </si>
  <si>
    <t>남양주시 하수관망 서버 운영 수지관리</t>
  </si>
  <si>
    <t>가평군 하수관망 계측시스템 유지보수</t>
  </si>
  <si>
    <t>남양주시 하수관망 서버 운영 유지관리</t>
  </si>
  <si>
    <t>가평군 하수관망/V3 외 프로그램구입</t>
  </si>
  <si>
    <t>남양주시 하수관망/V3 외 프로그램구입</t>
  </si>
  <si>
    <t>지급수수료/노후서버 폐기</t>
  </si>
  <si>
    <t>당진공장 네트워크 공사</t>
  </si>
  <si>
    <t>장비 구입/함양-울산 디지털 사이니지 구축</t>
  </si>
  <si>
    <t>(신명)사이니지 시스템 구축/PC</t>
  </si>
  <si>
    <t>남양주 하수관망/서버 사용 수수료</t>
  </si>
  <si>
    <t>남양주 하수관망 계측시스템 유지보수</t>
  </si>
  <si>
    <t>납품용 컴퓨터 구입/지오메카 PQ서버</t>
  </si>
  <si>
    <t>모니터 구입/현대그린빌 MDF 서버실 비치</t>
  </si>
  <si>
    <t>납품용/서산-아산 서버</t>
  </si>
  <si>
    <t>납품용/서산-아산 서버랙(케이스)</t>
  </si>
  <si>
    <t>컴퓨터 구입/기술개발센터 AI 제어 서버</t>
  </si>
  <si>
    <t>컴퓨터 구입/기술개발센터 공용 AI 제어용</t>
  </si>
  <si>
    <t>컴퓨터 구입/사내 BIM 학습 스트리밍용</t>
  </si>
  <si>
    <t>가평군 하수관망 계측시스템 보안프로그램구입</t>
  </si>
  <si>
    <t>(주)바토스</t>
  </si>
  <si>
    <t>라. D/B시스템 구축 및 관리</t>
  </si>
  <si>
    <t>지급내역 확인중</t>
  </si>
  <si>
    <t>Oracle DBMS</t>
  </si>
  <si>
    <t>전자계약진행완료</t>
  </si>
  <si>
    <t>*자료출처 - 회계팀 김지우 과장님 / 바토스 지급내역</t>
  </si>
  <si>
    <t>가평군 하수관망 DB 운영 수지관리</t>
  </si>
  <si>
    <t>㈜바토스</t>
  </si>
  <si>
    <t>오라클 클라우드 계정 사용료</t>
  </si>
  <si>
    <t>(납품용)P/G 구입/오라클 라이선스(지오메카)</t>
  </si>
  <si>
    <t>(납품용)P/G 구입/오라클 라이선스(서정ENG)</t>
  </si>
  <si>
    <t>평군하수관망계측시스템유지관리용역</t>
  </si>
  <si>
    <t>(주)경수</t>
  </si>
  <si>
    <t>2026.02.09</t>
  </si>
  <si>
    <r>
      <rPr>
        <b/>
        <sz val="12"/>
        <color theme="1"/>
        <rFont val="Noto Sans KR"/>
        <family val="3"/>
        <charset val="129"/>
      </rPr>
      <t xml:space="preserve">계약금액
</t>
    </r>
    <r>
      <rPr>
        <sz val="12"/>
        <color theme="1"/>
        <rFont val="Noto Sans KR"/>
        <family val="3"/>
        <charset val="129"/>
      </rPr>
      <t>(VAT별도)</t>
    </r>
  </si>
  <si>
    <r>
      <rPr>
        <b/>
        <sz val="12"/>
        <color theme="1"/>
        <rFont val="Noto Sans KR"/>
        <family val="3"/>
        <charset val="129"/>
      </rPr>
      <t xml:space="preserve">계약금액
</t>
    </r>
    <r>
      <rPr>
        <sz val="12"/>
        <color theme="1"/>
        <rFont val="Noto Sans KR"/>
        <family val="3"/>
        <charset val="129"/>
      </rPr>
      <t>(VAT포함)</t>
    </r>
  </si>
  <si>
    <r>
      <rPr>
        <b/>
        <sz val="12"/>
        <color theme="1"/>
        <rFont val="Noto Sans KR"/>
        <family val="3"/>
        <charset val="129"/>
      </rPr>
      <t>지급내역</t>
    </r>
    <r>
      <rPr>
        <sz val="12"/>
        <color theme="1"/>
        <rFont val="Noto Sans KR"/>
        <family val="3"/>
        <charset val="129"/>
      </rPr>
      <t>(VAT포함)</t>
    </r>
  </si>
  <si>
    <t>실시설계 측량 분야(4개소, 4.3km)</t>
  </si>
  <si>
    <t>착수금</t>
  </si>
  <si>
    <t>용역투입 후 30일 이내</t>
  </si>
  <si>
    <t>잔금</t>
  </si>
  <si>
    <t>용역완료 후 30일 이내</t>
  </si>
  <si>
    <t>둠둠 주식회사</t>
  </si>
  <si>
    <t>2026.03.10</t>
  </si>
  <si>
    <r>
      <rPr>
        <b/>
        <sz val="12"/>
        <color theme="1"/>
        <rFont val="Noto Sans KR"/>
        <family val="3"/>
        <charset val="129"/>
      </rPr>
      <t xml:space="preserve">계약금액
</t>
    </r>
    <r>
      <rPr>
        <sz val="12"/>
        <color theme="1"/>
        <rFont val="Noto Sans KR"/>
        <family val="3"/>
        <charset val="129"/>
      </rPr>
      <t>(VAT별도)</t>
    </r>
  </si>
  <si>
    <r>
      <rPr>
        <b/>
        <sz val="12"/>
        <color theme="1"/>
        <rFont val="Noto Sans KR"/>
        <family val="3"/>
        <charset val="129"/>
      </rPr>
      <t xml:space="preserve">계약금액
</t>
    </r>
    <r>
      <rPr>
        <sz val="12"/>
        <color theme="1"/>
        <rFont val="Noto Sans KR"/>
        <family val="3"/>
        <charset val="129"/>
      </rPr>
      <t>(VAT포함)</t>
    </r>
  </si>
  <si>
    <r>
      <rPr>
        <b/>
        <sz val="12"/>
        <color theme="1"/>
        <rFont val="Noto Sans KR"/>
        <family val="3"/>
        <charset val="129"/>
      </rPr>
      <t>지급내역</t>
    </r>
    <r>
      <rPr>
        <sz val="12"/>
        <color theme="1"/>
        <rFont val="Noto Sans KR"/>
        <family val="3"/>
        <charset val="129"/>
      </rPr>
      <t>(VAT포함)</t>
    </r>
  </si>
  <si>
    <t>예산국토 1권역 도로운영분야 통합건설사업관리용역-편집/인쇄</t>
  </si>
  <si>
    <t>hec8788@bill36524.com</t>
  </si>
  <si>
    <t xml:space="preserve">바론관련 </t>
  </si>
  <si>
    <t>구분</t>
  </si>
  <si>
    <t>빅데이터</t>
  </si>
  <si>
    <t>서버유지관리</t>
  </si>
  <si>
    <t>전체년도</t>
  </si>
  <si>
    <t>건수</t>
  </si>
  <si>
    <t>계약금(VAT포함)</t>
  </si>
  <si>
    <r>
      <rPr>
        <sz val="9"/>
        <color theme="1"/>
        <rFont val="Noto Sans KR"/>
        <family val="3"/>
        <charset val="129"/>
      </rPr>
      <t>계약기간연장</t>
    </r>
    <r>
      <rPr>
        <sz val="9"/>
        <color theme="1"/>
        <rFont val="Noto Sans KR"/>
        <family val="3"/>
        <charset val="129"/>
      </rPr>
      <t xml:space="preserve">에 따른 변경계약 (변경계약서작성) </t>
    </r>
    <r>
      <rPr>
        <sz val="9"/>
        <color theme="1"/>
        <rFont val="Noto Sans KR"/>
        <family val="3"/>
        <charset val="129"/>
      </rPr>
      <t>금액변경없음</t>
    </r>
  </si>
  <si>
    <t>공학용시스템</t>
  </si>
  <si>
    <t>소프트웨어</t>
  </si>
  <si>
    <r>
      <rPr>
        <sz val="9"/>
        <color theme="1"/>
        <rFont val="Noto Sans KR"/>
        <family val="3"/>
        <charset val="129"/>
      </rPr>
      <t xml:space="preserve">물량증가에 따른 </t>
    </r>
    <r>
      <rPr>
        <sz val="9"/>
        <color theme="1"/>
        <rFont val="Noto Sans KR"/>
        <family val="3"/>
        <charset val="129"/>
      </rPr>
      <t>금액증액</t>
    </r>
    <r>
      <rPr>
        <sz val="9"/>
        <color theme="1"/>
        <rFont val="Noto Sans KR"/>
        <family val="3"/>
        <charset val="129"/>
      </rPr>
      <t>(변경계약서 작성)</t>
    </r>
    <r>
      <rPr>
        <sz val="9"/>
        <color theme="1"/>
        <rFont val="Noto Sans KR"/>
        <family val="3"/>
        <charset val="129"/>
      </rPr>
      <t>당초 1억9천 + 변경 5천</t>
    </r>
  </si>
  <si>
    <t>BIM</t>
  </si>
  <si>
    <t>영상인쇄편집</t>
  </si>
  <si>
    <t>측량</t>
  </si>
  <si>
    <r>
      <rPr>
        <sz val="9"/>
        <color theme="1"/>
        <rFont val="Noto Sans KR"/>
        <family val="3"/>
        <charset val="129"/>
      </rPr>
      <t xml:space="preserve">과업범위증가에따른 </t>
    </r>
    <r>
      <rPr>
        <sz val="9"/>
        <color rgb="FFFF0000"/>
        <rFont val="Noto Sans KR"/>
        <family val="3"/>
        <charset val="129"/>
      </rPr>
      <t>금액증액</t>
    </r>
    <r>
      <rPr>
        <sz val="9"/>
        <color theme="1"/>
        <rFont val="Noto Sans KR"/>
        <family val="3"/>
        <charset val="129"/>
      </rPr>
      <t xml:space="preserve"> (변경계약서작성)</t>
    </r>
    <r>
      <rPr>
        <sz val="9"/>
        <color rgb="FFFF0000"/>
        <rFont val="Noto Sans KR"/>
        <family val="3"/>
        <charset val="129"/>
      </rPr>
      <t>당초3천 + 변경2천5백</t>
    </r>
  </si>
  <si>
    <t>2024년~2026년</t>
  </si>
  <si>
    <r>
      <rPr>
        <sz val="9"/>
        <color theme="1"/>
        <rFont val="Noto Sans KR"/>
        <family val="3"/>
        <charset val="129"/>
      </rPr>
      <t xml:space="preserve">- 6월: 12월말 청구요청 </t>
    </r>
    <r>
      <rPr>
        <sz val="9"/>
        <color theme="1"/>
        <rFont val="Noto Sans KR"/>
        <family val="3"/>
        <charset val="129"/>
      </rPr>
      <t xml:space="preserve">&gt; </t>
    </r>
    <r>
      <rPr>
        <sz val="9"/>
        <color theme="1"/>
        <rFont val="Noto Sans KR"/>
        <family val="3"/>
        <charset val="129"/>
      </rPr>
      <t xml:space="preserve">8/21: 삼안강대엽부장님한테 진화 확인요청함 </t>
    </r>
  </si>
  <si>
    <r>
      <rPr>
        <sz val="9"/>
        <color theme="1"/>
        <rFont val="Noto Sans KR"/>
        <family val="3"/>
        <charset val="129"/>
      </rPr>
      <t xml:space="preserve">- 월 500,000 x 1년(12개월)
</t>
    </r>
    <r>
      <rPr>
        <sz val="9"/>
        <color theme="1"/>
        <rFont val="Noto Sans KR"/>
        <family val="3"/>
        <charset val="129"/>
      </rPr>
      <t>- 매년동일조건 자동연장(기존계약서조건)</t>
    </r>
  </si>
  <si>
    <r>
      <rPr>
        <sz val="9"/>
        <color rgb="FFFF0000"/>
        <rFont val="Noto Sans KR"/>
        <family val="3"/>
        <charset val="129"/>
      </rPr>
      <t xml:space="preserve">미수금액 한맥기술 비용(처리안하기로함)
</t>
    </r>
    <r>
      <rPr>
        <b/>
        <sz val="9"/>
        <color rgb="FFFF0000"/>
        <rFont val="Noto Sans KR"/>
        <family val="3"/>
        <charset val="129"/>
      </rPr>
      <t>다음건부터 한맥기술 등록 제외 건건이 등록 (미수금액 안보이게)</t>
    </r>
  </si>
  <si>
    <r>
      <rPr>
        <sz val="9"/>
        <color rgb="FFFF0000"/>
        <rFont val="Noto Sans KR"/>
        <family val="3"/>
        <charset val="129"/>
      </rPr>
      <t xml:space="preserve">미수금액 한맥기술 비용(처리안하기로함)
</t>
    </r>
    <r>
      <rPr>
        <b/>
        <sz val="9"/>
        <color rgb="FFFF0000"/>
        <rFont val="Noto Sans KR"/>
        <family val="3"/>
        <charset val="129"/>
      </rPr>
      <t>다음건부터 한맥기술 등록 제외 건건이 등록(미수금액 안보이게)</t>
    </r>
  </si>
  <si>
    <r>
      <rPr>
        <sz val="11"/>
        <color theme="1"/>
        <rFont val="Noto Sans KR"/>
        <family val="3"/>
        <charset val="129"/>
      </rPr>
      <t xml:space="preserve">장헌산업
</t>
    </r>
    <r>
      <rPr>
        <b/>
        <sz val="11"/>
        <color theme="1"/>
        <rFont val="Noto Sans KR"/>
        <family val="3"/>
        <charset val="129"/>
      </rPr>
      <t>주식회사 장헌산업</t>
    </r>
  </si>
  <si>
    <r>
      <rPr>
        <b/>
        <sz val="35"/>
        <color rgb="FF204832"/>
        <rFont val="Noto Sans KR"/>
        <family val="3"/>
        <charset val="129"/>
      </rPr>
      <t xml:space="preserve">사업관리대장 </t>
    </r>
    <r>
      <rPr>
        <b/>
        <sz val="35"/>
        <color rgb="FFFF0000"/>
        <rFont val="Noto Sans KR"/>
        <family val="3"/>
        <charset val="129"/>
      </rPr>
      <t>- 2025.09.17 ERP데이터 등록 완료</t>
    </r>
  </si>
  <si>
    <t>바로가기</t>
  </si>
  <si>
    <t>수주현황</t>
  </si>
  <si>
    <t>매출현황</t>
  </si>
  <si>
    <t>사업코드변경[사본]</t>
  </si>
  <si>
    <t>바론ERP개선</t>
  </si>
  <si>
    <t>바론ERP 개선</t>
  </si>
  <si>
    <t>계약상태</t>
  </si>
  <si>
    <t>계약방법</t>
  </si>
  <si>
    <t>계약법인</t>
  </si>
  <si>
    <r>
      <rPr>
        <b/>
        <sz val="11"/>
        <color rgb="FFFFFFFF"/>
        <rFont val="Noto Sans KR"/>
        <family val="3"/>
        <charset val="129"/>
      </rPr>
      <t xml:space="preserve">첨부파일
</t>
    </r>
    <r>
      <rPr>
        <sz val="11"/>
        <color rgb="FFFFFFFF"/>
        <rFont val="Noto Sans KR"/>
        <family val="3"/>
        <charset val="129"/>
      </rPr>
      <t>(25.03.24)</t>
    </r>
  </si>
  <si>
    <t>ERP등록</t>
  </si>
  <si>
    <t>수금전표</t>
  </si>
  <si>
    <t>SW</t>
  </si>
  <si>
    <t>B220101</t>
  </si>
  <si>
    <r>
      <rPr>
        <b/>
        <sz val="11"/>
        <color theme="1"/>
        <rFont val="Noto Sans KR"/>
        <family val="3"/>
        <charset val="129"/>
      </rPr>
      <t>가평군하수관망</t>
    </r>
    <r>
      <rPr>
        <sz val="11"/>
        <color theme="1"/>
        <rFont val="Noto Sans KR"/>
        <family val="3"/>
        <charset val="129"/>
      </rPr>
      <t>계측시스템유지관리용역(프로그램 개발, 중앙제어실 및 서버유지관리)</t>
    </r>
  </si>
  <si>
    <t>수의계약</t>
  </si>
  <si>
    <t>사업진행중</t>
  </si>
  <si>
    <t>📂</t>
  </si>
  <si>
    <r>
      <rPr>
        <sz val="9"/>
        <color theme="1"/>
        <rFont val="Noto Sans KR"/>
        <family val="3"/>
        <charset val="129"/>
      </rPr>
      <t xml:space="preserve">물량증가에 따른 </t>
    </r>
    <r>
      <rPr>
        <sz val="9"/>
        <color rgb="FFFF0000"/>
        <rFont val="Noto Sans KR"/>
        <family val="3"/>
        <charset val="129"/>
      </rPr>
      <t>금액증액</t>
    </r>
    <r>
      <rPr>
        <sz val="9"/>
        <color theme="1"/>
        <rFont val="Noto Sans KR"/>
        <family val="3"/>
        <charset val="129"/>
      </rPr>
      <t>(변경계약서 작성)</t>
    </r>
    <r>
      <rPr>
        <sz val="9"/>
        <color rgb="FFFF0000"/>
        <rFont val="Noto Sans KR"/>
        <family val="3"/>
        <charset val="129"/>
      </rPr>
      <t>당초 1억9천 + 변경 5천</t>
    </r>
  </si>
  <si>
    <t>신경섭 사원</t>
  </si>
  <si>
    <t>2차 기성금</t>
  </si>
  <si>
    <t>3차 기성금</t>
  </si>
  <si>
    <t>청구대기</t>
  </si>
  <si>
    <t>B230101</t>
  </si>
  <si>
    <t>송종환</t>
  </si>
  <si>
    <t>기획관리부 / 과장</t>
  </si>
  <si>
    <t>잔금(24개월 경과)</t>
  </si>
  <si>
    <t>- 8/21: 신지호책임(장계석수석님)-한종 협의중(9월예상)</t>
  </si>
  <si>
    <t>B230102</t>
  </si>
  <si>
    <t>B230301</t>
  </si>
  <si>
    <r>
      <rPr>
        <sz val="9"/>
        <color theme="1"/>
        <rFont val="Noto Sans KR"/>
        <family val="3"/>
        <charset val="129"/>
      </rPr>
      <t xml:space="preserve">과업범위증가에따른 </t>
    </r>
    <r>
      <rPr>
        <sz val="9"/>
        <color rgb="FFFF0000"/>
        <rFont val="Noto Sans KR"/>
        <family val="3"/>
        <charset val="129"/>
      </rPr>
      <t>금액증액</t>
    </r>
    <r>
      <rPr>
        <sz val="9"/>
        <color theme="1"/>
        <rFont val="Noto Sans KR"/>
        <family val="3"/>
        <charset val="129"/>
      </rPr>
      <t xml:space="preserve"> (변경계약서작성)</t>
    </r>
    <r>
      <rPr>
        <sz val="9"/>
        <color rgb="FFFF0000"/>
        <rFont val="Noto Sans KR"/>
        <family val="3"/>
        <charset val="129"/>
      </rPr>
      <t>당초3천 + 변경2천5백</t>
    </r>
  </si>
  <si>
    <t>박재영</t>
  </si>
  <si>
    <t>고덕사옥 / 서울시강동구 고덕비즈밸리로52(고덕동) 05203</t>
  </si>
  <si>
    <t>- 8/21 : 9월중 청구 대기(삼안동해 협의중)</t>
  </si>
  <si>
    <t>B250301</t>
  </si>
  <si>
    <r>
      <rPr>
        <b/>
        <sz val="11"/>
        <color theme="1"/>
        <rFont val="Noto Sans KR"/>
        <family val="3"/>
        <charset val="129"/>
      </rPr>
      <t>국도42호선 원주 흥업</t>
    </r>
    <r>
      <rPr>
        <sz val="11"/>
        <color theme="1"/>
        <rFont val="Noto Sans KR"/>
        <family val="3"/>
        <charset val="129"/>
      </rPr>
      <t xml:space="preserve"> 사제 외 1개소 교차로 개선공사 실시설계용역(광터교차로) BIM 설계</t>
    </r>
  </si>
  <si>
    <t>(주)삼안(60%)</t>
  </si>
  <si>
    <t>1차기성(30%)</t>
  </si>
  <si>
    <t>B250302</t>
  </si>
  <si>
    <r>
      <rPr>
        <b/>
        <sz val="11"/>
        <color theme="1"/>
        <rFont val="Noto Sans KR"/>
        <family val="3"/>
        <charset val="129"/>
      </rPr>
      <t>국도42호선 원주 흥업</t>
    </r>
    <r>
      <rPr>
        <sz val="11"/>
        <color theme="1"/>
        <rFont val="Noto Sans KR"/>
        <family val="3"/>
        <charset val="129"/>
      </rPr>
      <t xml:space="preserve"> 사제 외 1개소 교차로 개선공사 실시설계용역(광터교차로) BIM 설계</t>
    </r>
  </si>
  <si>
    <t>(주)진화기술공사(40%)</t>
  </si>
  <si>
    <r>
      <rPr>
        <sz val="9"/>
        <color theme="1"/>
        <rFont val="Noto Sans KR"/>
        <family val="3"/>
        <charset val="129"/>
      </rPr>
      <t xml:space="preserve">- 6월: 12월말 청구요청 </t>
    </r>
    <r>
      <rPr>
        <sz val="9"/>
        <color rgb="FFFF0000"/>
        <rFont val="Noto Sans KR"/>
        <family val="3"/>
        <charset val="129"/>
      </rPr>
      <t xml:space="preserve">&gt; </t>
    </r>
    <r>
      <rPr>
        <b/>
        <sz val="9"/>
        <color rgb="FFFF0000"/>
        <rFont val="Noto Sans KR"/>
        <family val="3"/>
        <charset val="129"/>
      </rPr>
      <t xml:space="preserve">8/21: 삼안강대엽부장님한테 진화 확인요청함 </t>
    </r>
  </si>
  <si>
    <t>HW</t>
  </si>
  <si>
    <t>B250303</t>
  </si>
  <si>
    <t>청구진행중</t>
  </si>
  <si>
    <t>(주)한신공영</t>
  </si>
  <si>
    <t>제이엔씨건설(주)</t>
  </si>
  <si>
    <t>(주)대흥토건</t>
  </si>
  <si>
    <t>B250308</t>
  </si>
  <si>
    <r>
      <rPr>
        <sz val="11"/>
        <color theme="1"/>
        <rFont val="Noto Sans KR"/>
        <family val="3"/>
        <charset val="129"/>
      </rPr>
      <t>BIM 기반 홍보영상 제작(</t>
    </r>
    <r>
      <rPr>
        <b/>
        <sz val="11"/>
        <color theme="1"/>
        <rFont val="Noto Sans KR"/>
        <family val="3"/>
        <charset val="129"/>
      </rPr>
      <t>이라크 Shuaiba Air</t>
    </r>
    <r>
      <rPr>
        <sz val="11"/>
        <color theme="1"/>
        <rFont val="Noto Sans KR"/>
        <family val="3"/>
        <charset val="129"/>
      </rPr>
      <t xml:space="preserve"> Base Reconstruction Project)</t>
    </r>
  </si>
  <si>
    <r>
      <rPr>
        <b/>
        <sz val="11"/>
        <color theme="1"/>
        <rFont val="Noto Sans KR"/>
        <family val="3"/>
        <charset val="129"/>
      </rPr>
      <t>BIM 기반 홍보영상 제작(</t>
    </r>
    <r>
      <rPr>
        <b/>
        <sz val="11"/>
        <color theme="1"/>
        <rFont val="Noto Sans KR"/>
        <family val="3"/>
        <charset val="129"/>
      </rPr>
      <t xml:space="preserve">이라크 Shuaiba Air </t>
    </r>
    <r>
      <rPr>
        <b/>
        <sz val="11"/>
        <color theme="1"/>
        <rFont val="Noto Sans KR"/>
        <family val="3"/>
        <charset val="129"/>
      </rPr>
      <t>Base Reconstruction Project)</t>
    </r>
  </si>
  <si>
    <t>(주)동일기술공사(40%)</t>
  </si>
  <si>
    <t>B240103</t>
  </si>
  <si>
    <t>B250101</t>
  </si>
  <si>
    <t>025153</t>
  </si>
  <si>
    <t>고속국도 제 30호 서산-영덕선(대산-당진) 건설공사 전환 및 시공 BIM 수행 용역(제 2공구) - 1차년도</t>
  </si>
  <si>
    <t>025350</t>
  </si>
  <si>
    <t>삼안지분(25%)498,500,000</t>
  </si>
  <si>
    <r>
      <rPr>
        <sz val="11"/>
        <color theme="1"/>
        <rFont val="Noto Sans KR"/>
        <family val="3"/>
        <charset val="129"/>
      </rPr>
      <t>수원화성오산축협가축분뇨공공처리시설운영관리용역 - 소개영상제작을 위한 및 BIM검토</t>
    </r>
    <r>
      <rPr>
        <b/>
        <sz val="11"/>
        <color theme="1"/>
        <rFont val="Noto Sans KR"/>
        <family val="3"/>
        <charset val="129"/>
      </rPr>
      <t>(파이닉스43/삼안40/해성17)</t>
    </r>
  </si>
  <si>
    <t>수원화성오산축협가축분뇨공공처리시설운영관리용역</t>
  </si>
  <si>
    <t xml:space="preserve">- 8/27: 계약유무 확정예상
- 9/00: 계약안함 </t>
  </si>
  <si>
    <t>기타</t>
  </si>
  <si>
    <t>B250305</t>
  </si>
  <si>
    <t>1차기성</t>
  </si>
  <si>
    <t>B250306</t>
  </si>
  <si>
    <t>(주)코오롱글로벌</t>
  </si>
  <si>
    <t>B250102</t>
  </si>
  <si>
    <t>PQ프로그램 사용 계약 - 매년동일조건 자동연장</t>
  </si>
  <si>
    <r>
      <rPr>
        <sz val="9"/>
        <color theme="1"/>
        <rFont val="Noto Sans KR"/>
        <family val="3"/>
        <charset val="129"/>
      </rPr>
      <t xml:space="preserve">- 월 500,000 x 1년(12개월)
</t>
    </r>
    <r>
      <rPr>
        <sz val="9"/>
        <color theme="1"/>
        <rFont val="Noto Sans KR"/>
        <family val="3"/>
        <charset val="129"/>
      </rPr>
      <t>- 매년동일조건 자동연장(기존계약서조건)</t>
    </r>
  </si>
  <si>
    <t>ERP확정</t>
  </si>
  <si>
    <t>완료된 프로젝트</t>
  </si>
  <si>
    <t>B180301</t>
  </si>
  <si>
    <t>확인중</t>
  </si>
  <si>
    <t>B190301</t>
  </si>
  <si>
    <t>B200302</t>
  </si>
  <si>
    <t>B200301</t>
  </si>
  <si>
    <t>B210301</t>
  </si>
  <si>
    <t>인천공항 교통체계 다각화 및 T1 버스정차장 개선방안 수립용역
- 빅데이터 분석을 위한 서버 사용 비용</t>
  </si>
  <si>
    <r>
      <rPr>
        <sz val="9"/>
        <color rgb="FFFF0000"/>
        <rFont val="Noto Sans KR"/>
        <family val="3"/>
        <charset val="129"/>
      </rPr>
      <t>계약기간연장</t>
    </r>
    <r>
      <rPr>
        <sz val="9"/>
        <color theme="1"/>
        <rFont val="Noto Sans KR"/>
        <family val="3"/>
        <charset val="129"/>
      </rPr>
      <t xml:space="preserve">에 따른 변경계약 (변경계약서작성) </t>
    </r>
    <r>
      <rPr>
        <sz val="9"/>
        <color rgb="FFFF0000"/>
        <rFont val="Noto Sans KR"/>
        <family val="3"/>
        <charset val="129"/>
      </rPr>
      <t>금액변경없음</t>
    </r>
  </si>
  <si>
    <t>B210302</t>
  </si>
  <si>
    <t>B210303</t>
  </si>
  <si>
    <t>B200101</t>
  </si>
  <si>
    <t>SW사업실적신청</t>
  </si>
  <si>
    <t>기성금1차</t>
  </si>
  <si>
    <t>기성금2차</t>
  </si>
  <si>
    <t>기성금3차</t>
  </si>
  <si>
    <t>기성금4차</t>
  </si>
  <si>
    <t>기성금5차</t>
  </si>
  <si>
    <t>B230201</t>
  </si>
  <si>
    <t>B230202</t>
  </si>
  <si>
    <t>경영지원부 / 
대리</t>
  </si>
  <si>
    <t>B240201</t>
  </si>
  <si>
    <t>송정원
(퇴사)</t>
  </si>
  <si>
    <t>팀장</t>
  </si>
  <si>
    <t>ihsgeo@naver.com</t>
  </si>
  <si>
    <t>B240101</t>
  </si>
  <si>
    <t>B240102</t>
  </si>
  <si>
    <t>8~12회차</t>
  </si>
  <si>
    <t>B250201</t>
  </si>
  <si>
    <t>PQ프로그램 계약해지에 따른 서버 정산</t>
  </si>
  <si>
    <t>취소</t>
  </si>
  <si>
    <t>B250304</t>
  </si>
  <si>
    <r>
      <rPr>
        <sz val="11"/>
        <color theme="1"/>
        <rFont val="Noto Sans KR"/>
        <family val="3"/>
        <charset val="129"/>
      </rPr>
      <t>BIM 기반 홍보영상 제작(</t>
    </r>
    <r>
      <rPr>
        <b/>
        <sz val="11"/>
        <color theme="1"/>
        <rFont val="Noto Sans KR"/>
        <family val="3"/>
        <charset val="129"/>
      </rPr>
      <t xml:space="preserve">이라크 Habbaniyah Air </t>
    </r>
    <r>
      <rPr>
        <sz val="11"/>
        <color theme="1"/>
        <rFont val="Noto Sans KR"/>
        <family val="3"/>
        <charset val="129"/>
      </rPr>
      <t>Base Reconstruction Project)</t>
    </r>
  </si>
  <si>
    <r>
      <rPr>
        <sz val="11"/>
        <color theme="1"/>
        <rFont val="Noto Sans KR"/>
        <family val="3"/>
        <charset val="129"/>
      </rPr>
      <t>BIM 기반 홍보영상 제작(</t>
    </r>
    <r>
      <rPr>
        <b/>
        <sz val="11"/>
        <color theme="1"/>
        <rFont val="Noto Sans KR"/>
        <family val="3"/>
        <charset val="129"/>
      </rPr>
      <t xml:space="preserve">이라크 Habbaniyah Air </t>
    </r>
    <r>
      <rPr>
        <sz val="11"/>
        <color theme="1"/>
        <rFont val="Noto Sans KR"/>
        <family val="3"/>
        <charset val="129"/>
      </rPr>
      <t>Base Reconstruction Project)</t>
    </r>
  </si>
  <si>
    <t>B250307</t>
  </si>
  <si>
    <t>대산-당진 2공구 Conference Platform(BigRoom)구축</t>
  </si>
  <si>
    <t>(주)KCC건설</t>
  </si>
  <si>
    <t>달성 광산광산수질정화시설 3D모델링</t>
  </si>
  <si>
    <t>취소/반품</t>
  </si>
  <si>
    <t>김원식전무님 요청으로 견적작성(3/6)</t>
  </si>
  <si>
    <t>B250406</t>
  </si>
  <si>
    <t>동부엔지니어링(주)</t>
  </si>
  <si>
    <t>- 5/19 : 전자계약 시행 및 준공계 직인날인후 이메일전송</t>
  </si>
  <si>
    <t>최정화</t>
  </si>
  <si>
    <t>재경팀</t>
  </si>
  <si>
    <t>02-2122-6909</t>
  </si>
  <si>
    <t>hado1120@dbeng.co.kr</t>
  </si>
  <si>
    <t>김은정</t>
  </si>
  <si>
    <t>도로부</t>
  </si>
  <si>
    <t>02-2122-6963</t>
  </si>
  <si>
    <t>무상진행</t>
  </si>
  <si>
    <t>- 5/30 : 무상으로 진행(실장님지시)</t>
  </si>
  <si>
    <t>정재익 이사</t>
  </si>
  <si>
    <t>고속국도제 30호선 대산-당진간 OSC공법 적용 교량 재설계 용역</t>
  </si>
  <si>
    <t>이천시웹기반하수관망시스템개발및구축</t>
  </si>
  <si>
    <t>견적작성</t>
  </si>
  <si>
    <t>이천시상하수도사업소</t>
  </si>
  <si>
    <t>장계석수석님 요청으로 견적서 바론직인(3/25)</t>
  </si>
  <si>
    <t>PQ프로그램 사용 서버 계약</t>
  </si>
  <si>
    <t>(주)부경엔지니어링</t>
  </si>
  <si>
    <t>부경
엔지니어링</t>
  </si>
  <si>
    <t>윤준화 대리</t>
  </si>
  <si>
    <t>PQ팀</t>
  </si>
  <si>
    <t>010-3661-1376</t>
  </si>
  <si>
    <t>대산-당진 고속도로 제3공구 염솔천교 BIM모델 작성 용역</t>
  </si>
  <si>
    <t>한국도로공사
서산-아산건설사업단</t>
  </si>
  <si>
    <t>인주-염치 제2공구 CFT공법의 성과 비교 분석 용역</t>
  </si>
  <si>
    <t>팁
(협업팀)</t>
  </si>
  <si>
    <r>
      <rPr>
        <b/>
        <sz val="12"/>
        <color rgb="FFFFFFFF"/>
        <rFont val="Noto Sans KR"/>
        <family val="3"/>
        <charset val="129"/>
      </rPr>
      <t xml:space="preserve">첨부파일
</t>
    </r>
    <r>
      <rPr>
        <sz val="10"/>
        <color rgb="FFFFFFFF"/>
        <rFont val="Noto Sans KR"/>
        <family val="3"/>
        <charset val="129"/>
      </rPr>
      <t>(25.03.24)</t>
    </r>
  </si>
  <si>
    <r>
      <rPr>
        <sz val="9"/>
        <color rgb="FFFF0000"/>
        <rFont val="Noto Sans KR"/>
        <family val="3"/>
        <charset val="129"/>
      </rPr>
      <t>계약기간연장</t>
    </r>
    <r>
      <rPr>
        <sz val="9"/>
        <color theme="1"/>
        <rFont val="Noto Sans KR"/>
        <family val="3"/>
        <charset val="129"/>
      </rPr>
      <t xml:space="preserve">에 따른 변경계약 (변경계약서작성) </t>
    </r>
    <r>
      <rPr>
        <sz val="9"/>
        <color rgb="FFFF0000"/>
        <rFont val="Noto Sans KR"/>
        <family val="3"/>
        <charset val="129"/>
      </rPr>
      <t>금액변경없음</t>
    </r>
  </si>
  <si>
    <r>
      <rPr>
        <b/>
        <sz val="11"/>
        <color theme="1"/>
        <rFont val="Noto Sans KR"/>
        <family val="3"/>
        <charset val="129"/>
      </rPr>
      <t>가평군하수관망</t>
    </r>
    <r>
      <rPr>
        <sz val="11"/>
        <color theme="1"/>
        <rFont val="Noto Sans KR"/>
        <family val="3"/>
        <charset val="129"/>
      </rPr>
      <t>계측시스템유지관리용역(프로그램 개발, 중앙제어실 및 서버유지관리)</t>
    </r>
  </si>
  <si>
    <r>
      <rPr>
        <sz val="9"/>
        <color theme="1"/>
        <rFont val="Noto Sans KR"/>
        <family val="3"/>
        <charset val="129"/>
      </rPr>
      <t xml:space="preserve">물량증가에 따른 </t>
    </r>
    <r>
      <rPr>
        <sz val="9"/>
        <color rgb="FFFF0000"/>
        <rFont val="Noto Sans KR"/>
        <family val="3"/>
        <charset val="129"/>
      </rPr>
      <t>금액증액</t>
    </r>
    <r>
      <rPr>
        <sz val="9"/>
        <color theme="1"/>
        <rFont val="Noto Sans KR"/>
        <family val="3"/>
        <charset val="129"/>
      </rPr>
      <t>(변경계약서 작성)</t>
    </r>
    <r>
      <rPr>
        <sz val="9"/>
        <color rgb="FFFF0000"/>
        <rFont val="Noto Sans KR"/>
        <family val="3"/>
        <charset val="129"/>
      </rPr>
      <t>당초 1억9천 + 변경 5천</t>
    </r>
  </si>
  <si>
    <r>
      <rPr>
        <sz val="9"/>
        <color theme="1"/>
        <rFont val="Noto Sans KR"/>
        <family val="3"/>
        <charset val="129"/>
      </rPr>
      <t xml:space="preserve">과업범위증가에따른 </t>
    </r>
    <r>
      <rPr>
        <sz val="9"/>
        <color rgb="FFFF0000"/>
        <rFont val="Noto Sans KR"/>
        <family val="3"/>
        <charset val="129"/>
      </rPr>
      <t>금액증액</t>
    </r>
    <r>
      <rPr>
        <sz val="9"/>
        <color theme="1"/>
        <rFont val="Noto Sans KR"/>
        <family val="3"/>
        <charset val="129"/>
      </rPr>
      <t xml:space="preserve"> (변경계약서작성)</t>
    </r>
    <r>
      <rPr>
        <sz val="9"/>
        <color rgb="FFFF0000"/>
        <rFont val="Noto Sans KR"/>
        <family val="3"/>
        <charset val="129"/>
      </rPr>
      <t>당초3천 + 변경2천5백</t>
    </r>
  </si>
  <si>
    <t>삼안
동해종합기술공사</t>
  </si>
  <si>
    <t>송정원</t>
  </si>
  <si>
    <r>
      <rPr>
        <b/>
        <sz val="11"/>
        <color theme="1"/>
        <rFont val="Noto Sans KR"/>
        <family val="3"/>
        <charset val="129"/>
      </rPr>
      <t>국도42호선 원주 흥업</t>
    </r>
    <r>
      <rPr>
        <sz val="11"/>
        <color theme="1"/>
        <rFont val="Noto Sans KR"/>
        <family val="3"/>
        <charset val="129"/>
      </rPr>
      <t xml:space="preserve"> 사제 외 1개소 교차로 개선공사 실시설계용역(광터교차로) BIM 설계</t>
    </r>
  </si>
  <si>
    <r>
      <rPr>
        <b/>
        <sz val="11"/>
        <color theme="1"/>
        <rFont val="Noto Sans KR"/>
        <family val="3"/>
        <charset val="129"/>
      </rPr>
      <t>국도42호선 원주 흥업</t>
    </r>
    <r>
      <rPr>
        <sz val="11"/>
        <color theme="1"/>
        <rFont val="Noto Sans KR"/>
        <family val="3"/>
        <charset val="129"/>
      </rPr>
      <t xml:space="preserve"> 사제 외 1개소 병목지점 개선공사 실시설계용역(광터교차로)</t>
    </r>
  </si>
  <si>
    <r>
      <rPr>
        <sz val="9"/>
        <color theme="1"/>
        <rFont val="Noto Sans KR"/>
        <family val="3"/>
        <charset val="129"/>
      </rPr>
      <t xml:space="preserve">- 6월: 12월말 청구요청 </t>
    </r>
    <r>
      <rPr>
        <sz val="9"/>
        <color rgb="FFFF0000"/>
        <rFont val="Noto Sans KR"/>
        <family val="3"/>
        <charset val="129"/>
      </rPr>
      <t xml:space="preserve">&gt; </t>
    </r>
    <r>
      <rPr>
        <b/>
        <sz val="9"/>
        <color rgb="FFFF0000"/>
        <rFont val="Noto Sans KR"/>
        <family val="3"/>
        <charset val="129"/>
      </rPr>
      <t xml:space="preserve">8/21: 삼안강대엽부장님한테 진화 확인요청함 </t>
    </r>
  </si>
  <si>
    <r>
      <rPr>
        <sz val="9"/>
        <color theme="1"/>
        <rFont val="Noto Sans KR"/>
        <family val="3"/>
        <charset val="129"/>
      </rPr>
      <t xml:space="preserve">- 3/28 : 계약 완료, 청구완료  //  4/08 : 세금계산서 발행 완료
</t>
    </r>
    <r>
      <rPr>
        <sz val="9"/>
        <color theme="1"/>
        <rFont val="Noto Sans KR"/>
        <family val="3"/>
        <charset val="129"/>
      </rPr>
      <t>- 회의시스템추가에따른 금액증액 (변경계약완료)당초325,500,000 + 변경333,300,000</t>
    </r>
  </si>
  <si>
    <r>
      <rPr>
        <sz val="11"/>
        <color theme="1"/>
        <rFont val="Noto Sans KR"/>
        <family val="3"/>
        <charset val="129"/>
      </rPr>
      <t>BIM 기반 홍보영상 제작(</t>
    </r>
    <r>
      <rPr>
        <b/>
        <sz val="11"/>
        <color theme="1"/>
        <rFont val="Noto Sans KR"/>
        <family val="3"/>
        <charset val="129"/>
      </rPr>
      <t xml:space="preserve">이라크 Habbaniyah Air </t>
    </r>
    <r>
      <rPr>
        <sz val="11"/>
        <color theme="1"/>
        <rFont val="Noto Sans KR"/>
        <family val="3"/>
        <charset val="129"/>
      </rPr>
      <t>Base Reconstruction Project)</t>
    </r>
  </si>
  <si>
    <t>BIM 기반 홍보영상 제작(이라크 Habbaniyah Air Base Reconstruction Project)</t>
  </si>
  <si>
    <r>
      <rPr>
        <sz val="11"/>
        <color theme="1"/>
        <rFont val="Noto Sans KR"/>
        <family val="3"/>
        <charset val="129"/>
      </rPr>
      <t>BIM 기반 홍보영상 제작(</t>
    </r>
    <r>
      <rPr>
        <b/>
        <sz val="11"/>
        <color theme="1"/>
        <rFont val="Noto Sans KR"/>
        <family val="3"/>
        <charset val="129"/>
      </rPr>
      <t>이라크 Shuaiba Air</t>
    </r>
    <r>
      <rPr>
        <sz val="11"/>
        <color theme="1"/>
        <rFont val="Noto Sans KR"/>
        <family val="3"/>
        <charset val="129"/>
      </rPr>
      <t xml:space="preserve"> Base Reconstruction Project)</t>
    </r>
  </si>
  <si>
    <t>BIM 기반 홍보영상 제작(Shuaiba Air Base Reconstruction Project)</t>
  </si>
  <si>
    <t>대산-당진 3-4공구 Conference Platform(BigRoom)구축</t>
  </si>
  <si>
    <t>대산-당진 1공구 Conference Platform(BigRoom)구축</t>
  </si>
  <si>
    <r>
      <rPr>
        <sz val="9"/>
        <color theme="1"/>
        <rFont val="Noto Sans KR"/>
        <family val="3"/>
        <charset val="129"/>
      </rPr>
      <t xml:space="preserve">- 월 500,000 x 1년(12개월)
</t>
    </r>
    <r>
      <rPr>
        <sz val="9"/>
        <color theme="1"/>
        <rFont val="Noto Sans KR"/>
        <family val="3"/>
        <charset val="129"/>
      </rPr>
      <t>- 매년동일조건 자동연장(기존계약서조건)</t>
    </r>
  </si>
  <si>
    <r>
      <rPr>
        <sz val="11"/>
        <color theme="1"/>
        <rFont val="Noto Sans KR"/>
        <family val="3"/>
        <charset val="129"/>
      </rPr>
      <t>수원화성오산축협가축분뇨공공처리시설운영관리용역 - 소개영상제작을 위한 및 BIM검토</t>
    </r>
    <r>
      <rPr>
        <b/>
        <sz val="11"/>
        <color theme="1"/>
        <rFont val="Noto Sans KR"/>
        <family val="3"/>
        <charset val="129"/>
      </rPr>
      <t>(파이닉스43/삼안40/해성17)</t>
    </r>
  </si>
  <si>
    <t>- 8/27: 계약유무 확정예상</t>
  </si>
  <si>
    <t>계약기간 : 2024.06.01 ~ 2025.05.31</t>
  </si>
  <si>
    <t>Y</t>
  </si>
  <si>
    <t>M</t>
  </si>
  <si>
    <t>청구총액</t>
  </si>
  <si>
    <t>수금누계</t>
  </si>
  <si>
    <t>청구서 발송</t>
  </si>
  <si>
    <t>세금계산서</t>
  </si>
  <si>
    <t>'24</t>
  </si>
  <si>
    <t>일괄정산함</t>
  </si>
  <si>
    <t>'25</t>
  </si>
  <si>
    <t>▨ 계약기간: 24.06.01 ~ 26.05.31</t>
  </si>
  <si>
    <t>당해합계</t>
  </si>
  <si>
    <t>▨ '24년 누적 기성현황</t>
  </si>
  <si>
    <t>기성율</t>
  </si>
  <si>
    <t>누적합계</t>
  </si>
  <si>
    <t>▨ 계약 후 현재까지 누적 기성현황</t>
  </si>
  <si>
    <t>잔금율</t>
  </si>
  <si>
    <t>청구수금 담당자정보</t>
  </si>
  <si>
    <t>청구이메일</t>
  </si>
  <si>
    <t xml:space="preserve">220-81-29615		</t>
  </si>
  <si>
    <t>채희문 차장</t>
  </si>
  <si>
    <t>010-9213-7842</t>
  </si>
  <si>
    <t>매월말 청구</t>
  </si>
  <si>
    <t>전용 서버 납품</t>
  </si>
  <si>
    <t>사용계약(1회차)</t>
  </si>
  <si>
    <t>▨ 계약기간: '24.06 ~ '26.05</t>
  </si>
  <si>
    <t>▨ '23년 누적 기성현황</t>
  </si>
  <si>
    <t>215-86-63504</t>
  </si>
  <si>
    <t>담당자</t>
  </si>
  <si>
    <t>송정원 팀장</t>
  </si>
  <si>
    <t>031-898-2400</t>
  </si>
  <si>
    <t>010-5351-2258</t>
  </si>
  <si>
    <t xml:space="preserve"> ihsgeo@naver.com</t>
  </si>
  <si>
    <t>계약기간 : 2024.09.01 ~ 2025.08.31</t>
  </si>
  <si>
    <t>계약취소/제품반납</t>
  </si>
  <si>
    <t>반납</t>
  </si>
  <si>
    <r>
      <rPr>
        <sz val="10"/>
        <color rgb="FF000000"/>
        <rFont val="Noto Sans KR"/>
        <family val="3"/>
        <charset val="129"/>
      </rPr>
      <t>▨ 계약기간: '24.09.01 ~ '25.02.12</t>
    </r>
    <r>
      <rPr>
        <sz val="10"/>
        <color rgb="FFFF0000"/>
        <rFont val="Noto Sans KR"/>
        <family val="3"/>
        <charset val="129"/>
      </rPr>
      <t>(종료)</t>
    </r>
  </si>
  <si>
    <t>청구수금</t>
  </si>
  <si>
    <t>김원희 상무</t>
  </si>
  <si>
    <t>031-689-4765</t>
  </si>
  <si>
    <t>010-8718-0624</t>
  </si>
  <si>
    <t>sujungeng@sujungeng.com</t>
  </si>
  <si>
    <t>매월말 청구 / 15일 이내 수금</t>
  </si>
  <si>
    <t>서버 견적가 대비 235,000 네고, 계약일 이후 15일 이내 지급 조건</t>
  </si>
  <si>
    <t>8월 한달간 테스트기간으로 비용없이 제공함</t>
  </si>
  <si>
    <t>241010 - 주완기연구 방문, 유지보수 문서 작성</t>
  </si>
  <si>
    <r>
      <rPr>
        <b/>
        <sz val="35"/>
        <color rgb="FF204832"/>
        <rFont val="&quot;Noto Sans KR&quot;, Arial"/>
      </rPr>
      <t xml:space="preserve">   서비스별</t>
    </r>
    <r>
      <rPr>
        <b/>
        <sz val="35"/>
        <color rgb="FF1F503F"/>
        <rFont val="&quot;Noto Sans KR&quot;, Arial"/>
      </rPr>
      <t xml:space="preserve"> 계약현황</t>
    </r>
  </si>
  <si>
    <t>기간</t>
  </si>
  <si>
    <t>업체(기관)명</t>
  </si>
  <si>
    <t>성명</t>
  </si>
  <si>
    <t>수량</t>
  </si>
  <si>
    <t>버전</t>
  </si>
  <si>
    <t>License_ID</t>
  </si>
  <si>
    <t>Mac_Address</t>
  </si>
  <si>
    <t>판매금액(공급가액)</t>
  </si>
  <si>
    <t>PQ</t>
  </si>
  <si>
    <t>서버포함</t>
  </si>
  <si>
    <t>010-4801-2468</t>
  </si>
  <si>
    <t>소계</t>
  </si>
  <si>
    <t>ERP</t>
  </si>
  <si>
    <t>바론컨설턴트(SW)</t>
  </si>
  <si>
    <t>분기</t>
  </si>
  <si>
    <t>상세내역</t>
  </si>
  <si>
    <t>함양창녕고속도로4공구 중 [디지털 사이니지 시스템 구축(서버)]</t>
  </si>
  <si>
    <t>함양창녕고속도로4공구 중 [디지털 사이니지 시스템 구축(설비)]</t>
  </si>
  <si>
    <t>계양-강화간 고속도로 건설공사 기본 및 실시설계(제5공구) 기본설계단계 교량 BIM 설계</t>
  </si>
  <si>
    <t>(주)한국종합엔지니어링</t>
  </si>
  <si>
    <t>계약기간 : 2023.07.01 ~ 2025.06.30</t>
  </si>
  <si>
    <t>청구일</t>
  </si>
  <si>
    <t>중도금(1차)</t>
  </si>
  <si>
    <t>중도금(2차)</t>
  </si>
  <si>
    <t>중도금(3차)</t>
  </si>
  <si>
    <t>2월중처리</t>
  </si>
  <si>
    <t>매월</t>
  </si>
  <si>
    <t>유지보수</t>
  </si>
  <si>
    <t>3년간 유지보수</t>
  </si>
  <si>
    <t>총액</t>
  </si>
  <si>
    <t xml:space="preserve">▨ 계약기간: '24.05 ~ '26.05, </t>
  </si>
  <si>
    <t>계약대비 청구수금일정</t>
  </si>
  <si>
    <t>Contractual</t>
  </si>
  <si>
    <t>Actual</t>
  </si>
  <si>
    <t>Record</t>
  </si>
  <si>
    <t>사용</t>
  </si>
  <si>
    <t>청구</t>
  </si>
  <si>
    <t>지급</t>
  </si>
  <si>
    <t xml:space="preserve">138-81-04732		</t>
  </si>
  <si>
    <t>송종환 과장</t>
  </si>
  <si>
    <t>010-8862-5625</t>
  </si>
  <si>
    <t>*대금지급방법
계약체결 및 검수 완료 후 매월 말일 이내 지급</t>
  </si>
  <si>
    <t>*유지보수 3년간 2026년 7월부터 ~ 2029년 6월30일까지 매일 3,000,000(부가세별도) 비용청구</t>
  </si>
  <si>
    <t>*센터 담당자 : 신지호 책임</t>
  </si>
  <si>
    <t>안녕하세요. (주)한국종합엔지니어링 기획관리부 송종환 과장 입니다. 세금계산서 이메일은 hec8788@bill36524.com 입니다. 감사합니다.</t>
  </si>
  <si>
    <t>계약기간 : 2023.08.23 ~ 과업종료시</t>
  </si>
  <si>
    <t xml:space="preserve">▨ 계약기간: '23.08 ~ </t>
  </si>
  <si>
    <t>010-4028-7635</t>
  </si>
  <si>
    <t>*대금지급방법</t>
  </si>
  <si>
    <r>
      <rPr>
        <sz val="10"/>
        <color rgb="FF000000"/>
        <rFont val="&quot;docs-Noto Sans KR&quot;"/>
      </rPr>
      <t>최진우 수석에 청구시점 확인 후 청구</t>
    </r>
  </si>
  <si>
    <t>계양-강화 과업 준공 후 청구 가능(2025년 상반기 예정), 확인일자 2024.09.02, 박진</t>
  </si>
  <si>
    <t>업무량이 늘어서 추가계약이 부담스럽다고 계약변경이 하고싶음</t>
  </si>
  <si>
    <t>계약 3300만원  (계약변경 해서 금액 증액 검토요청)</t>
  </si>
</sst>
</file>

<file path=xl/styles.xml><?xml version="1.0" encoding="utf-8"?>
<styleSheet xmlns="http://schemas.openxmlformats.org/spreadsheetml/2006/main">
  <numFmts count="15">
    <numFmt numFmtId="176" formatCode="yyyy&quot;-&quot;mm&quot;-&quot;dd"/>
    <numFmt numFmtId="177" formatCode="mm&quot;-&quot;dd"/>
    <numFmt numFmtId="178" formatCode="yyyy\-mm\-dd"/>
    <numFmt numFmtId="179" formatCode="_([$₩-412]* #,##0_);_([$₩-412]* \(#,##0\);_([$₩-412]* &quot;-&quot;??_);_(@_)"/>
    <numFmt numFmtId="180" formatCode="m\-d"/>
    <numFmt numFmtId="181" formatCode="yyyy\-mm"/>
    <numFmt numFmtId="182" formatCode="000\-0000\-0000"/>
    <numFmt numFmtId="183" formatCode="yyyy\.\ m\.\ d"/>
    <numFmt numFmtId="184" formatCode="&quot; &quot;yyyy&quot;-&quot;mm&quot;-&quot;dd"/>
    <numFmt numFmtId="185" formatCode="yyyy&quot;-&quot;mm&quot;-&quot;dd&quot; &quot;"/>
    <numFmt numFmtId="186" formatCode="yyyy\-m\-d"/>
    <numFmt numFmtId="187" formatCode="mm&quot;월&quot;\ dd&quot;일&quot;"/>
    <numFmt numFmtId="188" formatCode="m&quot;월&quot;\ d&quot;일&quot;"/>
    <numFmt numFmtId="189" formatCode="yy\-m\-d"/>
    <numFmt numFmtId="190" formatCode="yy&quot;-&quot;mm&quot;-&quot;dd"/>
  </numFmts>
  <fonts count="164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20"/>
      <color rgb="FF1F503F"/>
      <name val="&quot;Noto Sans KR&quot;"/>
    </font>
    <font>
      <sz val="10"/>
      <color theme="1"/>
      <name val="Arial"/>
      <family val="2"/>
    </font>
    <font>
      <b/>
      <sz val="35"/>
      <color rgb="FF204832"/>
      <name val="&quot;Noto Sans KR&quot;"/>
    </font>
    <font>
      <b/>
      <u/>
      <sz val="18"/>
      <color rgb="FF0000FF"/>
      <name val="Noto Sans KR"/>
      <family val="3"/>
      <charset val="129"/>
    </font>
    <font>
      <b/>
      <sz val="18"/>
      <color rgb="FF1F503F"/>
      <name val="Noto Sans KR"/>
      <family val="3"/>
      <charset val="129"/>
    </font>
    <font>
      <sz val="12"/>
      <color theme="1"/>
      <name val="Noto Sans KR"/>
      <family val="3"/>
      <charset val="129"/>
    </font>
    <font>
      <b/>
      <sz val="12"/>
      <color rgb="FFFFFFFF"/>
      <name val="Noto Sans KR"/>
      <family val="3"/>
      <charset val="129"/>
    </font>
    <font>
      <sz val="10"/>
      <name val="Arial"/>
      <family val="2"/>
    </font>
    <font>
      <sz val="11"/>
      <color theme="1"/>
      <name val="Noto Sans KR"/>
      <family val="3"/>
      <charset val="129"/>
    </font>
    <font>
      <sz val="11"/>
      <color rgb="FFFF0000"/>
      <name val="Noto Sans KR"/>
      <family val="3"/>
      <charset val="129"/>
    </font>
    <font>
      <sz val="12"/>
      <color rgb="FF999999"/>
      <name val="Noto Sans KR"/>
      <family val="3"/>
      <charset val="129"/>
    </font>
    <font>
      <sz val="11"/>
      <color rgb="FF999999"/>
      <name val="Noto Sans KR"/>
      <family val="3"/>
      <charset val="129"/>
    </font>
    <font>
      <sz val="10"/>
      <color theme="1"/>
      <name val="Noto Sans KR"/>
      <family val="3"/>
      <charset val="129"/>
    </font>
    <font>
      <b/>
      <sz val="12"/>
      <color theme="1"/>
      <name val="Noto Sans KR"/>
      <family val="3"/>
      <charset val="129"/>
    </font>
    <font>
      <b/>
      <sz val="11"/>
      <color theme="1"/>
      <name val="Noto Sans KR"/>
      <family val="3"/>
      <charset val="129"/>
    </font>
    <font>
      <sz val="11"/>
      <color rgb="FF000000"/>
      <name val="Noto Sans KR"/>
      <family val="3"/>
      <charset val="129"/>
    </font>
    <font>
      <b/>
      <sz val="11"/>
      <color rgb="FF000000"/>
      <name val="Noto Sans KR"/>
      <family val="3"/>
      <charset val="129"/>
    </font>
    <font>
      <u/>
      <sz val="11"/>
      <color rgb="FF0000FF"/>
      <name val="Noto Sans KR"/>
      <family val="3"/>
      <charset val="129"/>
    </font>
    <font>
      <u/>
      <sz val="11"/>
      <color rgb="FF0000FF"/>
      <name val="Noto Sans KR"/>
      <family val="3"/>
      <charset val="129"/>
    </font>
    <font>
      <u/>
      <sz val="11"/>
      <color rgb="FF0000FF"/>
      <name val="Noto Sans KR"/>
      <family val="3"/>
      <charset val="129"/>
    </font>
    <font>
      <sz val="11"/>
      <color rgb="FFB7B7B7"/>
      <name val="Noto Sans KR"/>
      <family val="3"/>
      <charset val="129"/>
    </font>
    <font>
      <u/>
      <sz val="11"/>
      <color rgb="FF0000FF"/>
      <name val="Noto Sans KR"/>
      <family val="3"/>
      <charset val="129"/>
    </font>
    <font>
      <b/>
      <sz val="10"/>
      <color rgb="FFFF0000"/>
      <name val="Arial"/>
      <family val="2"/>
      <scheme val="minor"/>
    </font>
    <font>
      <b/>
      <sz val="35"/>
      <color rgb="FF204832"/>
      <name val="Noto Sans KR"/>
      <family val="3"/>
      <charset val="129"/>
    </font>
    <font>
      <b/>
      <sz val="12"/>
      <color rgb="FF000000"/>
      <name val="Arial"/>
      <family val="2"/>
    </font>
    <font>
      <b/>
      <sz val="30"/>
      <color rgb="FFFF0000"/>
      <name val="Noto Sans KR"/>
      <family val="3"/>
      <charset val="129"/>
    </font>
    <font>
      <b/>
      <sz val="30"/>
      <color rgb="FFFF0000"/>
      <name val="Arial"/>
      <family val="2"/>
    </font>
    <font>
      <b/>
      <sz val="41"/>
      <color rgb="FF204832"/>
      <name val="&quot;Noto Sans KR&quot;"/>
    </font>
    <font>
      <b/>
      <sz val="41"/>
      <color rgb="FFFF0000"/>
      <name val="&quot;Noto Sans KR&quot;"/>
    </font>
    <font>
      <b/>
      <sz val="10"/>
      <color theme="1"/>
      <name val="Noto Sans KR"/>
      <family val="3"/>
      <charset val="129"/>
    </font>
    <font>
      <b/>
      <sz val="11"/>
      <color rgb="FFFF0000"/>
      <name val="Noto Sans KR"/>
      <family val="3"/>
      <charset val="129"/>
    </font>
    <font>
      <b/>
      <sz val="20"/>
      <color rgb="FFFF0000"/>
      <name val="&quot;Noto Sans KR&quot;"/>
    </font>
    <font>
      <sz val="9"/>
      <color theme="1"/>
      <name val="Noto Sans KR"/>
      <family val="3"/>
      <charset val="129"/>
    </font>
    <font>
      <b/>
      <sz val="9"/>
      <color rgb="FFFF0000"/>
      <name val="Noto Sans KR"/>
      <family val="3"/>
      <charset val="129"/>
    </font>
    <font>
      <sz val="10"/>
      <color theme="1"/>
      <name val="Noto Sans KR"/>
      <family val="3"/>
      <charset val="129"/>
    </font>
    <font>
      <sz val="12"/>
      <color rgb="FFFF0000"/>
      <name val="Noto Sans KR"/>
      <family val="3"/>
      <charset val="129"/>
    </font>
    <font>
      <sz val="10"/>
      <color rgb="FFFF0000"/>
      <name val="Noto Sans KR"/>
      <family val="3"/>
      <charset val="129"/>
    </font>
    <font>
      <sz val="10"/>
      <color rgb="FFFF0000"/>
      <name val="Arial"/>
      <family val="2"/>
    </font>
    <font>
      <sz val="9"/>
      <color rgb="FF000000"/>
      <name val="Noto Sans KR"/>
      <family val="3"/>
      <charset val="129"/>
    </font>
    <font>
      <sz val="9"/>
      <color rgb="FFFF0000"/>
      <name val="Noto Sans KR"/>
      <family val="3"/>
      <charset val="129"/>
    </font>
    <font>
      <b/>
      <sz val="9"/>
      <color theme="1"/>
      <name val="Noto Sans KR"/>
      <family val="3"/>
      <charset val="129"/>
    </font>
    <font>
      <sz val="11"/>
      <color rgb="FF0000FF"/>
      <name val="Noto Sans KR"/>
      <family val="3"/>
      <charset val="129"/>
    </font>
    <font>
      <sz val="10"/>
      <color theme="1"/>
      <name val="Arial"/>
      <family val="2"/>
    </font>
    <font>
      <sz val="11"/>
      <color rgb="FFEA4335"/>
      <name val="Noto Sans KR"/>
      <family val="3"/>
      <charset val="129"/>
    </font>
    <font>
      <sz val="8"/>
      <color rgb="FFFF0000"/>
      <name val="Noto Sans KR"/>
      <family val="3"/>
      <charset val="129"/>
    </font>
    <font>
      <sz val="11"/>
      <color rgb="FF666666"/>
      <name val="Noto Sans KR"/>
      <family val="3"/>
      <charset val="129"/>
    </font>
    <font>
      <b/>
      <sz val="9"/>
      <color rgb="FF000000"/>
      <name val="Noto Sans KR"/>
      <family val="3"/>
      <charset val="129"/>
    </font>
    <font>
      <sz val="10"/>
      <color rgb="FFFF0000"/>
      <name val="Arial"/>
      <family val="2"/>
      <scheme val="minor"/>
    </font>
    <font>
      <b/>
      <sz val="10"/>
      <color rgb="FFFF0000"/>
      <name val="&quot;Noto Sans KR&quot;"/>
    </font>
    <font>
      <b/>
      <sz val="20"/>
      <color theme="1"/>
      <name val="Noto Sans KR"/>
      <family val="3"/>
      <charset val="129"/>
    </font>
    <font>
      <b/>
      <sz val="21"/>
      <color theme="1"/>
      <name val="Noto Sans KR"/>
      <family val="3"/>
      <charset val="129"/>
    </font>
    <font>
      <b/>
      <sz val="18"/>
      <color theme="1"/>
      <name val="Noto Sans KR"/>
      <family val="3"/>
      <charset val="129"/>
    </font>
    <font>
      <sz val="12"/>
      <color rgb="FFC53929"/>
      <name val="Noto Sans KR"/>
      <family val="3"/>
      <charset val="129"/>
    </font>
    <font>
      <b/>
      <sz val="16"/>
      <color rgb="FF0000FF"/>
      <name val="Arial"/>
      <family val="2"/>
      <scheme val="minor"/>
    </font>
    <font>
      <sz val="10"/>
      <color rgb="FF000000"/>
      <name val="&quot;맑은 고딕&quot;"/>
      <family val="3"/>
      <charset val="129"/>
    </font>
    <font>
      <b/>
      <sz val="10"/>
      <color theme="1"/>
      <name val="Arial"/>
      <family val="2"/>
      <scheme val="minor"/>
    </font>
    <font>
      <sz val="10"/>
      <color rgb="FF000000"/>
      <name val="&quot;Malgun Gothic&quot;"/>
    </font>
    <font>
      <sz val="10"/>
      <color rgb="FFFF0000"/>
      <name val="&quot;Malgun Gothic&quot;"/>
    </font>
    <font>
      <b/>
      <sz val="12"/>
      <color theme="1"/>
      <name val="&quot;맑은 고딕&quot;"/>
      <family val="3"/>
      <charset val="129"/>
    </font>
    <font>
      <b/>
      <sz val="12"/>
      <color theme="1"/>
      <name val="Arial"/>
      <family val="2"/>
      <scheme val="minor"/>
    </font>
    <font>
      <sz val="12"/>
      <color rgb="FFFF0000"/>
      <name val="&quot;Malgun Gothic&quot;"/>
    </font>
    <font>
      <sz val="12"/>
      <color theme="1"/>
      <name val="Arial"/>
      <family val="2"/>
      <scheme val="minor"/>
    </font>
    <font>
      <b/>
      <sz val="14"/>
      <color rgb="FF0000FF"/>
      <name val="&quot;맑은 고딕&quot;"/>
      <family val="3"/>
      <charset val="129"/>
    </font>
    <font>
      <b/>
      <sz val="10"/>
      <color rgb="FFFF0000"/>
      <name val="&quot;Malgun Gothic&quot;"/>
    </font>
    <font>
      <b/>
      <sz val="11"/>
      <color rgb="FF000000"/>
      <name val="&quot;Malgun Gothic&quot;"/>
    </font>
    <font>
      <sz val="10"/>
      <color rgb="FF000000"/>
      <name val="&quot;Malgun Gothic&quot;"/>
    </font>
    <font>
      <b/>
      <sz val="11"/>
      <color theme="1"/>
      <name val="&quot;Malgun Gothic&quot;"/>
    </font>
    <font>
      <b/>
      <sz val="10"/>
      <color theme="1"/>
      <name val="&quot;Malgun Gothic&quot;"/>
    </font>
    <font>
      <b/>
      <sz val="10"/>
      <color rgb="FF000000"/>
      <name val="&quot;맑은 고딕&quot;"/>
      <family val="3"/>
      <charset val="129"/>
    </font>
    <font>
      <b/>
      <sz val="10"/>
      <color rgb="FF000000"/>
      <name val="&quot;Malgun Gothic&quot;"/>
    </font>
    <font>
      <sz val="10"/>
      <color rgb="FFFF0000"/>
      <name val="&quot;맑은 고딕&quot;"/>
      <family val="3"/>
      <charset val="129"/>
    </font>
    <font>
      <sz val="10"/>
      <color theme="1"/>
      <name val="&quot;Malgun Gothic&quot;"/>
    </font>
    <font>
      <sz val="10"/>
      <color theme="1"/>
      <name val="&quot;맑은 고딕&quot;"/>
      <family val="3"/>
      <charset val="129"/>
    </font>
    <font>
      <b/>
      <sz val="10"/>
      <color theme="1"/>
      <name val="&quot;맑은 고딕&quot;"/>
      <family val="3"/>
      <charset val="129"/>
    </font>
    <font>
      <b/>
      <sz val="12"/>
      <color rgb="FF0000FF"/>
      <name val="&quot;맑은 고딕&quot;"/>
      <family val="3"/>
      <charset val="129"/>
    </font>
    <font>
      <b/>
      <sz val="12"/>
      <color rgb="FF0000FF"/>
      <name val="Arial"/>
      <family val="2"/>
      <scheme val="minor"/>
    </font>
    <font>
      <sz val="12"/>
      <color rgb="FF0000FF"/>
      <name val="&quot;Malgun Gothic&quot;"/>
    </font>
    <font>
      <sz val="12"/>
      <color rgb="FF0000FF"/>
      <name val="Arial"/>
      <family val="2"/>
      <scheme val="minor"/>
    </font>
    <font>
      <sz val="10"/>
      <color rgb="FF0000FF"/>
      <name val="Arial"/>
      <family val="2"/>
      <scheme val="minor"/>
    </font>
    <font>
      <sz val="8"/>
      <color theme="1"/>
      <name val="Noto Sans KR"/>
      <family val="3"/>
      <charset val="129"/>
    </font>
    <font>
      <sz val="11"/>
      <color theme="0"/>
      <name val="&quot;Noto Sans KR&quot;"/>
    </font>
    <font>
      <b/>
      <sz val="11"/>
      <color theme="1"/>
      <name val="&quot;Noto Sans KR&quot;"/>
    </font>
    <font>
      <b/>
      <sz val="10"/>
      <color theme="1"/>
      <name val="&quot;Noto Sans KR&quot;"/>
    </font>
    <font>
      <b/>
      <u/>
      <sz val="10"/>
      <color rgb="FF0000FF"/>
      <name val="Noto Sans KR"/>
      <family val="3"/>
      <charset val="129"/>
    </font>
    <font>
      <b/>
      <u/>
      <sz val="10"/>
      <color rgb="FF0000FF"/>
      <name val="Noto Sans KR"/>
      <family val="3"/>
      <charset val="129"/>
    </font>
    <font>
      <b/>
      <u/>
      <sz val="10"/>
      <color rgb="FF0000FF"/>
      <name val="Noto Sans KR"/>
      <family val="3"/>
      <charset val="129"/>
    </font>
    <font>
      <b/>
      <u/>
      <sz val="10"/>
      <color rgb="FF0000FF"/>
      <name val="Noto Sans KR"/>
      <family val="3"/>
      <charset val="129"/>
    </font>
    <font>
      <b/>
      <u/>
      <sz val="10"/>
      <color rgb="FF0000FF"/>
      <name val="Arial"/>
      <family val="2"/>
    </font>
    <font>
      <b/>
      <sz val="11"/>
      <color rgb="FFFFFFFF"/>
      <name val="Noto Sans KR"/>
      <family val="3"/>
      <charset val="129"/>
    </font>
    <font>
      <u/>
      <sz val="13"/>
      <color rgb="FF0000FF"/>
      <name val="Noto Sans KR"/>
      <family val="3"/>
      <charset val="129"/>
    </font>
    <font>
      <sz val="8"/>
      <color rgb="FF598375"/>
      <name val="Noto Sans KR"/>
      <family val="3"/>
      <charset val="129"/>
    </font>
    <font>
      <sz val="13"/>
      <color rgb="FF999999"/>
      <name val="Noto Sans KR"/>
      <family val="3"/>
      <charset val="129"/>
    </font>
    <font>
      <sz val="9"/>
      <color rgb="FF999999"/>
      <name val="Noto Sans KR"/>
      <family val="3"/>
      <charset val="129"/>
    </font>
    <font>
      <sz val="13"/>
      <color theme="1"/>
      <name val="Noto Sans KR"/>
      <family val="3"/>
      <charset val="129"/>
    </font>
    <font>
      <u/>
      <sz val="13"/>
      <color rgb="FF0000FF"/>
      <name val="Noto Sans KR"/>
      <family val="3"/>
      <charset val="129"/>
    </font>
    <font>
      <sz val="13"/>
      <color rgb="FFFF0000"/>
      <name val="Noto Sans KR"/>
      <family val="3"/>
      <charset val="129"/>
    </font>
    <font>
      <u/>
      <sz val="13"/>
      <color rgb="FF0000FF"/>
      <name val="Noto Sans KR"/>
      <family val="3"/>
      <charset val="129"/>
    </font>
    <font>
      <b/>
      <sz val="13"/>
      <color theme="1"/>
      <name val="Noto Sans KR"/>
      <family val="3"/>
      <charset val="129"/>
    </font>
    <font>
      <b/>
      <sz val="8"/>
      <color rgb="FF598375"/>
      <name val="Noto Sans KR"/>
      <family val="3"/>
      <charset val="129"/>
    </font>
    <font>
      <u/>
      <sz val="13"/>
      <color rgb="FF0000FF"/>
      <name val="Noto Sans KR"/>
      <family val="3"/>
      <charset val="129"/>
    </font>
    <font>
      <u/>
      <sz val="13"/>
      <color rgb="FF0000FF"/>
      <name val="Noto Sans KR"/>
      <family val="3"/>
      <charset val="129"/>
    </font>
    <font>
      <sz val="11"/>
      <color rgb="FFC53929"/>
      <name val="Noto Sans KR"/>
      <family val="3"/>
      <charset val="129"/>
    </font>
    <font>
      <sz val="11"/>
      <color theme="0"/>
      <name val="Noto Sans KR"/>
      <family val="3"/>
      <charset val="129"/>
    </font>
    <font>
      <sz val="13"/>
      <color theme="0"/>
      <name val="Noto Sans KR"/>
      <family val="3"/>
      <charset val="129"/>
    </font>
    <font>
      <u/>
      <sz val="13"/>
      <color rgb="FF0000FF"/>
      <name val="Noto Sans KR"/>
      <family val="3"/>
      <charset val="129"/>
    </font>
    <font>
      <u/>
      <sz val="13"/>
      <color rgb="FF0000FF"/>
      <name val="Noto Sans KR"/>
      <family val="3"/>
      <charset val="129"/>
    </font>
    <font>
      <u/>
      <sz val="13"/>
      <color rgb="FF0000FF"/>
      <name val="Noto Sans KR"/>
      <family val="3"/>
      <charset val="129"/>
    </font>
    <font>
      <u/>
      <sz val="13"/>
      <color rgb="FF0000FF"/>
      <name val="Noto Sans KR"/>
      <family val="3"/>
      <charset val="129"/>
    </font>
    <font>
      <u/>
      <sz val="13"/>
      <color rgb="FF0000FF"/>
      <name val="Noto Sans KR"/>
      <family val="3"/>
      <charset val="129"/>
    </font>
    <font>
      <sz val="12"/>
      <color rgb="FFCCCCCC"/>
      <name val="Noto Sans KR"/>
      <family val="3"/>
      <charset val="129"/>
    </font>
    <font>
      <sz val="11"/>
      <color rgb="FFCCCCCC"/>
      <name val="Noto Sans KR"/>
      <family val="3"/>
      <charset val="129"/>
    </font>
    <font>
      <sz val="10"/>
      <color rgb="FFCCCCCC"/>
      <name val="Noto Sans KR"/>
      <family val="3"/>
      <charset val="129"/>
    </font>
    <font>
      <sz val="13"/>
      <color rgb="FFCCCCCC"/>
      <name val="Noto Sans KR"/>
      <family val="3"/>
      <charset val="129"/>
    </font>
    <font>
      <sz val="9"/>
      <color rgb="FFCCCCCC"/>
      <name val="Noto Sans KR"/>
      <family val="3"/>
      <charset val="129"/>
    </font>
    <font>
      <sz val="10"/>
      <color rgb="FFCCCCCC"/>
      <name val="Arial"/>
      <family val="2"/>
    </font>
    <font>
      <u/>
      <sz val="13"/>
      <color rgb="FFCCCCCC"/>
      <name val="Noto Sans KR"/>
      <family val="3"/>
      <charset val="129"/>
    </font>
    <font>
      <b/>
      <sz val="8"/>
      <color rgb="FF000000"/>
      <name val="Noto Sans KR"/>
      <family val="3"/>
      <charset val="129"/>
    </font>
    <font>
      <u/>
      <sz val="15"/>
      <color rgb="FF0000FF"/>
      <name val="Noto Sans KR"/>
      <family val="3"/>
      <charset val="129"/>
    </font>
    <font>
      <u/>
      <sz val="15"/>
      <color rgb="FF0000FF"/>
      <name val="Noto Sans KR"/>
      <family val="3"/>
      <charset val="129"/>
    </font>
    <font>
      <u/>
      <sz val="15"/>
      <color rgb="FF0000FF"/>
      <name val="Noto Sans KR"/>
      <family val="3"/>
      <charset val="129"/>
    </font>
    <font>
      <u/>
      <sz val="15"/>
      <color rgb="FF0000FF"/>
      <name val="Noto Sans KR"/>
      <family val="3"/>
      <charset val="129"/>
    </font>
    <font>
      <u/>
      <sz val="15"/>
      <color rgb="FF0000FF"/>
      <name val="Noto Sans KR"/>
      <family val="3"/>
      <charset val="129"/>
    </font>
    <font>
      <u/>
      <sz val="15"/>
      <color rgb="FF0000FF"/>
      <name val="Noto Sans KR"/>
      <family val="3"/>
      <charset val="129"/>
    </font>
    <font>
      <u/>
      <sz val="15"/>
      <color rgb="FF0000FF"/>
      <name val="Noto Sans KR"/>
      <family val="3"/>
      <charset val="129"/>
    </font>
    <font>
      <u/>
      <sz val="15"/>
      <color rgb="FF0000FF"/>
      <name val="Noto Sans KR"/>
      <family val="3"/>
      <charset val="129"/>
    </font>
    <font>
      <sz val="15"/>
      <color theme="1"/>
      <name val="Noto Sans KR"/>
      <family val="3"/>
      <charset val="129"/>
    </font>
    <font>
      <u/>
      <sz val="15"/>
      <color rgb="FF0000FF"/>
      <name val="Noto Sans KR"/>
      <family val="3"/>
      <charset val="129"/>
    </font>
    <font>
      <u/>
      <sz val="15"/>
      <color rgb="FF0000FF"/>
      <name val="Noto Sans KR"/>
      <family val="3"/>
      <charset val="129"/>
    </font>
    <font>
      <b/>
      <u/>
      <sz val="15"/>
      <color rgb="FF000000"/>
      <name val="Noto Sans KR"/>
      <family val="3"/>
      <charset val="129"/>
    </font>
    <font>
      <b/>
      <sz val="22"/>
      <color rgb="FF000000"/>
      <name val="Noto Sans KR"/>
      <family val="3"/>
      <charset val="129"/>
    </font>
    <font>
      <b/>
      <sz val="10"/>
      <color theme="1"/>
      <name val="Noto Sans KR"/>
      <family val="3"/>
      <charset val="129"/>
    </font>
    <font>
      <b/>
      <sz val="10"/>
      <color rgb="FF000000"/>
      <name val="Noto Sans KR"/>
      <family val="3"/>
      <charset val="129"/>
    </font>
    <font>
      <b/>
      <sz val="10"/>
      <color rgb="FFFFFFFF"/>
      <name val="Noto Sans KR"/>
      <family val="3"/>
      <charset val="129"/>
    </font>
    <font>
      <sz val="10"/>
      <color rgb="FF000000"/>
      <name val="Noto Sans KR"/>
      <family val="3"/>
      <charset val="129"/>
    </font>
    <font>
      <sz val="10"/>
      <color rgb="FF0000FF"/>
      <name val="Noto Sans KR"/>
      <family val="3"/>
      <charset val="129"/>
    </font>
    <font>
      <b/>
      <u/>
      <sz val="15"/>
      <color rgb="FF000000"/>
      <name val="Noto Sans KR"/>
      <family val="3"/>
      <charset val="129"/>
    </font>
    <font>
      <b/>
      <u/>
      <sz val="14"/>
      <color rgb="FF000000"/>
      <name val="Noto Sans KR"/>
      <family val="3"/>
      <charset val="129"/>
    </font>
    <font>
      <sz val="10"/>
      <color rgb="FF000000"/>
      <name val="Noto Sans KR"/>
      <family val="3"/>
      <charset val="129"/>
    </font>
    <font>
      <b/>
      <sz val="10"/>
      <color rgb="FF000000"/>
      <name val="Noto Sans KR"/>
      <family val="3"/>
      <charset val="129"/>
    </font>
    <font>
      <b/>
      <sz val="10"/>
      <color rgb="FF0000FF"/>
      <name val="Noto Sans KR"/>
      <family val="3"/>
      <charset val="129"/>
    </font>
    <font>
      <b/>
      <sz val="10"/>
      <color rgb="FF0000FF"/>
      <name val="Noto Sans KR"/>
      <family val="3"/>
      <charset val="129"/>
    </font>
    <font>
      <sz val="10"/>
      <color rgb="FF0000FF"/>
      <name val="Noto Sans KR"/>
      <family val="3"/>
      <charset val="129"/>
    </font>
    <font>
      <u/>
      <sz val="10"/>
      <color rgb="FF0000FF"/>
      <name val="Noto Sans KR"/>
      <family val="3"/>
      <charset val="129"/>
    </font>
    <font>
      <sz val="10"/>
      <color rgb="FFD9D9D9"/>
      <name val="Noto Sans KR"/>
      <family val="3"/>
      <charset val="129"/>
    </font>
    <font>
      <u/>
      <sz val="10"/>
      <color rgb="FF0000FF"/>
      <name val="Noto Sans KR"/>
      <family val="3"/>
      <charset val="129"/>
    </font>
    <font>
      <sz val="14"/>
      <color theme="1"/>
      <name val="Noto Sans KR"/>
      <family val="3"/>
      <charset val="129"/>
    </font>
    <font>
      <b/>
      <sz val="14"/>
      <color rgb="FFFFFFFF"/>
      <name val="Noto Sans KR"/>
      <family val="3"/>
      <charset val="129"/>
    </font>
    <font>
      <b/>
      <sz val="12"/>
      <color rgb="FF000000"/>
      <name val="Noto Sans KR"/>
      <family val="3"/>
      <charset val="129"/>
    </font>
    <font>
      <sz val="12"/>
      <color rgb="FF000000"/>
      <name val="Noto Sans KR"/>
      <family val="3"/>
      <charset val="129"/>
    </font>
    <font>
      <b/>
      <sz val="10"/>
      <color rgb="FFD9D9D9"/>
      <name val="Noto Sans KR"/>
      <family val="3"/>
      <charset val="129"/>
    </font>
    <font>
      <sz val="10"/>
      <color rgb="FF1F1F1F"/>
      <name val="Noto Sans KR"/>
      <family val="3"/>
      <charset val="129"/>
    </font>
    <font>
      <sz val="10"/>
      <color rgb="FFFF0000"/>
      <name val="Noto Sans KR"/>
      <family val="3"/>
      <charset val="129"/>
    </font>
    <font>
      <b/>
      <sz val="10"/>
      <color rgb="FFCCCCCC"/>
      <name val="Noto Sans KR"/>
      <family val="3"/>
      <charset val="129"/>
    </font>
    <font>
      <b/>
      <sz val="26"/>
      <color rgb="FF204832"/>
      <name val="Noto Sans KR"/>
      <family val="3"/>
      <charset val="129"/>
    </font>
    <font>
      <b/>
      <sz val="35"/>
      <color rgb="FFFF0000"/>
      <name val="Noto Sans KR"/>
      <family val="3"/>
      <charset val="129"/>
    </font>
    <font>
      <sz val="11"/>
      <color rgb="FFFFFFFF"/>
      <name val="Noto Sans KR"/>
      <family val="3"/>
      <charset val="129"/>
    </font>
    <font>
      <sz val="10"/>
      <color rgb="FFFFFFFF"/>
      <name val="Noto Sans KR"/>
      <family val="3"/>
      <charset val="129"/>
    </font>
    <font>
      <b/>
      <sz val="35"/>
      <color rgb="FF204832"/>
      <name val="&quot;Noto Sans KR&quot;, Arial"/>
    </font>
    <font>
      <b/>
      <sz val="35"/>
      <color rgb="FF1F503F"/>
      <name val="&quot;Noto Sans KR&quot;, Arial"/>
    </font>
    <font>
      <sz val="10"/>
      <color rgb="FF000000"/>
      <name val="&quot;docs-Noto Sans KR&quot;"/>
    </font>
    <font>
      <sz val="8"/>
      <name val="Arial"/>
      <family val="3"/>
      <charset val="129"/>
      <scheme val="minor"/>
    </font>
    <font>
      <sz val="10"/>
      <color rgb="FF000000"/>
      <name val="Arial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8FAF8"/>
        <bgColor rgb="FFF8FAF8"/>
      </patternFill>
    </fill>
    <fill>
      <patternFill patternType="solid">
        <fgColor rgb="FFFFFFFF"/>
        <bgColor rgb="FFFFFFFF"/>
      </patternFill>
    </fill>
    <fill>
      <patternFill patternType="solid">
        <fgColor rgb="FF598375"/>
        <bgColor rgb="FF598375"/>
      </patternFill>
    </fill>
    <fill>
      <patternFill patternType="solid">
        <fgColor rgb="FFEFEFEF"/>
        <bgColor rgb="FFEFEFEF"/>
      </patternFill>
    </fill>
    <fill>
      <patternFill patternType="solid">
        <fgColor rgb="FFF3F7F5"/>
        <bgColor rgb="FFF3F7F5"/>
      </patternFill>
    </fill>
    <fill>
      <patternFill patternType="solid">
        <fgColor rgb="FFFFFF00"/>
        <bgColor rgb="FFFFFF00"/>
      </patternFill>
    </fill>
    <fill>
      <patternFill patternType="solid">
        <fgColor rgb="FF907C64"/>
        <bgColor rgb="FF907C64"/>
      </patternFill>
    </fill>
    <fill>
      <patternFill patternType="solid">
        <fgColor rgb="FFE69138"/>
        <bgColor rgb="FFE69138"/>
      </patternFill>
    </fill>
    <fill>
      <patternFill patternType="solid">
        <fgColor rgb="FFB45F06"/>
        <bgColor rgb="FFB45F06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0000FF"/>
        <bgColor rgb="FF0000FF"/>
      </patternFill>
    </fill>
    <fill>
      <patternFill patternType="solid">
        <fgColor rgb="FFFCE5CD"/>
        <bgColor rgb="FFFCE5CD"/>
      </patternFill>
    </fill>
    <fill>
      <patternFill patternType="solid">
        <fgColor rgb="FFFF9900"/>
        <bgColor rgb="FFFF9900"/>
      </patternFill>
    </fill>
    <fill>
      <patternFill patternType="solid">
        <fgColor rgb="FF204832"/>
        <bgColor rgb="FF204832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E2E2E2"/>
        <bgColor rgb="FFE2E2E2"/>
      </patternFill>
    </fill>
    <fill>
      <patternFill patternType="solid">
        <fgColor rgb="FFF3F3F3"/>
        <bgColor rgb="FFF3F3F3"/>
      </patternFill>
    </fill>
    <fill>
      <patternFill patternType="solid">
        <fgColor rgb="FFE9F0FD"/>
        <bgColor rgb="FFE9F0FD"/>
      </patternFill>
    </fill>
    <fill>
      <patternFill patternType="solid">
        <fgColor rgb="FFF5ECE3"/>
        <bgColor rgb="FFF5ECE3"/>
      </patternFill>
    </fill>
    <fill>
      <patternFill patternType="solid">
        <fgColor rgb="FFFCF8F3"/>
        <bgColor rgb="FFFCF8F3"/>
      </patternFill>
    </fill>
    <fill>
      <patternFill patternType="solid">
        <fgColor rgb="FFF2F2F2"/>
        <bgColor rgb="FFF2F2F2"/>
      </patternFill>
    </fill>
    <fill>
      <patternFill patternType="solid">
        <fgColor rgb="FFFEF6F0"/>
        <bgColor rgb="FFFEF6F0"/>
      </patternFill>
    </fill>
    <fill>
      <patternFill patternType="solid">
        <fgColor rgb="FFF8DBC6"/>
        <bgColor rgb="FFF8DBC6"/>
      </patternFill>
    </fill>
  </fills>
  <borders count="722"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medium">
        <color rgb="FF1F503F"/>
      </top>
      <bottom/>
      <diagonal/>
    </border>
    <border>
      <left/>
      <right/>
      <top style="medium">
        <color rgb="FF1F503F"/>
      </top>
      <bottom/>
      <diagonal/>
    </border>
    <border>
      <left/>
      <right style="thin">
        <color rgb="FF1F503F"/>
      </right>
      <top style="medium">
        <color rgb="FF1F503F"/>
      </top>
      <bottom/>
      <diagonal/>
    </border>
    <border>
      <left style="thin">
        <color rgb="FF1F503F"/>
      </left>
      <right style="thin">
        <color rgb="FF1F503F"/>
      </right>
      <top style="medium">
        <color rgb="FF1F503F"/>
      </top>
      <bottom/>
      <diagonal/>
    </border>
    <border>
      <left style="thin">
        <color rgb="FF1F503F"/>
      </left>
      <right/>
      <top style="medium">
        <color rgb="FF1F503F"/>
      </top>
      <bottom/>
      <diagonal/>
    </border>
    <border>
      <left style="medium">
        <color rgb="FF1F503F"/>
      </left>
      <right/>
      <top style="medium">
        <color rgb="FF1F503F"/>
      </top>
      <bottom style="thin">
        <color rgb="FF1F503F"/>
      </bottom>
      <diagonal/>
    </border>
    <border>
      <left/>
      <right/>
      <top style="medium">
        <color rgb="FF1F503F"/>
      </top>
      <bottom style="thin">
        <color rgb="FF1F503F"/>
      </bottom>
      <diagonal/>
    </border>
    <border>
      <left/>
      <right style="medium">
        <color rgb="FF1F503F"/>
      </right>
      <top style="medium">
        <color rgb="FF1F503F"/>
      </top>
      <bottom style="thin">
        <color rgb="FF1F503F"/>
      </bottom>
      <diagonal/>
    </border>
    <border>
      <left style="medium">
        <color rgb="FF1F503F"/>
      </left>
      <right style="medium">
        <color rgb="FF1F503F"/>
      </right>
      <top style="medium">
        <color rgb="FF1F503F"/>
      </top>
      <bottom/>
      <diagonal/>
    </border>
    <border>
      <left style="medium">
        <color rgb="FF1F503F"/>
      </left>
      <right style="thin">
        <color rgb="FFFFFFFF"/>
      </right>
      <top style="medium">
        <color rgb="FF1F503F"/>
      </top>
      <bottom/>
      <diagonal/>
    </border>
    <border>
      <left style="thin">
        <color rgb="FFFFFFFF"/>
      </left>
      <right/>
      <top/>
      <bottom style="medium">
        <color rgb="FF1F503F"/>
      </bottom>
      <diagonal/>
    </border>
    <border>
      <left/>
      <right/>
      <top/>
      <bottom style="medium">
        <color rgb="FF1F503F"/>
      </bottom>
      <diagonal/>
    </border>
    <border>
      <left/>
      <right style="thin">
        <color rgb="FF1F503F"/>
      </right>
      <top/>
      <bottom style="medium">
        <color rgb="FF1F503F"/>
      </bottom>
      <diagonal/>
    </border>
    <border>
      <left style="thin">
        <color rgb="FF1F503F"/>
      </left>
      <right style="thin">
        <color rgb="FF1F503F"/>
      </right>
      <top/>
      <bottom style="medium">
        <color rgb="FF1F503F"/>
      </bottom>
      <diagonal/>
    </border>
    <border>
      <left style="thin">
        <color rgb="FF1F503F"/>
      </left>
      <right/>
      <top/>
      <bottom style="medium">
        <color rgb="FF1F503F"/>
      </bottom>
      <diagonal/>
    </border>
    <border>
      <left style="medium">
        <color rgb="FF1F503F"/>
      </left>
      <right style="hair">
        <color rgb="FF204832"/>
      </right>
      <top style="thin">
        <color rgb="FF1F503F"/>
      </top>
      <bottom style="medium">
        <color rgb="FF1F503F"/>
      </bottom>
      <diagonal/>
    </border>
    <border>
      <left/>
      <right style="hair">
        <color rgb="FF204832"/>
      </right>
      <top style="thin">
        <color rgb="FF1F503F"/>
      </top>
      <bottom style="medium">
        <color rgb="FF1F503F"/>
      </bottom>
      <diagonal/>
    </border>
    <border>
      <left/>
      <right style="medium">
        <color rgb="FF1F503F"/>
      </right>
      <top style="thin">
        <color rgb="FF1F503F"/>
      </top>
      <bottom style="medium">
        <color rgb="FF1F503F"/>
      </bottom>
      <diagonal/>
    </border>
    <border>
      <left style="medium">
        <color rgb="FF1F503F"/>
      </left>
      <right style="medium">
        <color rgb="FF1F503F"/>
      </right>
      <top/>
      <bottom style="medium">
        <color rgb="FF1F503F"/>
      </bottom>
      <diagonal/>
    </border>
    <border>
      <left style="medium">
        <color rgb="FF1F503F"/>
      </left>
      <right style="thin">
        <color rgb="FFFFFFFF"/>
      </right>
      <top/>
      <bottom style="medium">
        <color rgb="FF1F503F"/>
      </bottom>
      <diagonal/>
    </border>
    <border>
      <left/>
      <right/>
      <top style="thin">
        <color rgb="FF1F503F"/>
      </top>
      <bottom/>
      <diagonal/>
    </border>
    <border>
      <left style="thin">
        <color rgb="FF1F503F"/>
      </left>
      <right style="thin">
        <color rgb="FF1F503F"/>
      </right>
      <top/>
      <bottom style="thin">
        <color rgb="FF2A6143"/>
      </bottom>
      <diagonal/>
    </border>
    <border>
      <left/>
      <right/>
      <top/>
      <bottom style="thin">
        <color rgb="FF2A6143"/>
      </bottom>
      <diagonal/>
    </border>
    <border>
      <left/>
      <right style="thin">
        <color rgb="FF1F503F"/>
      </right>
      <top/>
      <bottom style="thin">
        <color rgb="FF2A6143"/>
      </bottom>
      <diagonal/>
    </border>
    <border>
      <left style="medium">
        <color rgb="FF1F503F"/>
      </left>
      <right style="hair">
        <color rgb="FF204832"/>
      </right>
      <top style="thin">
        <color rgb="FF1F503F"/>
      </top>
      <bottom style="thin">
        <color rgb="FF2A6143"/>
      </bottom>
      <diagonal/>
    </border>
    <border>
      <left/>
      <right style="hair">
        <color rgb="FF204832"/>
      </right>
      <top style="thin">
        <color rgb="FF1F503F"/>
      </top>
      <bottom style="thin">
        <color rgb="FF2A6143"/>
      </bottom>
      <diagonal/>
    </border>
    <border>
      <left/>
      <right style="medium">
        <color rgb="FF1F503F"/>
      </right>
      <top style="thin">
        <color rgb="FF1F503F"/>
      </top>
      <bottom style="thin">
        <color rgb="FF2A6143"/>
      </bottom>
      <diagonal/>
    </border>
    <border>
      <left style="medium">
        <color rgb="FF1F503F"/>
      </left>
      <right style="medium">
        <color rgb="FF1F503F"/>
      </right>
      <top/>
      <bottom style="thin">
        <color rgb="FF2A6143"/>
      </bottom>
      <diagonal/>
    </border>
    <border>
      <left style="medium">
        <color rgb="FF1F503F"/>
      </left>
      <right style="thin">
        <color rgb="FFFFFFFF"/>
      </right>
      <top/>
      <bottom style="thin">
        <color rgb="FF2A6143"/>
      </bottom>
      <diagonal/>
    </border>
    <border>
      <left style="medium">
        <color rgb="FF1F503F"/>
      </left>
      <right style="hair">
        <color rgb="FF204832"/>
      </right>
      <top/>
      <bottom style="thin">
        <color rgb="FF2A6143"/>
      </bottom>
      <diagonal/>
    </border>
    <border>
      <left/>
      <right style="hair">
        <color rgb="FF204832"/>
      </right>
      <top/>
      <bottom style="thin">
        <color rgb="FF2A6143"/>
      </bottom>
      <diagonal/>
    </border>
    <border>
      <left/>
      <right style="medium">
        <color rgb="FF1F503F"/>
      </right>
      <top/>
      <bottom style="thin">
        <color rgb="FF2A6143"/>
      </bottom>
      <diagonal/>
    </border>
    <border>
      <left style="thin">
        <color rgb="FF1F503F"/>
      </left>
      <right style="thin">
        <color rgb="FF1F503F"/>
      </right>
      <top style="thin">
        <color rgb="FF2A6143"/>
      </top>
      <bottom style="thin">
        <color rgb="FF2A6143"/>
      </bottom>
      <diagonal/>
    </border>
    <border>
      <left/>
      <right/>
      <top style="thin">
        <color rgb="FF2A6143"/>
      </top>
      <bottom style="thin">
        <color rgb="FF2A6143"/>
      </bottom>
      <diagonal/>
    </border>
    <border>
      <left/>
      <right style="thin">
        <color rgb="FF1F503F"/>
      </right>
      <top style="thin">
        <color rgb="FF2A6143"/>
      </top>
      <bottom style="thin">
        <color rgb="FF2A6143"/>
      </bottom>
      <diagonal/>
    </border>
    <border>
      <left style="medium">
        <color rgb="FF1F503F"/>
      </left>
      <right style="hair">
        <color rgb="FF204832"/>
      </right>
      <top style="thin">
        <color rgb="FF2A6143"/>
      </top>
      <bottom style="thin">
        <color rgb="FF2A6143"/>
      </bottom>
      <diagonal/>
    </border>
    <border>
      <left/>
      <right style="hair">
        <color rgb="FF204832"/>
      </right>
      <top style="thin">
        <color rgb="FF2A6143"/>
      </top>
      <bottom style="thin">
        <color rgb="FF2A6143"/>
      </bottom>
      <diagonal/>
    </border>
    <border>
      <left/>
      <right style="medium">
        <color rgb="FF1F503F"/>
      </right>
      <top style="thin">
        <color rgb="FF2A6143"/>
      </top>
      <bottom style="thin">
        <color rgb="FF2A6143"/>
      </bottom>
      <diagonal/>
    </border>
    <border>
      <left style="medium">
        <color rgb="FF1F503F"/>
      </left>
      <right style="medium">
        <color rgb="FF1F503F"/>
      </right>
      <top style="thin">
        <color rgb="FF2A6143"/>
      </top>
      <bottom style="thin">
        <color rgb="FF2A6143"/>
      </bottom>
      <diagonal/>
    </border>
    <border>
      <left style="medium">
        <color rgb="FF1F503F"/>
      </left>
      <right style="thin">
        <color rgb="FFFFFFFF"/>
      </right>
      <top style="thin">
        <color rgb="FF2A6143"/>
      </top>
      <bottom style="thin">
        <color rgb="FF2A6143"/>
      </bottom>
      <diagonal/>
    </border>
    <border>
      <left style="thin">
        <color rgb="FF1F503F"/>
      </left>
      <right style="thin">
        <color rgb="FF1F503F"/>
      </right>
      <top/>
      <bottom/>
      <diagonal/>
    </border>
    <border>
      <left style="thin">
        <color rgb="FF1F503F"/>
      </left>
      <right/>
      <top/>
      <bottom/>
      <diagonal/>
    </border>
    <border>
      <left/>
      <right style="thin">
        <color rgb="FF1F503F"/>
      </right>
      <top/>
      <bottom/>
      <diagonal/>
    </border>
    <border>
      <left/>
      <right style="medium">
        <color rgb="FF1F503F"/>
      </right>
      <top/>
      <bottom/>
      <diagonal/>
    </border>
    <border>
      <left style="thin">
        <color rgb="FF1F503F"/>
      </left>
      <right style="thin">
        <color rgb="FF1F503F"/>
      </right>
      <top style="thin">
        <color rgb="FF1F503F"/>
      </top>
      <bottom style="thin">
        <color rgb="FF2A6143"/>
      </bottom>
      <diagonal/>
    </border>
    <border>
      <left style="medium">
        <color rgb="FF1F503F"/>
      </left>
      <right style="hair">
        <color rgb="FF204832"/>
      </right>
      <top style="thin">
        <color rgb="FF1F503F"/>
      </top>
      <bottom/>
      <diagonal/>
    </border>
    <border>
      <left/>
      <right style="hair">
        <color rgb="FF204832"/>
      </right>
      <top style="thin">
        <color rgb="FF1F503F"/>
      </top>
      <bottom/>
      <diagonal/>
    </border>
    <border>
      <left/>
      <right style="medium">
        <color rgb="FF1F503F"/>
      </right>
      <top style="thin">
        <color rgb="FF1F503F"/>
      </top>
      <bottom/>
      <diagonal/>
    </border>
    <border>
      <left/>
      <right/>
      <top style="thin">
        <color rgb="FF1F503F"/>
      </top>
      <bottom style="thin">
        <color rgb="FF2A6143"/>
      </bottom>
      <diagonal/>
    </border>
    <border>
      <left/>
      <right style="thin">
        <color rgb="FF1F503F"/>
      </right>
      <top style="thin">
        <color rgb="FF1F503F"/>
      </top>
      <bottom style="thin">
        <color rgb="FF2A6143"/>
      </bottom>
      <diagonal/>
    </border>
    <border>
      <left style="thin">
        <color rgb="FF1F503F"/>
      </left>
      <right style="hair">
        <color rgb="FF1F503F"/>
      </right>
      <top style="thin">
        <color rgb="FF1F503F"/>
      </top>
      <bottom style="thin">
        <color rgb="FF2A6143"/>
      </bottom>
      <diagonal/>
    </border>
    <border>
      <left style="hair">
        <color rgb="FF1F503F"/>
      </left>
      <right style="thin">
        <color rgb="FF1F503F"/>
      </right>
      <top style="thin">
        <color rgb="FF1F503F"/>
      </top>
      <bottom style="thin">
        <color rgb="FF2A6143"/>
      </bottom>
      <diagonal/>
    </border>
    <border>
      <left style="thin">
        <color rgb="FF1F503F"/>
      </left>
      <right style="hair">
        <color rgb="FF1F503F"/>
      </right>
      <top style="thin">
        <color rgb="FF2A6143"/>
      </top>
      <bottom style="thin">
        <color rgb="FF2A6143"/>
      </bottom>
      <diagonal/>
    </border>
    <border>
      <left style="hair">
        <color rgb="FF1F503F"/>
      </left>
      <right style="thin">
        <color rgb="FF1F503F"/>
      </right>
      <top style="thin">
        <color rgb="FF2A6143"/>
      </top>
      <bottom style="thin">
        <color rgb="FF2A6143"/>
      </bottom>
      <diagonal/>
    </border>
    <border>
      <left style="medium">
        <color rgb="FF1F503F"/>
      </left>
      <right/>
      <top style="thin">
        <color rgb="FF2A6143"/>
      </top>
      <bottom style="thin">
        <color rgb="FF2A6143"/>
      </bottom>
      <diagonal/>
    </border>
    <border>
      <left style="thin">
        <color rgb="FF1F503F"/>
      </left>
      <right style="hair">
        <color rgb="FF1F503F"/>
      </right>
      <top/>
      <bottom style="thin">
        <color rgb="FF2A6143"/>
      </bottom>
      <diagonal/>
    </border>
    <border>
      <left style="hair">
        <color rgb="FF1F503F"/>
      </left>
      <right style="thin">
        <color rgb="FF1F503F"/>
      </right>
      <top/>
      <bottom style="thin">
        <color rgb="FF2A6143"/>
      </bottom>
      <diagonal/>
    </border>
    <border>
      <left style="medium">
        <color rgb="FF1F503F"/>
      </left>
      <right/>
      <top/>
      <bottom style="thin">
        <color rgb="FF2A6143"/>
      </bottom>
      <diagonal/>
    </border>
    <border>
      <left/>
      <right/>
      <top style="thin">
        <color rgb="FF2A6143"/>
      </top>
      <bottom style="hair">
        <color rgb="FF2A6143"/>
      </bottom>
      <diagonal/>
    </border>
    <border>
      <left/>
      <right style="thin">
        <color rgb="FF1F503F"/>
      </right>
      <top style="thin">
        <color rgb="FF2A6143"/>
      </top>
      <bottom style="hair">
        <color rgb="FF2A6143"/>
      </bottom>
      <diagonal/>
    </border>
    <border>
      <left style="thin">
        <color rgb="FF1F503F"/>
      </left>
      <right style="thin">
        <color rgb="FF1F503F"/>
      </right>
      <top style="thin">
        <color rgb="FF2A6143"/>
      </top>
      <bottom style="hair">
        <color rgb="FF2A6143"/>
      </bottom>
      <diagonal/>
    </border>
    <border>
      <left style="thin">
        <color rgb="FF1F503F"/>
      </left>
      <right style="hair">
        <color rgb="FF1F503F"/>
      </right>
      <top style="thin">
        <color rgb="FF2A6143"/>
      </top>
      <bottom style="hair">
        <color rgb="FF2A6143"/>
      </bottom>
      <diagonal/>
    </border>
    <border>
      <left style="hair">
        <color rgb="FF1F503F"/>
      </left>
      <right style="thin">
        <color rgb="FF1F503F"/>
      </right>
      <top style="thin">
        <color rgb="FF2A6143"/>
      </top>
      <bottom style="hair">
        <color rgb="FF2A6143"/>
      </bottom>
      <diagonal/>
    </border>
    <border>
      <left style="medium">
        <color rgb="FF1F503F"/>
      </left>
      <right style="hair">
        <color rgb="FF204832"/>
      </right>
      <top style="thin">
        <color rgb="FF2A6143"/>
      </top>
      <bottom style="hair">
        <color rgb="FF2A6143"/>
      </bottom>
      <diagonal/>
    </border>
    <border>
      <left/>
      <right style="hair">
        <color rgb="FF204832"/>
      </right>
      <top style="thin">
        <color rgb="FF2A6143"/>
      </top>
      <bottom style="hair">
        <color rgb="FF2A6143"/>
      </bottom>
      <diagonal/>
    </border>
    <border>
      <left/>
      <right style="medium">
        <color rgb="FF1F503F"/>
      </right>
      <top style="thin">
        <color rgb="FF2A6143"/>
      </top>
      <bottom style="hair">
        <color rgb="FF2A6143"/>
      </bottom>
      <diagonal/>
    </border>
    <border>
      <left/>
      <right style="medium">
        <color rgb="FF1F503F"/>
      </right>
      <top/>
      <bottom style="hair">
        <color rgb="FF2A6143"/>
      </bottom>
      <diagonal/>
    </border>
    <border>
      <left style="medium">
        <color rgb="FF1F503F"/>
      </left>
      <right style="medium">
        <color rgb="FF1F503F"/>
      </right>
      <top style="thin">
        <color rgb="FF2A6143"/>
      </top>
      <bottom style="hair">
        <color rgb="FF2A6143"/>
      </bottom>
      <diagonal/>
    </border>
    <border>
      <left style="medium">
        <color rgb="FF1F503F"/>
      </left>
      <right/>
      <top style="thin">
        <color rgb="FF2A6143"/>
      </top>
      <bottom style="hair">
        <color rgb="FF2A6143"/>
      </bottom>
      <diagonal/>
    </border>
    <border>
      <left/>
      <right/>
      <top/>
      <bottom style="hair">
        <color rgb="FF2A6143"/>
      </bottom>
      <diagonal/>
    </border>
    <border>
      <left/>
      <right style="thin">
        <color rgb="FF1F503F"/>
      </right>
      <top/>
      <bottom style="hair">
        <color rgb="FF2A6143"/>
      </bottom>
      <diagonal/>
    </border>
    <border>
      <left style="thin">
        <color rgb="FF1F503F"/>
      </left>
      <right style="thin">
        <color rgb="FF1F503F"/>
      </right>
      <top/>
      <bottom style="hair">
        <color rgb="FF2A6143"/>
      </bottom>
      <diagonal/>
    </border>
    <border>
      <left style="thin">
        <color rgb="FF1F503F"/>
      </left>
      <right style="hair">
        <color rgb="FF1F503F"/>
      </right>
      <top/>
      <bottom style="hair">
        <color rgb="FF2A6143"/>
      </bottom>
      <diagonal/>
    </border>
    <border>
      <left style="hair">
        <color rgb="FF1F503F"/>
      </left>
      <right style="thin">
        <color rgb="FF1F503F"/>
      </right>
      <top/>
      <bottom style="hair">
        <color rgb="FF2A6143"/>
      </bottom>
      <diagonal/>
    </border>
    <border>
      <left style="medium">
        <color rgb="FF1F503F"/>
      </left>
      <right style="hair">
        <color rgb="FF204832"/>
      </right>
      <top/>
      <bottom style="hair">
        <color rgb="FF2A6143"/>
      </bottom>
      <diagonal/>
    </border>
    <border>
      <left/>
      <right style="hair">
        <color rgb="FF204832"/>
      </right>
      <top/>
      <bottom style="hair">
        <color rgb="FF2A6143"/>
      </bottom>
      <diagonal/>
    </border>
    <border>
      <left style="medium">
        <color rgb="FF1F503F"/>
      </left>
      <right style="medium">
        <color rgb="FF1F503F"/>
      </right>
      <top/>
      <bottom style="hair">
        <color rgb="FF2A6143"/>
      </bottom>
      <diagonal/>
    </border>
    <border>
      <left style="medium">
        <color rgb="FF1F503F"/>
      </left>
      <right/>
      <top/>
      <bottom style="hair">
        <color rgb="FF2A6143"/>
      </bottom>
      <diagonal/>
    </border>
    <border>
      <left/>
      <right/>
      <top style="hair">
        <color rgb="FF2A6143"/>
      </top>
      <bottom/>
      <diagonal/>
    </border>
    <border>
      <left/>
      <right style="thin">
        <color rgb="FF1F503F"/>
      </right>
      <top style="hair">
        <color rgb="FF2A6143"/>
      </top>
      <bottom/>
      <diagonal/>
    </border>
    <border>
      <left style="thin">
        <color rgb="FF1F503F"/>
      </left>
      <right style="thin">
        <color rgb="FF1F503F"/>
      </right>
      <top style="hair">
        <color rgb="FF2A6143"/>
      </top>
      <bottom/>
      <diagonal/>
    </border>
    <border>
      <left style="thin">
        <color rgb="FF1F503F"/>
      </left>
      <right style="hair">
        <color rgb="FF1F503F"/>
      </right>
      <top style="hair">
        <color rgb="FF2A6143"/>
      </top>
      <bottom/>
      <diagonal/>
    </border>
    <border>
      <left style="hair">
        <color rgb="FF1F503F"/>
      </left>
      <right style="thin">
        <color rgb="FF1F503F"/>
      </right>
      <top style="hair">
        <color rgb="FF2A6143"/>
      </top>
      <bottom/>
      <diagonal/>
    </border>
    <border>
      <left style="medium">
        <color rgb="FF1F503F"/>
      </left>
      <right style="hair">
        <color rgb="FF204832"/>
      </right>
      <top style="hair">
        <color rgb="FF2A6143"/>
      </top>
      <bottom/>
      <diagonal/>
    </border>
    <border>
      <left/>
      <right style="hair">
        <color rgb="FF204832"/>
      </right>
      <top style="hair">
        <color rgb="FF2A6143"/>
      </top>
      <bottom/>
      <diagonal/>
    </border>
    <border>
      <left/>
      <right style="medium">
        <color rgb="FF1F503F"/>
      </right>
      <top style="hair">
        <color rgb="FF2A6143"/>
      </top>
      <bottom/>
      <diagonal/>
    </border>
    <border>
      <left style="medium">
        <color rgb="FF1F503F"/>
      </left>
      <right style="medium">
        <color rgb="FF1F503F"/>
      </right>
      <top style="hair">
        <color rgb="FF2A6143"/>
      </top>
      <bottom/>
      <diagonal/>
    </border>
    <border>
      <left style="medium">
        <color rgb="FF1F503F"/>
      </left>
      <right/>
      <top style="hair">
        <color rgb="FF2A6143"/>
      </top>
      <bottom/>
      <diagonal/>
    </border>
    <border>
      <left style="thin">
        <color rgb="FFFFFFFF"/>
      </left>
      <right/>
      <top style="hair">
        <color rgb="FF2A6143"/>
      </top>
      <bottom/>
      <diagonal/>
    </border>
    <border>
      <left/>
      <right/>
      <top style="hair">
        <color rgb="FF2A6143"/>
      </top>
      <bottom style="thin">
        <color rgb="FF2A6143"/>
      </bottom>
      <diagonal/>
    </border>
    <border>
      <left/>
      <right style="thin">
        <color rgb="FF1F503F"/>
      </right>
      <top style="hair">
        <color rgb="FF2A6143"/>
      </top>
      <bottom style="thin">
        <color rgb="FF2A6143"/>
      </bottom>
      <diagonal/>
    </border>
    <border>
      <left style="thin">
        <color rgb="FF1F503F"/>
      </left>
      <right style="thin">
        <color rgb="FF1F503F"/>
      </right>
      <top style="hair">
        <color rgb="FF2A6143"/>
      </top>
      <bottom style="thin">
        <color rgb="FF2A6143"/>
      </bottom>
      <diagonal/>
    </border>
    <border>
      <left style="thin">
        <color rgb="FF1F503F"/>
      </left>
      <right style="hair">
        <color rgb="FF1F503F"/>
      </right>
      <top style="hair">
        <color rgb="FF2A6143"/>
      </top>
      <bottom style="thin">
        <color rgb="FF2A6143"/>
      </bottom>
      <diagonal/>
    </border>
    <border>
      <left style="hair">
        <color rgb="FF1F503F"/>
      </left>
      <right style="thin">
        <color rgb="FF1F503F"/>
      </right>
      <top style="hair">
        <color rgb="FF2A6143"/>
      </top>
      <bottom style="thin">
        <color rgb="FF2A6143"/>
      </bottom>
      <diagonal/>
    </border>
    <border>
      <left style="medium">
        <color rgb="FF1F503F"/>
      </left>
      <right style="hair">
        <color rgb="FF204832"/>
      </right>
      <top style="hair">
        <color rgb="FF2A6143"/>
      </top>
      <bottom style="thin">
        <color rgb="FF2A6143"/>
      </bottom>
      <diagonal/>
    </border>
    <border>
      <left/>
      <right style="hair">
        <color rgb="FF204832"/>
      </right>
      <top style="hair">
        <color rgb="FF2A6143"/>
      </top>
      <bottom style="thin">
        <color rgb="FF2A6143"/>
      </bottom>
      <diagonal/>
    </border>
    <border>
      <left/>
      <right style="medium">
        <color rgb="FF1F503F"/>
      </right>
      <top style="hair">
        <color rgb="FF2A6143"/>
      </top>
      <bottom style="thin">
        <color rgb="FF2A6143"/>
      </bottom>
      <diagonal/>
    </border>
    <border>
      <left style="medium">
        <color rgb="FF1F503F"/>
      </left>
      <right style="medium">
        <color rgb="FF1F503F"/>
      </right>
      <top style="hair">
        <color rgb="FF2A6143"/>
      </top>
      <bottom style="thin">
        <color rgb="FF2A6143"/>
      </bottom>
      <diagonal/>
    </border>
    <border>
      <left style="medium">
        <color rgb="FF1F503F"/>
      </left>
      <right/>
      <top style="hair">
        <color rgb="FF2A6143"/>
      </top>
      <bottom style="thin">
        <color rgb="FF2A6143"/>
      </bottom>
      <diagonal/>
    </border>
    <border>
      <left/>
      <right/>
      <top style="hair">
        <color rgb="FF2A6143"/>
      </top>
      <bottom style="hair">
        <color rgb="FF2A6143"/>
      </bottom>
      <diagonal/>
    </border>
    <border>
      <left/>
      <right style="thin">
        <color rgb="FF1F503F"/>
      </right>
      <top style="hair">
        <color rgb="FF2A6143"/>
      </top>
      <bottom style="hair">
        <color rgb="FF2A6143"/>
      </bottom>
      <diagonal/>
    </border>
    <border>
      <left style="thin">
        <color rgb="FF1F503F"/>
      </left>
      <right style="thin">
        <color rgb="FF1F503F"/>
      </right>
      <top style="hair">
        <color rgb="FF2A6143"/>
      </top>
      <bottom style="hair">
        <color rgb="FF2A6143"/>
      </bottom>
      <diagonal/>
    </border>
    <border>
      <left style="thin">
        <color rgb="FF1F503F"/>
      </left>
      <right style="hair">
        <color rgb="FF1F503F"/>
      </right>
      <top style="hair">
        <color rgb="FF2A6143"/>
      </top>
      <bottom style="hair">
        <color rgb="FF2A6143"/>
      </bottom>
      <diagonal/>
    </border>
    <border>
      <left style="hair">
        <color rgb="FF1F503F"/>
      </left>
      <right style="thin">
        <color rgb="FF1F503F"/>
      </right>
      <top style="hair">
        <color rgb="FF2A6143"/>
      </top>
      <bottom style="hair">
        <color rgb="FF2A6143"/>
      </bottom>
      <diagonal/>
    </border>
    <border>
      <left style="medium">
        <color rgb="FF1F503F"/>
      </left>
      <right style="hair">
        <color rgb="FF204832"/>
      </right>
      <top style="hair">
        <color rgb="FF2A6143"/>
      </top>
      <bottom style="hair">
        <color rgb="FF2A6143"/>
      </bottom>
      <diagonal/>
    </border>
    <border>
      <left/>
      <right style="hair">
        <color rgb="FF204832"/>
      </right>
      <top style="hair">
        <color rgb="FF2A6143"/>
      </top>
      <bottom style="hair">
        <color rgb="FF2A6143"/>
      </bottom>
      <diagonal/>
    </border>
    <border>
      <left/>
      <right style="medium">
        <color rgb="FF1F503F"/>
      </right>
      <top style="hair">
        <color rgb="FF2A6143"/>
      </top>
      <bottom style="hair">
        <color rgb="FF2A6143"/>
      </bottom>
      <diagonal/>
    </border>
    <border>
      <left style="medium">
        <color rgb="FF1F503F"/>
      </left>
      <right style="medium">
        <color rgb="FF1F503F"/>
      </right>
      <top style="hair">
        <color rgb="FF2A6143"/>
      </top>
      <bottom style="hair">
        <color rgb="FF2A6143"/>
      </bottom>
      <diagonal/>
    </border>
    <border>
      <left style="medium">
        <color rgb="FF1F503F"/>
      </left>
      <right/>
      <top style="hair">
        <color rgb="FF2A6143"/>
      </top>
      <bottom style="hair">
        <color rgb="FF2A6143"/>
      </bottom>
      <diagonal/>
    </border>
    <border>
      <left/>
      <right/>
      <top style="thin">
        <color rgb="FF2A6143"/>
      </top>
      <bottom/>
      <diagonal/>
    </border>
    <border>
      <left/>
      <right style="thin">
        <color rgb="FF1F503F"/>
      </right>
      <top style="thin">
        <color rgb="FF2A6143"/>
      </top>
      <bottom/>
      <diagonal/>
    </border>
    <border>
      <left style="thin">
        <color rgb="FF1F503F"/>
      </left>
      <right style="thin">
        <color rgb="FF1F503F"/>
      </right>
      <top style="thin">
        <color rgb="FF2A6143"/>
      </top>
      <bottom/>
      <diagonal/>
    </border>
    <border>
      <left style="thin">
        <color rgb="FF1F503F"/>
      </left>
      <right style="hair">
        <color rgb="FF1F503F"/>
      </right>
      <top style="thin">
        <color rgb="FF2A6143"/>
      </top>
      <bottom/>
      <diagonal/>
    </border>
    <border>
      <left style="hair">
        <color rgb="FF1F503F"/>
      </left>
      <right style="thin">
        <color rgb="FF1F503F"/>
      </right>
      <top style="thin">
        <color rgb="FF2A6143"/>
      </top>
      <bottom/>
      <diagonal/>
    </border>
    <border>
      <left style="medium">
        <color rgb="FF1F503F"/>
      </left>
      <right style="hair">
        <color rgb="FF204832"/>
      </right>
      <top style="thin">
        <color rgb="FF2A6143"/>
      </top>
      <bottom/>
      <diagonal/>
    </border>
    <border>
      <left/>
      <right style="hair">
        <color rgb="FF204832"/>
      </right>
      <top style="thin">
        <color rgb="FF2A6143"/>
      </top>
      <bottom/>
      <diagonal/>
    </border>
    <border>
      <left/>
      <right style="medium">
        <color rgb="FF1F503F"/>
      </right>
      <top style="thin">
        <color rgb="FF2A6143"/>
      </top>
      <bottom/>
      <diagonal/>
    </border>
    <border>
      <left style="medium">
        <color rgb="FF1F503F"/>
      </left>
      <right style="medium">
        <color rgb="FF1F503F"/>
      </right>
      <top style="thin">
        <color rgb="FF2A6143"/>
      </top>
      <bottom/>
      <diagonal/>
    </border>
    <border>
      <left style="medium">
        <color rgb="FF1F503F"/>
      </left>
      <right style="thin">
        <color rgb="FFFFFFFF"/>
      </right>
      <top style="thin">
        <color rgb="FF2A6143"/>
      </top>
      <bottom/>
      <diagonal/>
    </border>
    <border>
      <left/>
      <right/>
      <top style="medium">
        <color rgb="FF2A6143"/>
      </top>
      <bottom style="medium">
        <color rgb="FF2A6143"/>
      </bottom>
      <diagonal/>
    </border>
    <border>
      <left/>
      <right style="thin">
        <color rgb="FF1F503F"/>
      </right>
      <top style="medium">
        <color rgb="FF2A6143"/>
      </top>
      <bottom style="medium">
        <color rgb="FF2A6143"/>
      </bottom>
      <diagonal/>
    </border>
    <border>
      <left style="thin">
        <color rgb="FF1F503F"/>
      </left>
      <right/>
      <top style="medium">
        <color rgb="FF2A6143"/>
      </top>
      <bottom style="medium">
        <color rgb="FF2A6143"/>
      </bottom>
      <diagonal/>
    </border>
    <border>
      <left style="medium">
        <color rgb="FF1F503F"/>
      </left>
      <right style="hair">
        <color rgb="FF204832"/>
      </right>
      <top style="medium">
        <color rgb="FF2A6143"/>
      </top>
      <bottom style="medium">
        <color rgb="FF2A6143"/>
      </bottom>
      <diagonal/>
    </border>
    <border>
      <left/>
      <right style="hair">
        <color rgb="FF204832"/>
      </right>
      <top style="medium">
        <color rgb="FF2A6143"/>
      </top>
      <bottom style="medium">
        <color rgb="FF2A6143"/>
      </bottom>
      <diagonal/>
    </border>
    <border>
      <left/>
      <right style="medium">
        <color rgb="FF1F503F"/>
      </right>
      <top style="medium">
        <color rgb="FF2A6143"/>
      </top>
      <bottom style="medium">
        <color rgb="FF2A6143"/>
      </bottom>
      <diagonal/>
    </border>
    <border>
      <left style="medium">
        <color rgb="FF1F503F"/>
      </left>
      <right style="medium">
        <color rgb="FF1F503F"/>
      </right>
      <top style="medium">
        <color rgb="FF2A6143"/>
      </top>
      <bottom style="medium">
        <color rgb="FF2A6143"/>
      </bottom>
      <diagonal/>
    </border>
    <border>
      <left style="medium">
        <color rgb="FF1F503F"/>
      </left>
      <right style="thin">
        <color rgb="FFFFFFFF"/>
      </right>
      <top style="medium">
        <color rgb="FF2A6143"/>
      </top>
      <bottom style="medium">
        <color rgb="FF2A6143"/>
      </bottom>
      <diagonal/>
    </border>
    <border>
      <left style="thin">
        <color rgb="FFFFFFFF"/>
      </left>
      <right/>
      <top style="medium">
        <color rgb="FF2A6143"/>
      </top>
      <bottom style="medium">
        <color rgb="FF2A6143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1D5251"/>
      </right>
      <top style="medium">
        <color rgb="FF000000"/>
      </top>
      <bottom/>
      <diagonal/>
    </border>
    <border>
      <left style="thin">
        <color rgb="FF1D5251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FFFFFF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1D5251"/>
      </left>
      <right style="thin">
        <color rgb="FF1D5251"/>
      </right>
      <top style="medium">
        <color rgb="FF000000"/>
      </top>
      <bottom/>
      <diagonal/>
    </border>
    <border>
      <left style="thin">
        <color rgb="FF1D5251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1F503F"/>
      </bottom>
      <diagonal/>
    </border>
    <border>
      <left/>
      <right/>
      <top style="medium">
        <color rgb="FF000000"/>
      </top>
      <bottom style="thin">
        <color rgb="FF1F503F"/>
      </bottom>
      <diagonal/>
    </border>
    <border>
      <left/>
      <right style="thin">
        <color rgb="FF1D5251"/>
      </right>
      <top style="medium">
        <color rgb="FF000000"/>
      </top>
      <bottom style="thin">
        <color rgb="FF1F503F"/>
      </bottom>
      <diagonal/>
    </border>
    <border>
      <left style="thin">
        <color rgb="FF1D5251"/>
      </left>
      <right/>
      <top style="medium">
        <color rgb="FF000000"/>
      </top>
      <bottom style="thin">
        <color rgb="FF1F503F"/>
      </bottom>
      <diagonal/>
    </border>
    <border>
      <left/>
      <right style="medium">
        <color rgb="FF000000"/>
      </right>
      <top style="medium">
        <color rgb="FF000000"/>
      </top>
      <bottom style="thin">
        <color rgb="FF1F503F"/>
      </bottom>
      <diagonal/>
    </border>
    <border>
      <left/>
      <right style="thin">
        <color rgb="FF000000"/>
      </right>
      <top style="medium">
        <color rgb="FF000000"/>
      </top>
      <bottom style="thin">
        <color rgb="FF1F503F"/>
      </bottom>
      <diagonal/>
    </border>
    <border>
      <left/>
      <right/>
      <top style="medium">
        <color rgb="FF000000"/>
      </top>
      <bottom style="thin">
        <color rgb="FF2A6143"/>
      </bottom>
      <diagonal/>
    </border>
    <border>
      <left/>
      <right style="thin">
        <color rgb="FF1D5251"/>
      </right>
      <top style="medium">
        <color rgb="FF000000"/>
      </top>
      <bottom style="thin">
        <color rgb="FF2A6143"/>
      </bottom>
      <diagonal/>
    </border>
    <border>
      <left style="thin">
        <color rgb="FF1D5251"/>
      </left>
      <right/>
      <top style="medium">
        <color rgb="FF000000"/>
      </top>
      <bottom style="thin">
        <color rgb="FF2A6143"/>
      </bottom>
      <diagonal/>
    </border>
    <border>
      <left/>
      <right style="hair">
        <color rgb="FFFFFFFF"/>
      </right>
      <top style="medium">
        <color rgb="FF000000"/>
      </top>
      <bottom style="thin">
        <color rgb="FF2A6143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1D5251"/>
      </right>
      <top/>
      <bottom style="medium">
        <color rgb="FF000000"/>
      </bottom>
      <diagonal/>
    </border>
    <border>
      <left style="thin">
        <color rgb="FF1D5251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FFFFFF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1D5251"/>
      </left>
      <right style="thin">
        <color rgb="FF1D5251"/>
      </right>
      <top/>
      <bottom style="medium">
        <color rgb="FF000000"/>
      </bottom>
      <diagonal/>
    </border>
    <border>
      <left style="thin">
        <color rgb="FF1D5251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1D5251"/>
      </right>
      <top/>
      <bottom style="medium">
        <color rgb="FF000000"/>
      </bottom>
      <diagonal/>
    </border>
    <border>
      <left style="thin">
        <color rgb="FF1D5251"/>
      </left>
      <right/>
      <top style="thin">
        <color rgb="FF1F503F"/>
      </top>
      <bottom style="medium">
        <color rgb="FF000000"/>
      </bottom>
      <diagonal/>
    </border>
    <border>
      <left/>
      <right/>
      <top style="thin">
        <color rgb="FF1F503F"/>
      </top>
      <bottom style="medium">
        <color rgb="FF000000"/>
      </bottom>
      <diagonal/>
    </border>
    <border>
      <left/>
      <right style="thin">
        <color rgb="FF1D5251"/>
      </right>
      <top style="thin">
        <color rgb="FF1F503F"/>
      </top>
      <bottom style="medium">
        <color rgb="FF000000"/>
      </bottom>
      <diagonal/>
    </border>
    <border>
      <left style="thin">
        <color rgb="FF1D5251"/>
      </left>
      <right style="thin">
        <color rgb="FF1D5251"/>
      </right>
      <top style="thin">
        <color rgb="FF1F503F"/>
      </top>
      <bottom style="medium">
        <color rgb="FF000000"/>
      </bottom>
      <diagonal/>
    </border>
    <border>
      <left style="thin">
        <color rgb="FF1D5251"/>
      </left>
      <right style="medium">
        <color rgb="FF000000"/>
      </right>
      <top style="thin">
        <color rgb="FF1F503F"/>
      </top>
      <bottom style="medium">
        <color rgb="FF000000"/>
      </bottom>
      <diagonal/>
    </border>
    <border>
      <left/>
      <right style="thin">
        <color rgb="FF1D5251"/>
      </right>
      <top style="thin">
        <color rgb="FF2A6143"/>
      </top>
      <bottom style="medium">
        <color rgb="FF000000"/>
      </bottom>
      <diagonal/>
    </border>
    <border>
      <left style="thin">
        <color rgb="FF1D5251"/>
      </left>
      <right style="thin">
        <color rgb="FF1D5251"/>
      </right>
      <top style="thin">
        <color rgb="FF2A6143"/>
      </top>
      <bottom style="medium">
        <color rgb="FF000000"/>
      </bottom>
      <diagonal/>
    </border>
    <border>
      <left style="thin">
        <color rgb="FF1D5251"/>
      </left>
      <right style="hair">
        <color rgb="FFFFFFFF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1D5251"/>
      </right>
      <top/>
      <bottom style="thin">
        <color rgb="FF000000"/>
      </bottom>
      <diagonal/>
    </border>
    <border>
      <left style="thin">
        <color rgb="FF1D5251"/>
      </left>
      <right style="thin">
        <color rgb="FF1D5251"/>
      </right>
      <top/>
      <bottom style="thin">
        <color rgb="FF000000"/>
      </bottom>
      <diagonal/>
    </border>
    <border>
      <left style="thin">
        <color rgb="FF1D5251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1D5251"/>
      </right>
      <top/>
      <bottom style="thin">
        <color rgb="FF000000"/>
      </bottom>
      <diagonal/>
    </border>
    <border>
      <left style="thin">
        <color rgb="FF1D5251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1D5251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1D5251"/>
      </right>
      <top style="thin">
        <color rgb="FF000000"/>
      </top>
      <bottom style="thin">
        <color rgb="FF000000"/>
      </bottom>
      <diagonal/>
    </border>
    <border>
      <left style="thin">
        <color rgb="FF1D5251"/>
      </left>
      <right style="thin">
        <color rgb="FF1D5251"/>
      </right>
      <top style="thin">
        <color rgb="FF000000"/>
      </top>
      <bottom style="thin">
        <color rgb="FF000000"/>
      </bottom>
      <diagonal/>
    </border>
    <border>
      <left style="thin">
        <color rgb="FF1D525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1F503F"/>
      </bottom>
      <diagonal/>
    </border>
    <border>
      <left/>
      <right style="thin">
        <color rgb="FF000000"/>
      </right>
      <top style="thin">
        <color rgb="FF000000"/>
      </top>
      <bottom style="thin">
        <color rgb="FF1F503F"/>
      </bottom>
      <diagonal/>
    </border>
    <border>
      <left/>
      <right style="thin">
        <color rgb="FF1D5251"/>
      </right>
      <top style="thin">
        <color rgb="FF000000"/>
      </top>
      <bottom style="thin">
        <color rgb="FF1F50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503F"/>
      </bottom>
      <diagonal/>
    </border>
    <border>
      <left style="thin">
        <color rgb="FF000000"/>
      </left>
      <right style="thin">
        <color rgb="FF1D5251"/>
      </right>
      <top style="thin">
        <color rgb="FF000000"/>
      </top>
      <bottom style="thin">
        <color rgb="FF1F503F"/>
      </bottom>
      <diagonal/>
    </border>
    <border>
      <left style="thin">
        <color rgb="FF1D5251"/>
      </left>
      <right style="thin">
        <color rgb="FF1D5251"/>
      </right>
      <top style="thin">
        <color rgb="FF000000"/>
      </top>
      <bottom style="thin">
        <color rgb="FF1F503F"/>
      </bottom>
      <diagonal/>
    </border>
    <border>
      <left style="thin">
        <color rgb="FF1D5251"/>
      </left>
      <right style="medium">
        <color rgb="FF000000"/>
      </right>
      <top style="thin">
        <color rgb="FF000000"/>
      </top>
      <bottom style="thin">
        <color rgb="FF1F503F"/>
      </bottom>
      <diagonal/>
    </border>
    <border>
      <left style="medium">
        <color rgb="FF000000"/>
      </left>
      <right/>
      <top style="thin">
        <color rgb="FF000000"/>
      </top>
      <bottom style="thin">
        <color rgb="FF2A6143"/>
      </bottom>
      <diagonal/>
    </border>
    <border>
      <left style="thin">
        <color rgb="FF1D5251"/>
      </left>
      <right/>
      <top style="thin">
        <color rgb="FF000000"/>
      </top>
      <bottom style="thin">
        <color rgb="FF1F503F"/>
      </bottom>
      <diagonal/>
    </border>
    <border>
      <left/>
      <right/>
      <top style="thin">
        <color rgb="FF000000"/>
      </top>
      <bottom style="thin">
        <color rgb="FF1F50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1F503F"/>
      </bottom>
      <diagonal/>
    </border>
    <border>
      <left/>
      <right style="thin">
        <color rgb="FF1D5251"/>
      </right>
      <top style="thin">
        <color rgb="FF000000"/>
      </top>
      <bottom style="thin">
        <color rgb="FF2A6143"/>
      </bottom>
      <diagonal/>
    </border>
    <border>
      <left style="thin">
        <color rgb="FF1D5251"/>
      </left>
      <right style="thin">
        <color rgb="FF1D5251"/>
      </right>
      <top style="thin">
        <color rgb="FF000000"/>
      </top>
      <bottom style="thin">
        <color rgb="FF2A6143"/>
      </bottom>
      <diagonal/>
    </border>
    <border>
      <left style="thin">
        <color rgb="FF1D5251"/>
      </left>
      <right/>
      <top style="thin">
        <color rgb="FF000000"/>
      </top>
      <bottom style="thin">
        <color rgb="FF2A6143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2A6143"/>
      </top>
      <bottom/>
      <diagonal/>
    </border>
    <border>
      <left/>
      <right style="thin">
        <color rgb="FF000000"/>
      </right>
      <top style="thin">
        <color rgb="FF2A6143"/>
      </top>
      <bottom style="hair">
        <color rgb="FF1F503F"/>
      </bottom>
      <diagonal/>
    </border>
    <border>
      <left/>
      <right style="thin">
        <color rgb="FF1D5251"/>
      </right>
      <top style="thin">
        <color rgb="FF2A6143"/>
      </top>
      <bottom style="hair">
        <color rgb="FF000000"/>
      </bottom>
      <diagonal/>
    </border>
    <border>
      <left style="thin">
        <color rgb="FF1D5251"/>
      </left>
      <right/>
      <top style="thin">
        <color rgb="FF2A6143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1D5251"/>
      </right>
      <top style="thin">
        <color rgb="FF1F503F"/>
      </top>
      <bottom style="hair">
        <color rgb="FF000000"/>
      </bottom>
      <diagonal/>
    </border>
    <border>
      <left style="thin">
        <color rgb="FF1D5251"/>
      </left>
      <right style="thin">
        <color rgb="FF1D5251"/>
      </right>
      <top style="thin">
        <color rgb="FF2A6143"/>
      </top>
      <bottom style="hair">
        <color rgb="FF1F503F"/>
      </bottom>
      <diagonal/>
    </border>
    <border>
      <left style="thin">
        <color rgb="FF1D5251"/>
      </left>
      <right style="medium">
        <color rgb="FF000000"/>
      </right>
      <top style="thin">
        <color rgb="FF2A6143"/>
      </top>
      <bottom style="hair">
        <color rgb="FF1F503F"/>
      </bottom>
      <diagonal/>
    </border>
    <border>
      <left style="medium">
        <color rgb="FF000000"/>
      </left>
      <right style="thin">
        <color rgb="FF1D5251"/>
      </right>
      <top style="thin">
        <color rgb="FF2A6143"/>
      </top>
      <bottom style="hair">
        <color rgb="FF1F503F"/>
      </bottom>
      <diagonal/>
    </border>
    <border>
      <left style="thin">
        <color rgb="FF1D5251"/>
      </left>
      <right/>
      <top style="thin">
        <color rgb="FF2A6143"/>
      </top>
      <bottom style="hair">
        <color rgb="FF1F503F"/>
      </bottom>
      <diagonal/>
    </border>
    <border>
      <left/>
      <right/>
      <top style="thin">
        <color rgb="FF2A6143"/>
      </top>
      <bottom style="hair">
        <color rgb="FF1F503F"/>
      </bottom>
      <diagonal/>
    </border>
    <border>
      <left/>
      <right style="thin">
        <color rgb="FF1D5251"/>
      </right>
      <top style="thin">
        <color rgb="FF2A6143"/>
      </top>
      <bottom style="hair">
        <color rgb="FF1F503F"/>
      </bottom>
      <diagonal/>
    </border>
    <border>
      <left style="thin">
        <color rgb="FF000000"/>
      </left>
      <right style="thin">
        <color rgb="FF000000"/>
      </right>
      <top style="thin">
        <color rgb="FF2A6143"/>
      </top>
      <bottom style="hair">
        <color rgb="FF1F503F"/>
      </bottom>
      <diagonal/>
    </border>
    <border>
      <left style="thin">
        <color rgb="FF000000"/>
      </left>
      <right/>
      <top style="thin">
        <color rgb="FF2A6143"/>
      </top>
      <bottom style="hair">
        <color rgb="FF1F503F"/>
      </bottom>
      <diagonal/>
    </border>
    <border>
      <left style="thin">
        <color rgb="FF000000"/>
      </left>
      <right style="medium">
        <color rgb="FF000000"/>
      </right>
      <top style="thin">
        <color rgb="FF2A6143"/>
      </top>
      <bottom style="hair">
        <color rgb="FF1F503F"/>
      </bottom>
      <diagonal/>
    </border>
    <border>
      <left/>
      <right/>
      <top/>
      <bottom style="hair">
        <color rgb="FF1F503F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hair">
        <color rgb="FF1F503F"/>
      </top>
      <bottom style="hair">
        <color rgb="FF1F503F"/>
      </bottom>
      <diagonal/>
    </border>
    <border>
      <left/>
      <right style="thin">
        <color rgb="FF1D5251"/>
      </right>
      <top style="hair">
        <color rgb="FF000000"/>
      </top>
      <bottom style="hair">
        <color rgb="FF000000"/>
      </bottom>
      <diagonal/>
    </border>
    <border>
      <left style="thin">
        <color rgb="FF1D5251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1D5251"/>
      </right>
      <top style="hair">
        <color rgb="FF000000"/>
      </top>
      <bottom style="hair">
        <color rgb="FF000000"/>
      </bottom>
      <diagonal/>
    </border>
    <border>
      <left style="thin">
        <color rgb="FF1D5251"/>
      </left>
      <right style="thin">
        <color rgb="FF1D5251"/>
      </right>
      <top style="hair">
        <color rgb="FF1F503F"/>
      </top>
      <bottom style="hair">
        <color rgb="FF1F503F"/>
      </bottom>
      <diagonal/>
    </border>
    <border>
      <left style="thin">
        <color rgb="FF1D5251"/>
      </left>
      <right style="medium">
        <color rgb="FF000000"/>
      </right>
      <top style="hair">
        <color rgb="FF1F503F"/>
      </top>
      <bottom style="hair">
        <color rgb="FF1F503F"/>
      </bottom>
      <diagonal/>
    </border>
    <border>
      <left style="medium">
        <color rgb="FF000000"/>
      </left>
      <right style="thin">
        <color rgb="FF1D5251"/>
      </right>
      <top style="hair">
        <color rgb="FF1F503F"/>
      </top>
      <bottom style="hair">
        <color rgb="FF1F503F"/>
      </bottom>
      <diagonal/>
    </border>
    <border>
      <left style="thin">
        <color rgb="FF1D5251"/>
      </left>
      <right/>
      <top style="hair">
        <color rgb="FF1F503F"/>
      </top>
      <bottom style="hair">
        <color rgb="FF1F503F"/>
      </bottom>
      <diagonal/>
    </border>
    <border>
      <left/>
      <right/>
      <top style="hair">
        <color rgb="FF1F503F"/>
      </top>
      <bottom style="hair">
        <color rgb="FF1F503F"/>
      </bottom>
      <diagonal/>
    </border>
    <border>
      <left/>
      <right style="thin">
        <color rgb="FF1D5251"/>
      </right>
      <top style="hair">
        <color rgb="FF1F503F"/>
      </top>
      <bottom style="hair">
        <color rgb="FF1F503F"/>
      </bottom>
      <diagonal/>
    </border>
    <border>
      <left style="thin">
        <color rgb="FF000000"/>
      </left>
      <right style="thin">
        <color rgb="FF000000"/>
      </right>
      <top style="hair">
        <color rgb="FF1F503F"/>
      </top>
      <bottom style="hair">
        <color rgb="FF1F503F"/>
      </bottom>
      <diagonal/>
    </border>
    <border>
      <left style="thin">
        <color rgb="FF000000"/>
      </left>
      <right/>
      <top style="hair">
        <color rgb="FF1F503F"/>
      </top>
      <bottom style="hair">
        <color rgb="FF1F503F"/>
      </bottom>
      <diagonal/>
    </border>
    <border>
      <left style="thin">
        <color rgb="FF000000"/>
      </left>
      <right style="medium">
        <color rgb="FF000000"/>
      </right>
      <top style="hair">
        <color rgb="FF1F503F"/>
      </top>
      <bottom style="hair">
        <color rgb="FF1F503F"/>
      </bottom>
      <diagonal/>
    </border>
    <border>
      <left/>
      <right style="thin">
        <color rgb="FF000000"/>
      </right>
      <top style="hair">
        <color rgb="FF1F503F"/>
      </top>
      <bottom/>
      <diagonal/>
    </border>
    <border>
      <left style="thin">
        <color rgb="FF1D5251"/>
      </left>
      <right style="thin">
        <color rgb="FF1D5251"/>
      </right>
      <top style="hair">
        <color rgb="FF1F503F"/>
      </top>
      <bottom/>
      <diagonal/>
    </border>
    <border>
      <left style="thin">
        <color rgb="FF1D5251"/>
      </left>
      <right style="medium">
        <color rgb="FF000000"/>
      </right>
      <top style="hair">
        <color rgb="FF1F503F"/>
      </top>
      <bottom/>
      <diagonal/>
    </border>
    <border>
      <left style="medium">
        <color rgb="FF000000"/>
      </left>
      <right style="thin">
        <color rgb="FF1D5251"/>
      </right>
      <top style="hair">
        <color rgb="FF1F503F"/>
      </top>
      <bottom/>
      <diagonal/>
    </border>
    <border>
      <left style="thin">
        <color rgb="FF1D5251"/>
      </left>
      <right/>
      <top style="hair">
        <color rgb="FF1F503F"/>
      </top>
      <bottom/>
      <diagonal/>
    </border>
    <border>
      <left/>
      <right/>
      <top style="hair">
        <color rgb="FF1F503F"/>
      </top>
      <bottom/>
      <diagonal/>
    </border>
    <border>
      <left/>
      <right style="thin">
        <color rgb="FF1D5251"/>
      </right>
      <top style="hair">
        <color rgb="FF1F503F"/>
      </top>
      <bottom/>
      <diagonal/>
    </border>
    <border>
      <left style="thin">
        <color rgb="FF000000"/>
      </left>
      <right style="thin">
        <color rgb="FF000000"/>
      </right>
      <top style="hair">
        <color rgb="FF1F503F"/>
      </top>
      <bottom/>
      <diagonal/>
    </border>
    <border>
      <left style="thin">
        <color rgb="FF000000"/>
      </left>
      <right/>
      <top style="hair">
        <color rgb="FF1F503F"/>
      </top>
      <bottom/>
      <diagonal/>
    </border>
    <border>
      <left style="thin">
        <color rgb="FF000000"/>
      </left>
      <right style="medium">
        <color rgb="FF000000"/>
      </right>
      <top style="hair">
        <color rgb="FF1F503F"/>
      </top>
      <bottom/>
      <diagonal/>
    </border>
    <border>
      <left/>
      <right style="thin">
        <color rgb="FF000000"/>
      </right>
      <top style="hair">
        <color rgb="FF1F503F"/>
      </top>
      <bottom style="thin">
        <color rgb="FF000000"/>
      </bottom>
      <diagonal/>
    </border>
    <border>
      <left/>
      <right style="thin">
        <color rgb="FF1D5251"/>
      </right>
      <top style="hair">
        <color rgb="FF000000"/>
      </top>
      <bottom style="thin">
        <color rgb="FF000000"/>
      </bottom>
      <diagonal/>
    </border>
    <border>
      <left style="thin">
        <color rgb="FF1D5251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1D5251"/>
      </right>
      <top style="hair">
        <color rgb="FF000000"/>
      </top>
      <bottom style="thin">
        <color rgb="FF000000"/>
      </bottom>
      <diagonal/>
    </border>
    <border>
      <left style="thin">
        <color rgb="FF1D5251"/>
      </left>
      <right style="thin">
        <color rgb="FF1D5251"/>
      </right>
      <top style="hair">
        <color rgb="FF1F503F"/>
      </top>
      <bottom style="thin">
        <color rgb="FF000000"/>
      </bottom>
      <diagonal/>
    </border>
    <border>
      <left style="thin">
        <color rgb="FF1D5251"/>
      </left>
      <right style="medium">
        <color rgb="FF000000"/>
      </right>
      <top style="hair">
        <color rgb="FF1F503F"/>
      </top>
      <bottom style="thin">
        <color rgb="FF000000"/>
      </bottom>
      <diagonal/>
    </border>
    <border>
      <left style="medium">
        <color rgb="FF000000"/>
      </left>
      <right style="thin">
        <color rgb="FF1D5251"/>
      </right>
      <top style="hair">
        <color rgb="FF1F503F"/>
      </top>
      <bottom style="thin">
        <color rgb="FF000000"/>
      </bottom>
      <diagonal/>
    </border>
    <border>
      <left style="thin">
        <color rgb="FF1D5251"/>
      </left>
      <right/>
      <top style="hair">
        <color rgb="FF1F503F"/>
      </top>
      <bottom style="thin">
        <color rgb="FF000000"/>
      </bottom>
      <diagonal/>
    </border>
    <border>
      <left/>
      <right/>
      <top style="hair">
        <color rgb="FF1F503F"/>
      </top>
      <bottom style="thin">
        <color rgb="FF000000"/>
      </bottom>
      <diagonal/>
    </border>
    <border>
      <left/>
      <right style="thin">
        <color rgb="FF1D5251"/>
      </right>
      <top style="hair">
        <color rgb="FF1F503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1F503F"/>
      </top>
      <bottom style="thin">
        <color rgb="FF000000"/>
      </bottom>
      <diagonal/>
    </border>
    <border>
      <left style="thin">
        <color rgb="FF000000"/>
      </left>
      <right/>
      <top style="hair">
        <color rgb="FF1F503F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1F503F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1F503F"/>
      </bottom>
      <diagonal/>
    </border>
    <border>
      <left/>
      <right style="thin">
        <color rgb="FF000000"/>
      </right>
      <top/>
      <bottom style="thin">
        <color rgb="FF1F503F"/>
      </bottom>
      <diagonal/>
    </border>
    <border>
      <left/>
      <right style="thin">
        <color rgb="FF1D5251"/>
      </right>
      <top/>
      <bottom style="thin">
        <color rgb="FF1F503F"/>
      </bottom>
      <diagonal/>
    </border>
    <border>
      <left style="thin">
        <color rgb="FF1D5251"/>
      </left>
      <right/>
      <top/>
      <bottom style="thin">
        <color rgb="FF1F503F"/>
      </bottom>
      <diagonal/>
    </border>
    <border>
      <left style="thin">
        <color rgb="FF000000"/>
      </left>
      <right style="thin">
        <color rgb="FF000000"/>
      </right>
      <top/>
      <bottom style="thin">
        <color rgb="FF1F503F"/>
      </bottom>
      <diagonal/>
    </border>
    <border>
      <left style="thin">
        <color rgb="FF000000"/>
      </left>
      <right style="thin">
        <color rgb="FF1D5251"/>
      </right>
      <top/>
      <bottom style="thin">
        <color rgb="FF1F503F"/>
      </bottom>
      <diagonal/>
    </border>
    <border>
      <left style="thin">
        <color rgb="FF1D5251"/>
      </left>
      <right style="thin">
        <color rgb="FF1D5251"/>
      </right>
      <top/>
      <bottom style="thin">
        <color rgb="FF1F503F"/>
      </bottom>
      <diagonal/>
    </border>
    <border>
      <left style="thin">
        <color rgb="FF1D5251"/>
      </left>
      <right style="medium">
        <color rgb="FF000000"/>
      </right>
      <top/>
      <bottom style="thin">
        <color rgb="FF1F503F"/>
      </bottom>
      <diagonal/>
    </border>
    <border>
      <left style="medium">
        <color rgb="FF000000"/>
      </left>
      <right style="thin">
        <color rgb="FF1D5251"/>
      </right>
      <top/>
      <bottom style="thin">
        <color rgb="FF1F503F"/>
      </bottom>
      <diagonal/>
    </border>
    <border>
      <left/>
      <right/>
      <top/>
      <bottom style="thin">
        <color rgb="FF1F503F"/>
      </bottom>
      <diagonal/>
    </border>
    <border>
      <left style="thin">
        <color rgb="FF000000"/>
      </left>
      <right/>
      <top/>
      <bottom style="thin">
        <color rgb="FF1F503F"/>
      </bottom>
      <diagonal/>
    </border>
    <border>
      <left/>
      <right style="thin">
        <color rgb="FF1D5251"/>
      </right>
      <top/>
      <bottom style="thin">
        <color rgb="FF2A6143"/>
      </bottom>
      <diagonal/>
    </border>
    <border>
      <left style="thin">
        <color rgb="FF1D5251"/>
      </left>
      <right style="thin">
        <color rgb="FF1D5251"/>
      </right>
      <top/>
      <bottom style="thin">
        <color rgb="FF2A6143"/>
      </bottom>
      <diagonal/>
    </border>
    <border>
      <left style="thin">
        <color rgb="FF1D5251"/>
      </left>
      <right/>
      <top/>
      <bottom style="thin">
        <color rgb="FF2A6143"/>
      </bottom>
      <diagonal/>
    </border>
    <border>
      <left/>
      <right style="thin">
        <color rgb="FF000000"/>
      </right>
      <top style="thin">
        <color rgb="FF2A6143"/>
      </top>
      <bottom style="hair">
        <color rgb="FF000000"/>
      </bottom>
      <diagonal/>
    </border>
    <border>
      <left style="thin">
        <color rgb="FF1D5251"/>
      </left>
      <right style="thin">
        <color rgb="FF1D5251"/>
      </right>
      <top style="thin">
        <color rgb="FF2A6143"/>
      </top>
      <bottom style="hair">
        <color rgb="FF000000"/>
      </bottom>
      <diagonal/>
    </border>
    <border>
      <left style="thin">
        <color rgb="FF1D5251"/>
      </left>
      <right style="medium">
        <color rgb="FF000000"/>
      </right>
      <top style="thin">
        <color rgb="FF2A6143"/>
      </top>
      <bottom style="hair">
        <color rgb="FF000000"/>
      </bottom>
      <diagonal/>
    </border>
    <border>
      <left style="medium">
        <color rgb="FF000000"/>
      </left>
      <right style="thin">
        <color rgb="FF1D5251"/>
      </right>
      <top style="thin">
        <color rgb="FF2A6143"/>
      </top>
      <bottom style="hair">
        <color rgb="FF000000"/>
      </bottom>
      <diagonal/>
    </border>
    <border>
      <left/>
      <right/>
      <top style="thin">
        <color rgb="FF2A6143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2A6143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2A6143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1F503F"/>
      </bottom>
      <diagonal/>
    </border>
    <border>
      <left style="thin">
        <color rgb="FF1D5251"/>
      </left>
      <right style="thin">
        <color rgb="FF1D5251"/>
      </right>
      <top style="hair">
        <color rgb="FF000000"/>
      </top>
      <bottom style="hair">
        <color rgb="FF1F503F"/>
      </bottom>
      <diagonal/>
    </border>
    <border>
      <left style="thin">
        <color rgb="FF1D5251"/>
      </left>
      <right style="medium">
        <color rgb="FF000000"/>
      </right>
      <top style="hair">
        <color rgb="FF000000"/>
      </top>
      <bottom style="hair">
        <color rgb="FF1F503F"/>
      </bottom>
      <diagonal/>
    </border>
    <border>
      <left style="medium">
        <color rgb="FF000000"/>
      </left>
      <right style="thin">
        <color rgb="FF1D5251"/>
      </right>
      <top style="hair">
        <color rgb="FF000000"/>
      </top>
      <bottom style="hair">
        <color rgb="FF1F503F"/>
      </bottom>
      <diagonal/>
    </border>
    <border>
      <left style="thin">
        <color rgb="FF1D5251"/>
      </left>
      <right/>
      <top style="hair">
        <color rgb="FF000000"/>
      </top>
      <bottom style="hair">
        <color rgb="FF1F503F"/>
      </bottom>
      <diagonal/>
    </border>
    <border>
      <left/>
      <right/>
      <top style="hair">
        <color rgb="FF000000"/>
      </top>
      <bottom style="hair">
        <color rgb="FF1F503F"/>
      </bottom>
      <diagonal/>
    </border>
    <border>
      <left/>
      <right style="thin">
        <color rgb="FF1D5251"/>
      </right>
      <top style="hair">
        <color rgb="FF000000"/>
      </top>
      <bottom style="hair">
        <color rgb="FF1F503F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1F503F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1F503F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1F503F"/>
      </top>
      <bottom style="hair">
        <color rgb="FF000000"/>
      </bottom>
      <diagonal/>
    </border>
    <border>
      <left style="thin">
        <color rgb="FF1D5251"/>
      </left>
      <right style="thin">
        <color rgb="FF1D5251"/>
      </right>
      <top style="hair">
        <color rgb="FF1F503F"/>
      </top>
      <bottom style="hair">
        <color rgb="FF000000"/>
      </bottom>
      <diagonal/>
    </border>
    <border>
      <left style="thin">
        <color rgb="FF1D5251"/>
      </left>
      <right style="medium">
        <color rgb="FF000000"/>
      </right>
      <top style="hair">
        <color rgb="FF1F503F"/>
      </top>
      <bottom style="hair">
        <color rgb="FF000000"/>
      </bottom>
      <diagonal/>
    </border>
    <border>
      <left style="thin">
        <color rgb="FF1D5251"/>
      </left>
      <right style="thin">
        <color rgb="FF1D5251"/>
      </right>
      <top/>
      <bottom/>
      <diagonal/>
    </border>
    <border>
      <left style="thin">
        <color rgb="FF1D525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2A6143"/>
      </bottom>
      <diagonal/>
    </border>
    <border>
      <left style="thin">
        <color rgb="FF1D5251"/>
      </left>
      <right style="medium">
        <color rgb="FF000000"/>
      </right>
      <top/>
      <bottom style="thin">
        <color rgb="FF2A6143"/>
      </bottom>
      <diagonal/>
    </border>
    <border>
      <left/>
      <right style="thin">
        <color rgb="FF000000"/>
      </right>
      <top/>
      <bottom style="thin">
        <color rgb="FF2A6143"/>
      </bottom>
      <diagonal/>
    </border>
    <border>
      <left style="thin">
        <color rgb="FF000000"/>
      </left>
      <right style="thin">
        <color rgb="FF000000"/>
      </right>
      <top/>
      <bottom style="thin">
        <color rgb="FF2A6143"/>
      </bottom>
      <diagonal/>
    </border>
    <border>
      <left style="thin">
        <color rgb="FF000000"/>
      </left>
      <right/>
      <top/>
      <bottom style="thin">
        <color rgb="FF2A6143"/>
      </bottom>
      <diagonal/>
    </border>
    <border>
      <left style="thin">
        <color rgb="FF000000"/>
      </left>
      <right style="medium">
        <color rgb="FF000000"/>
      </right>
      <top/>
      <bottom style="thin">
        <color rgb="FF2A6143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1D5251"/>
      </right>
      <top style="thin">
        <color rgb="FF000000"/>
      </top>
      <bottom style="thin">
        <color rgb="FF000000"/>
      </bottom>
      <diagonal/>
    </border>
    <border>
      <left style="thin">
        <color rgb="FF1D525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2A6143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1D5251"/>
      </left>
      <right style="thin">
        <color rgb="FF1D5251"/>
      </right>
      <top style="hair">
        <color rgb="FF000000"/>
      </top>
      <bottom style="hair">
        <color rgb="FF000000"/>
      </bottom>
      <diagonal/>
    </border>
    <border>
      <left style="thin">
        <color rgb="FF1D5251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1D5251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1D5251"/>
      </right>
      <top style="hair">
        <color rgb="FF000000"/>
      </top>
      <bottom/>
      <diagonal/>
    </border>
    <border>
      <left style="thin">
        <color rgb="FF1D5251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1D5251"/>
      </left>
      <right style="thin">
        <color rgb="FF1D5251"/>
      </right>
      <top style="hair">
        <color rgb="FF000000"/>
      </top>
      <bottom/>
      <diagonal/>
    </border>
    <border>
      <left style="thin">
        <color rgb="FF1D5251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1D5251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1D5251"/>
      </right>
      <top style="thin">
        <color rgb="FF000000"/>
      </top>
      <bottom style="hair">
        <color rgb="FF000000"/>
      </bottom>
      <diagonal/>
    </border>
    <border>
      <left style="thin">
        <color rgb="FF1D5251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1D5251"/>
      </right>
      <top style="thin">
        <color rgb="FF000000"/>
      </top>
      <bottom style="hair">
        <color rgb="FF000000"/>
      </bottom>
      <diagonal/>
    </border>
    <border>
      <left style="thin">
        <color rgb="FF1D5251"/>
      </left>
      <right style="thin">
        <color rgb="FF1D5251"/>
      </right>
      <top style="thin">
        <color rgb="FF000000"/>
      </top>
      <bottom style="hair">
        <color rgb="FF000000"/>
      </bottom>
      <diagonal/>
    </border>
    <border>
      <left style="thin">
        <color rgb="FF1D5251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1D5251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1D5251"/>
      </left>
      <right style="thin">
        <color rgb="FF1D5251"/>
      </right>
      <top style="hair">
        <color rgb="FF000000"/>
      </top>
      <bottom style="thin">
        <color rgb="FF000000"/>
      </bottom>
      <diagonal/>
    </border>
    <border>
      <left style="thin">
        <color rgb="FF1D5251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1D5251"/>
      </right>
      <top style="thin">
        <color rgb="FF000000"/>
      </top>
      <bottom/>
      <diagonal/>
    </border>
    <border>
      <left style="thin">
        <color rgb="FF1D5251"/>
      </left>
      <right style="thin">
        <color rgb="FF1D5251"/>
      </right>
      <top style="thin">
        <color rgb="FF000000"/>
      </top>
      <bottom/>
      <diagonal/>
    </border>
    <border>
      <left style="thin">
        <color rgb="FF1D5251"/>
      </left>
      <right/>
      <top style="thin">
        <color rgb="FF000000"/>
      </top>
      <bottom/>
      <diagonal/>
    </border>
    <border>
      <left/>
      <right style="thin">
        <color rgb="FF1D525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2A6143"/>
      </top>
      <bottom style="hair">
        <color rgb="FF2A6143"/>
      </bottom>
      <diagonal/>
    </border>
    <border>
      <left style="thin">
        <color rgb="FF000000"/>
      </left>
      <right style="thin">
        <color rgb="FF000000"/>
      </right>
      <top style="hair">
        <color rgb="FF2A6143"/>
      </top>
      <bottom style="hair">
        <color rgb="FF2A6143"/>
      </bottom>
      <diagonal/>
    </border>
    <border>
      <left style="thin">
        <color rgb="FF000000"/>
      </left>
      <right style="thin">
        <color rgb="FF000000"/>
      </right>
      <top style="hair">
        <color rgb="FF2A6143"/>
      </top>
      <bottom/>
      <diagonal/>
    </border>
    <border>
      <left style="thin">
        <color rgb="FF000000"/>
      </left>
      <right style="thin">
        <color rgb="FF1D5251"/>
      </right>
      <top style="hair">
        <color rgb="FF000000"/>
      </top>
      <bottom/>
      <diagonal/>
    </border>
    <border>
      <left style="thin">
        <color rgb="FF000000"/>
      </left>
      <right style="thin">
        <color rgb="FF1D5251"/>
      </right>
      <top style="thin">
        <color rgb="FF1F503F"/>
      </top>
      <bottom style="thin">
        <color rgb="FF1F503F"/>
      </bottom>
      <diagonal/>
    </border>
    <border>
      <left style="thin">
        <color rgb="FF1D5251"/>
      </left>
      <right/>
      <top style="thin">
        <color rgb="FF2A6143"/>
      </top>
      <bottom style="thin">
        <color rgb="FF2A6143"/>
      </bottom>
      <diagonal/>
    </border>
    <border>
      <left style="thin">
        <color rgb="FF000000"/>
      </left>
      <right style="medium">
        <color rgb="FF000000"/>
      </right>
      <top style="thin">
        <color rgb="FF2A6143"/>
      </top>
      <bottom style="thin">
        <color rgb="FF2A6143"/>
      </bottom>
      <diagonal/>
    </border>
    <border>
      <left/>
      <right style="thin">
        <color rgb="FF1D5251"/>
      </right>
      <top style="thin">
        <color rgb="FF1F503F"/>
      </top>
      <bottom style="thin">
        <color rgb="FF1F503F"/>
      </bottom>
      <diagonal/>
    </border>
    <border>
      <left style="thin">
        <color rgb="FF1D5251"/>
      </left>
      <right style="medium">
        <color rgb="FF000000"/>
      </right>
      <top style="thin">
        <color rgb="FF1F503F"/>
      </top>
      <bottom style="thin">
        <color rgb="FF1F503F"/>
      </bottom>
      <diagonal/>
    </border>
    <border>
      <left style="medium">
        <color rgb="FF000000"/>
      </left>
      <right/>
      <top style="thin">
        <color rgb="FF2A6143"/>
      </top>
      <bottom style="thin">
        <color rgb="FF2A6143"/>
      </bottom>
      <diagonal/>
    </border>
    <border>
      <left/>
      <right style="thin">
        <color rgb="FF1D5251"/>
      </right>
      <top style="thin">
        <color rgb="FF2A6143"/>
      </top>
      <bottom style="thin">
        <color rgb="FF2A6143"/>
      </bottom>
      <diagonal/>
    </border>
    <border>
      <left style="thin">
        <color rgb="FF1D5251"/>
      </left>
      <right style="thin">
        <color rgb="FF1D5251"/>
      </right>
      <top style="thin">
        <color rgb="FF2A6143"/>
      </top>
      <bottom style="thin">
        <color rgb="FF2A6143"/>
      </bottom>
      <diagonal/>
    </border>
    <border>
      <left style="thin">
        <color rgb="FF1D5251"/>
      </left>
      <right style="medium">
        <color rgb="FF000000"/>
      </right>
      <top style="thin">
        <color rgb="FF2A6143"/>
      </top>
      <bottom style="thin">
        <color rgb="FF2A6143"/>
      </bottom>
      <diagonal/>
    </border>
    <border>
      <left/>
      <right style="thin">
        <color rgb="FF000000"/>
      </right>
      <top style="thin">
        <color rgb="FF2A6143"/>
      </top>
      <bottom style="thin">
        <color rgb="FF2A6143"/>
      </bottom>
      <diagonal/>
    </border>
    <border>
      <left style="thin">
        <color rgb="FF000000"/>
      </left>
      <right style="thin">
        <color rgb="FF000000"/>
      </right>
      <top style="thin">
        <color rgb="FF2A6143"/>
      </top>
      <bottom style="thin">
        <color rgb="FF2A6143"/>
      </bottom>
      <diagonal/>
    </border>
    <border>
      <left style="thin">
        <color rgb="FF000000"/>
      </left>
      <right/>
      <top style="thin">
        <color rgb="FF2A6143"/>
      </top>
      <bottom style="thin">
        <color rgb="FF2A6143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2A6143"/>
      </bottom>
      <diagonal/>
    </border>
    <border>
      <left style="thin">
        <color rgb="FF000000"/>
      </left>
      <right style="thin">
        <color rgb="FF1D5251"/>
      </right>
      <top/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1D5251"/>
      </right>
      <top/>
      <bottom style="hair">
        <color rgb="FF000000"/>
      </bottom>
      <diagonal/>
    </border>
    <border>
      <left style="thin">
        <color rgb="FF1D5251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1D5251"/>
      </right>
      <top/>
      <bottom style="hair">
        <color rgb="FF000000"/>
      </bottom>
      <diagonal/>
    </border>
    <border>
      <left style="thin">
        <color rgb="FF1D5251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thin">
        <color rgb="FF1D5251"/>
      </left>
      <right style="thin">
        <color rgb="FF1D5251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/>
      <top style="thin">
        <color rgb="FF1F503F"/>
      </top>
      <bottom style="thin">
        <color rgb="FF000000"/>
      </bottom>
      <diagonal/>
    </border>
    <border>
      <left/>
      <right style="thin">
        <color rgb="FF1D5251"/>
      </right>
      <top style="thin">
        <color rgb="FF1F503F"/>
      </top>
      <bottom style="thin">
        <color rgb="FF000000"/>
      </bottom>
      <diagonal/>
    </border>
    <border>
      <left style="thin">
        <color rgb="FF1D5251"/>
      </left>
      <right style="thin">
        <color rgb="FF1D5251"/>
      </right>
      <top style="thin">
        <color rgb="FF1F503F"/>
      </top>
      <bottom style="thin">
        <color rgb="FF000000"/>
      </bottom>
      <diagonal/>
    </border>
    <border>
      <left style="thin">
        <color rgb="FF1D5251"/>
      </left>
      <right/>
      <top style="thin">
        <color rgb="FF2A6143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2A614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1F503F"/>
      </top>
      <bottom style="thin">
        <color rgb="FF000000"/>
      </bottom>
      <diagonal/>
    </border>
    <border>
      <left style="thin">
        <color rgb="FF000000"/>
      </left>
      <right style="thin">
        <color rgb="FF1D5251"/>
      </right>
      <top style="thin">
        <color rgb="FF1F503F"/>
      </top>
      <bottom style="thin">
        <color rgb="FF000000"/>
      </bottom>
      <diagonal/>
    </border>
    <border>
      <left style="thin">
        <color rgb="FF1D5251"/>
      </left>
      <right style="medium">
        <color rgb="FF000000"/>
      </right>
      <top style="thin">
        <color rgb="FF1F503F"/>
      </top>
      <bottom style="thin">
        <color rgb="FF000000"/>
      </bottom>
      <diagonal/>
    </border>
    <border>
      <left style="medium">
        <color rgb="FF000000"/>
      </left>
      <right style="thin">
        <color rgb="FF1D5251"/>
      </right>
      <top style="thin">
        <color rgb="FF2A6143"/>
      </top>
      <bottom style="thin">
        <color rgb="FF000000"/>
      </bottom>
      <diagonal/>
    </border>
    <border>
      <left/>
      <right/>
      <top style="thin">
        <color rgb="FF2A6143"/>
      </top>
      <bottom style="thin">
        <color rgb="FF000000"/>
      </bottom>
      <diagonal/>
    </border>
    <border>
      <left/>
      <right style="thin">
        <color rgb="FF1D5251"/>
      </right>
      <top style="thin">
        <color rgb="FF2A6143"/>
      </top>
      <bottom style="thin">
        <color rgb="FF000000"/>
      </bottom>
      <diagonal/>
    </border>
    <border>
      <left style="thin">
        <color rgb="FF1D5251"/>
      </left>
      <right style="thin">
        <color rgb="FF1D5251"/>
      </right>
      <top style="thin">
        <color rgb="FF2A6143"/>
      </top>
      <bottom style="thin">
        <color rgb="FF000000"/>
      </bottom>
      <diagonal/>
    </border>
    <border>
      <left style="thin">
        <color rgb="FF1D5251"/>
      </left>
      <right style="medium">
        <color rgb="FF000000"/>
      </right>
      <top style="thin">
        <color rgb="FF2A6143"/>
      </top>
      <bottom style="thin">
        <color rgb="FF000000"/>
      </bottom>
      <diagonal/>
    </border>
    <border>
      <left/>
      <right style="thin">
        <color rgb="FF000000"/>
      </right>
      <top style="thin">
        <color rgb="FF2A614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2A6143"/>
      </top>
      <bottom style="thin">
        <color rgb="FF000000"/>
      </bottom>
      <diagonal/>
    </border>
    <border>
      <left style="thin">
        <color rgb="FF000000"/>
      </left>
      <right/>
      <top style="thin">
        <color rgb="FF2A614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1F503F"/>
      </top>
      <bottom style="thin">
        <color rgb="FF1F503F"/>
      </bottom>
      <diagonal/>
    </border>
    <border>
      <left style="thin">
        <color rgb="FF1D5251"/>
      </left>
      <right style="thin">
        <color rgb="FF1D5251"/>
      </right>
      <top style="thin">
        <color rgb="FF1F503F"/>
      </top>
      <bottom style="thin">
        <color rgb="FF1F503F"/>
      </bottom>
      <diagonal/>
    </border>
    <border>
      <left style="medium">
        <color rgb="FF000000"/>
      </left>
      <right style="thin">
        <color rgb="FF1D5251"/>
      </right>
      <top style="thin">
        <color rgb="FF2A6143"/>
      </top>
      <bottom style="thin">
        <color rgb="FF2A6143"/>
      </bottom>
      <diagonal/>
    </border>
    <border>
      <left style="medium">
        <color rgb="FF000000"/>
      </left>
      <right style="thin">
        <color rgb="FF1D525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1D5251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1D5251"/>
      </right>
      <top style="thin">
        <color rgb="FF000000"/>
      </top>
      <bottom/>
      <diagonal/>
    </border>
    <border>
      <left style="thin">
        <color rgb="FF1D5251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1D525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1D5251"/>
      </right>
      <top/>
      <bottom style="hair">
        <color rgb="FF000000"/>
      </bottom>
      <diagonal/>
    </border>
    <border>
      <left style="thin">
        <color rgb="FF1D5251"/>
      </left>
      <right style="thin">
        <color rgb="FF1D5251"/>
      </right>
      <top style="thin">
        <color rgb="FF1F503F"/>
      </top>
      <bottom style="thin">
        <color rgb="FF2A6143"/>
      </bottom>
      <diagonal/>
    </border>
    <border>
      <left style="thin">
        <color rgb="FF000000"/>
      </left>
      <right style="thin">
        <color rgb="FF000000"/>
      </right>
      <top style="thin">
        <color rgb="FF1F503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2A6143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2A6143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1D5251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1D5251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hair">
        <color rgb="FF000000"/>
      </bottom>
      <diagonal/>
    </border>
    <border>
      <left/>
      <right style="thin">
        <color rgb="FF1D5251"/>
      </right>
      <top style="dotted">
        <color rgb="FF000000"/>
      </top>
      <bottom style="hair">
        <color rgb="FF000000"/>
      </bottom>
      <diagonal/>
    </border>
    <border>
      <left style="thin">
        <color rgb="FF1D5251"/>
      </left>
      <right/>
      <top style="dotted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1D5251"/>
      </right>
      <top style="dotted">
        <color rgb="FF000000"/>
      </top>
      <bottom style="hair">
        <color rgb="FF000000"/>
      </bottom>
      <diagonal/>
    </border>
    <border>
      <left style="thin">
        <color rgb="FF1D5251"/>
      </left>
      <right style="thin">
        <color rgb="FF1D5251"/>
      </right>
      <top style="dotted">
        <color rgb="FF000000"/>
      </top>
      <bottom style="hair">
        <color rgb="FF000000"/>
      </bottom>
      <diagonal/>
    </border>
    <border>
      <left style="thin">
        <color rgb="FF1D5251"/>
      </left>
      <right style="medium">
        <color rgb="FF000000"/>
      </right>
      <top style="dotted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1D5251"/>
      </right>
      <top style="dotted">
        <color rgb="FF000000"/>
      </top>
      <bottom style="hair">
        <color rgb="FF000000"/>
      </bottom>
      <diagonal/>
    </border>
    <border>
      <left/>
      <right/>
      <top style="dotted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hair">
        <color rgb="FF000000"/>
      </bottom>
      <diagonal/>
    </border>
    <border>
      <left style="thin">
        <color rgb="FF1F503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1F503F"/>
      </right>
      <top style="thin">
        <color rgb="FF000000"/>
      </top>
      <bottom style="thin">
        <color rgb="FF000000"/>
      </bottom>
      <diagonal/>
    </border>
    <border>
      <left/>
      <right style="thin">
        <color rgb="FF1D5251"/>
      </right>
      <top style="thin">
        <color rgb="FF2A6143"/>
      </top>
      <bottom/>
      <diagonal/>
    </border>
    <border>
      <left style="thin">
        <color rgb="FF1D5251"/>
      </left>
      <right style="thin">
        <color rgb="FF1D5251"/>
      </right>
      <top style="thin">
        <color rgb="FF1F503F"/>
      </top>
      <bottom/>
      <diagonal/>
    </border>
    <border>
      <left style="thin">
        <color rgb="FF1D5251"/>
      </left>
      <right/>
      <top style="thin">
        <color rgb="FF2A6143"/>
      </top>
      <bottom/>
      <diagonal/>
    </border>
    <border>
      <left style="medium">
        <color rgb="FF000000"/>
      </left>
      <right style="thin">
        <color rgb="FF1D5251"/>
      </right>
      <top style="thin">
        <color rgb="FF2A6143"/>
      </top>
      <bottom/>
      <diagonal/>
    </border>
    <border>
      <left style="thin">
        <color rgb="FF000000"/>
      </left>
      <right style="thick">
        <color rgb="FF1B5461"/>
      </right>
      <top style="thin">
        <color rgb="FF000000"/>
      </top>
      <bottom/>
      <diagonal/>
    </border>
    <border>
      <left style="thin">
        <color rgb="FF1D5251"/>
      </left>
      <right style="thin">
        <color rgb="FF1D5251"/>
      </right>
      <top style="thin">
        <color rgb="FF2A6143"/>
      </top>
      <bottom/>
      <diagonal/>
    </border>
    <border>
      <left style="thin">
        <color rgb="FF1D5251"/>
      </left>
      <right style="medium">
        <color rgb="FF000000"/>
      </right>
      <top style="thin">
        <color rgb="FF2A6143"/>
      </top>
      <bottom/>
      <diagonal/>
    </border>
    <border>
      <left/>
      <right style="thin">
        <color rgb="FF000000"/>
      </right>
      <top style="thin">
        <color rgb="FF2A6143"/>
      </top>
      <bottom/>
      <diagonal/>
    </border>
    <border>
      <left style="thin">
        <color rgb="FF000000"/>
      </left>
      <right style="thin">
        <color rgb="FF000000"/>
      </right>
      <top style="thin">
        <color rgb="FF2A6143"/>
      </top>
      <bottom/>
      <diagonal/>
    </border>
    <border>
      <left style="thin">
        <color rgb="FF000000"/>
      </left>
      <right/>
      <top style="thin">
        <color rgb="FF2A6143"/>
      </top>
      <bottom/>
      <diagonal/>
    </border>
    <border>
      <left/>
      <right style="thin">
        <color rgb="FF1D5251"/>
      </right>
      <top style="thin">
        <color rgb="FF1F503F"/>
      </top>
      <bottom/>
      <diagonal/>
    </border>
    <border>
      <left/>
      <right/>
      <top style="medium">
        <color rgb="FF1F503F"/>
      </top>
      <bottom style="thick">
        <color rgb="FF000000"/>
      </bottom>
      <diagonal/>
    </border>
    <border>
      <left style="medium">
        <color rgb="FF000000"/>
      </left>
      <right/>
      <top style="medium">
        <color rgb="FF1F503F"/>
      </top>
      <bottom style="thick">
        <color rgb="FF000000"/>
      </bottom>
      <diagonal/>
    </border>
    <border>
      <left/>
      <right style="medium">
        <color rgb="FF1F503F"/>
      </right>
      <top style="medium">
        <color rgb="FF1F503F"/>
      </top>
      <bottom style="thick">
        <color rgb="FF000000"/>
      </bottom>
      <diagonal/>
    </border>
    <border>
      <left style="medium">
        <color rgb="FF1F503F"/>
      </left>
      <right style="hair">
        <color rgb="FF204832"/>
      </right>
      <top style="medium">
        <color rgb="FF000000"/>
      </top>
      <bottom style="thick">
        <color rgb="FF000000"/>
      </bottom>
      <diagonal/>
    </border>
    <border>
      <left style="thin">
        <color rgb="FF1D5251"/>
      </left>
      <right style="thin">
        <color rgb="FF1D5251"/>
      </right>
      <top style="medium">
        <color rgb="FF1F503F"/>
      </top>
      <bottom style="thick">
        <color rgb="FF000000"/>
      </bottom>
      <diagonal/>
    </border>
    <border>
      <left style="thin">
        <color rgb="FF1D5251"/>
      </left>
      <right style="medium">
        <color rgb="FF000000"/>
      </right>
      <top style="medium">
        <color rgb="FF1F503F"/>
      </top>
      <bottom style="thick">
        <color rgb="FF1F503F"/>
      </bottom>
      <diagonal/>
    </border>
    <border>
      <left/>
      <right style="thin">
        <color rgb="FF000000"/>
      </right>
      <top style="medium">
        <color rgb="FF1F503F"/>
      </top>
      <bottom style="thick">
        <color rgb="FF1F503F"/>
      </bottom>
      <diagonal/>
    </border>
    <border>
      <left style="thin">
        <color rgb="FF000000"/>
      </left>
      <right style="thin">
        <color rgb="FF000000"/>
      </right>
      <top style="medium">
        <color rgb="FF1F503F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1F503F"/>
      </top>
      <bottom style="thick">
        <color rgb="FF1F503F"/>
      </bottom>
      <diagonal/>
    </border>
    <border>
      <left style="thin">
        <color rgb="FF000000"/>
      </left>
      <right/>
      <top style="medium">
        <color rgb="FF1F503F"/>
      </top>
      <bottom style="thick">
        <color rgb="FF1F503F"/>
      </bottom>
      <diagonal/>
    </border>
    <border>
      <left style="thin">
        <color rgb="FF000000"/>
      </left>
      <right style="thick">
        <color rgb="FF1B5461"/>
      </right>
      <top style="medium">
        <color rgb="FF1F503F"/>
      </top>
      <bottom style="thick">
        <color rgb="FF1F503F"/>
      </bottom>
      <diagonal/>
    </border>
    <border>
      <left/>
      <right style="thin">
        <color rgb="FF1D5251"/>
      </right>
      <top style="medium">
        <color rgb="FF1F503F"/>
      </top>
      <bottom style="thick">
        <color rgb="FF1F503F"/>
      </bottom>
      <diagonal/>
    </border>
    <border>
      <left style="thin">
        <color rgb="FF1D5251"/>
      </left>
      <right style="thin">
        <color rgb="FF1D5251"/>
      </right>
      <top style="medium">
        <color rgb="FF1F503F"/>
      </top>
      <bottom style="thick">
        <color rgb="FF1F503F"/>
      </bottom>
      <diagonal/>
    </border>
    <border>
      <left style="thin">
        <color rgb="FF1D5251"/>
      </left>
      <right/>
      <top style="medium">
        <color rgb="FF1F503F"/>
      </top>
      <bottom style="thick">
        <color rgb="FF2A6143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D9D9D9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1D5251"/>
      </left>
      <right style="thin">
        <color rgb="FF000000"/>
      </right>
      <top style="thin">
        <color rgb="FF1F503F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1F503F"/>
      </top>
      <bottom style="medium">
        <color rgb="FF000000"/>
      </bottom>
      <diagonal/>
    </border>
    <border>
      <left/>
      <right style="medium">
        <color rgb="FF000000"/>
      </right>
      <top style="thin">
        <color rgb="FF1F503F"/>
      </top>
      <bottom style="medium">
        <color rgb="FF000000"/>
      </bottom>
      <diagonal/>
    </border>
    <border>
      <left style="thin">
        <color rgb="FF1D5251"/>
      </left>
      <right style="thin">
        <color rgb="FF000000"/>
      </right>
      <top/>
      <bottom style="thin">
        <color rgb="FF000000"/>
      </bottom>
      <diagonal/>
    </border>
    <border>
      <left style="thin">
        <color rgb="FF1D525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1F503F"/>
      </bottom>
      <diagonal/>
    </border>
    <border>
      <left/>
      <right style="medium">
        <color rgb="FF000000"/>
      </right>
      <top style="thin">
        <color rgb="FF2A6143"/>
      </top>
      <bottom style="hair">
        <color rgb="FF1F503F"/>
      </bottom>
      <diagonal/>
    </border>
    <border>
      <left/>
      <right style="medium">
        <color rgb="FF000000"/>
      </right>
      <top style="hair">
        <color rgb="FF1F503F"/>
      </top>
      <bottom style="hair">
        <color rgb="FF1F503F"/>
      </bottom>
      <diagonal/>
    </border>
    <border>
      <left/>
      <right style="medium">
        <color rgb="FF000000"/>
      </right>
      <top style="hair">
        <color rgb="FF1F503F"/>
      </top>
      <bottom/>
      <diagonal/>
    </border>
    <border>
      <left/>
      <right style="medium">
        <color rgb="FF000000"/>
      </right>
      <top style="hair">
        <color rgb="FF1F503F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1F503F"/>
      </bottom>
      <diagonal/>
    </border>
    <border>
      <left/>
      <right style="medium">
        <color rgb="FF000000"/>
      </right>
      <top style="thin">
        <color rgb="FF2A6143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1F503F"/>
      </bottom>
      <diagonal/>
    </border>
    <border>
      <left/>
      <right style="medium">
        <color rgb="FF000000"/>
      </right>
      <top/>
      <bottom style="thin">
        <color rgb="FF2A6143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2A6143"/>
      </top>
      <bottom style="thin">
        <color rgb="FF2A6143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thin">
        <color rgb="FF2A6143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1D5251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1D5251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1D5251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1D5251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2A6143"/>
      </top>
      <bottom/>
      <diagonal/>
    </border>
    <border>
      <left style="thin">
        <color rgb="FF1D5251"/>
      </left>
      <right/>
      <top style="medium">
        <color rgb="FF1F503F"/>
      </top>
      <bottom style="thick">
        <color rgb="FF000000"/>
      </bottom>
      <diagonal/>
    </border>
    <border>
      <left/>
      <right style="medium">
        <color rgb="FF000000"/>
      </right>
      <top style="medium">
        <color rgb="FF1F503F"/>
      </top>
      <bottom style="thick">
        <color rgb="FF1F503F"/>
      </bottom>
      <diagonal/>
    </border>
    <border>
      <left style="thin">
        <color rgb="FFFFFFFF"/>
      </left>
      <right/>
      <top style="medium">
        <color rgb="FF000000"/>
      </top>
      <bottom/>
      <diagonal/>
    </border>
    <border>
      <left style="thick">
        <color rgb="FF1B5461"/>
      </left>
      <right style="thin">
        <color rgb="FF1D5251"/>
      </right>
      <top style="medium">
        <color rgb="FF000000"/>
      </top>
      <bottom/>
      <diagonal/>
    </border>
    <border>
      <left style="thick">
        <color rgb="FF1B5461"/>
      </left>
      <right/>
      <top style="medium">
        <color rgb="FF000000"/>
      </top>
      <bottom style="thin">
        <color rgb="FF1F503F"/>
      </bottom>
      <diagonal/>
    </border>
    <border>
      <left/>
      <right style="thick">
        <color rgb="FF1B5461"/>
      </right>
      <top style="medium">
        <color rgb="FF000000"/>
      </top>
      <bottom style="thin">
        <color rgb="FF1F503F"/>
      </bottom>
      <diagonal/>
    </border>
    <border>
      <left style="thin">
        <color rgb="FF1D5251"/>
      </left>
      <right style="thin">
        <color rgb="FF1D5251"/>
      </right>
      <top style="medium">
        <color rgb="FF000000"/>
      </top>
      <bottom style="thin">
        <color rgb="FF000000"/>
      </bottom>
      <diagonal/>
    </border>
    <border>
      <left style="thin">
        <color rgb="FF1D5251"/>
      </left>
      <right style="thick">
        <color rgb="FF1B5461"/>
      </right>
      <top style="medium">
        <color rgb="FF000000"/>
      </top>
      <bottom/>
      <diagonal/>
    </border>
    <border>
      <left style="thin">
        <color rgb="FFFFFFFF"/>
      </left>
      <right/>
      <top/>
      <bottom style="medium">
        <color rgb="FF000000"/>
      </bottom>
      <diagonal/>
    </border>
    <border>
      <left style="thick">
        <color rgb="FF1B5461"/>
      </left>
      <right style="thin">
        <color rgb="FF1D5251"/>
      </right>
      <top/>
      <bottom style="medium">
        <color rgb="FF000000"/>
      </bottom>
      <diagonal/>
    </border>
    <border>
      <left style="thin">
        <color rgb="FF1D5251"/>
      </left>
      <right style="thick">
        <color rgb="FF1B5461"/>
      </right>
      <top style="thin">
        <color rgb="FF1F503F"/>
      </top>
      <bottom style="medium">
        <color rgb="FF000000"/>
      </bottom>
      <diagonal/>
    </border>
    <border>
      <left style="thin">
        <color rgb="FF1D5251"/>
      </left>
      <right style="thick">
        <color rgb="FF1B5461"/>
      </right>
      <top/>
      <bottom style="medium">
        <color rgb="FF000000"/>
      </bottom>
      <diagonal/>
    </border>
    <border>
      <left style="thin">
        <color rgb="FF1D5251"/>
      </left>
      <right style="thin">
        <color rgb="FF1D5251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1F503F"/>
      </top>
      <bottom style="thin">
        <color rgb="FF1F503F"/>
      </bottom>
      <diagonal/>
    </border>
    <border>
      <left style="thick">
        <color rgb="FF1B5461"/>
      </left>
      <right style="thin">
        <color rgb="FF1D5251"/>
      </right>
      <top style="thin">
        <color rgb="FF1F503F"/>
      </top>
      <bottom style="thin">
        <color rgb="FF1F503F"/>
      </bottom>
      <diagonal/>
    </border>
    <border>
      <left style="thin">
        <color rgb="FF1D5251"/>
      </left>
      <right/>
      <top style="thin">
        <color rgb="FF1F503F"/>
      </top>
      <bottom style="thin">
        <color rgb="FF1F503F"/>
      </bottom>
      <diagonal/>
    </border>
    <border>
      <left style="thin">
        <color rgb="FF1D5251"/>
      </left>
      <right style="thick">
        <color rgb="FF1B5461"/>
      </right>
      <top style="thin">
        <color rgb="FF1F503F"/>
      </top>
      <bottom style="thin">
        <color rgb="FF1F503F"/>
      </bottom>
      <diagonal/>
    </border>
    <border>
      <left/>
      <right style="thin">
        <color rgb="FF1F503F"/>
      </right>
      <top/>
      <bottom style="thin">
        <color rgb="FF000000"/>
      </bottom>
      <diagonal/>
    </border>
    <border>
      <left/>
      <right/>
      <top style="thin">
        <color rgb="FF1F503F"/>
      </top>
      <bottom style="hair">
        <color rgb="FF000000"/>
      </bottom>
      <diagonal/>
    </border>
    <border>
      <left/>
      <right style="thin">
        <color rgb="FF1D5251"/>
      </right>
      <top style="thin">
        <color rgb="FF1F503F"/>
      </top>
      <bottom style="hair">
        <color rgb="FF000000"/>
      </bottom>
      <diagonal/>
    </border>
    <border>
      <left style="thick">
        <color rgb="FF1B5461"/>
      </left>
      <right style="thin">
        <color rgb="FF1D5251"/>
      </right>
      <top style="thin">
        <color rgb="FF2A6143"/>
      </top>
      <bottom style="hair">
        <color rgb="FF000000"/>
      </bottom>
      <diagonal/>
    </border>
    <border>
      <left style="thin">
        <color rgb="FF1D5251"/>
      </left>
      <right style="thick">
        <color rgb="FF1B5461"/>
      </right>
      <top style="thin">
        <color rgb="FF2A6143"/>
      </top>
      <bottom style="hair">
        <color rgb="FF000000"/>
      </bottom>
      <diagonal/>
    </border>
    <border>
      <left/>
      <right style="thin">
        <color rgb="FF1F503F"/>
      </right>
      <top/>
      <bottom style="hair">
        <color rgb="FF000000"/>
      </bottom>
      <diagonal/>
    </border>
    <border>
      <left style="thin">
        <color rgb="FF1D5251"/>
      </left>
      <right style="thick">
        <color rgb="FF1B5461"/>
      </right>
      <top style="hair">
        <color rgb="FF1F503F"/>
      </top>
      <bottom style="hair">
        <color rgb="FF1F503F"/>
      </bottom>
      <diagonal/>
    </border>
    <border>
      <left style="thick">
        <color rgb="FF1B5461"/>
      </left>
      <right style="thin">
        <color rgb="FF1D5251"/>
      </right>
      <top style="hair">
        <color rgb="FF000000"/>
      </top>
      <bottom style="hair">
        <color rgb="FF000000"/>
      </bottom>
      <diagonal/>
    </border>
    <border>
      <left style="thick">
        <color rgb="FF1B5461"/>
      </left>
      <right style="thin">
        <color rgb="FF1D5251"/>
      </right>
      <top style="hair">
        <color rgb="FF000000"/>
      </top>
      <bottom style="hair">
        <color rgb="FF1F503F"/>
      </bottom>
      <diagonal/>
    </border>
    <border>
      <left style="thin">
        <color rgb="FF1D5251"/>
      </left>
      <right style="thick">
        <color rgb="FF1B5461"/>
      </right>
      <top style="hair">
        <color rgb="FF000000"/>
      </top>
      <bottom style="hair">
        <color rgb="FF1F503F"/>
      </bottom>
      <diagonal/>
    </border>
    <border>
      <left/>
      <right style="thin">
        <color rgb="FF1F503F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1F503F"/>
      </top>
      <bottom style="hair">
        <color rgb="FF000000"/>
      </bottom>
      <diagonal/>
    </border>
    <border>
      <left/>
      <right style="thin">
        <color rgb="FF1D5251"/>
      </right>
      <top style="hair">
        <color rgb="FF1F503F"/>
      </top>
      <bottom style="hair">
        <color rgb="FF000000"/>
      </bottom>
      <diagonal/>
    </border>
    <border>
      <left style="thin">
        <color rgb="FF1D5251"/>
      </left>
      <right/>
      <top style="hair">
        <color rgb="FF1F503F"/>
      </top>
      <bottom style="hair">
        <color rgb="FF000000"/>
      </bottom>
      <diagonal/>
    </border>
    <border>
      <left style="thick">
        <color rgb="FF1B5461"/>
      </left>
      <right style="thin">
        <color rgb="FF1D5251"/>
      </right>
      <top style="hair">
        <color rgb="FF1F503F"/>
      </top>
      <bottom/>
      <diagonal/>
    </border>
    <border>
      <left style="thin">
        <color rgb="FF1D5251"/>
      </left>
      <right style="thick">
        <color rgb="FF1B5461"/>
      </right>
      <top style="hair">
        <color rgb="FF1F503F"/>
      </top>
      <bottom/>
      <diagonal/>
    </border>
    <border>
      <left style="thick">
        <color rgb="FF1B5461"/>
      </left>
      <right style="thin">
        <color rgb="FF1D5251"/>
      </right>
      <top style="hair">
        <color rgb="FF000000"/>
      </top>
      <bottom style="thin">
        <color rgb="FF2A6143"/>
      </bottom>
      <diagonal/>
    </border>
    <border>
      <left style="thin">
        <color rgb="FF1D5251"/>
      </left>
      <right/>
      <top style="hair">
        <color rgb="FF000000"/>
      </top>
      <bottom style="thin">
        <color rgb="FF2A6143"/>
      </bottom>
      <diagonal/>
    </border>
    <border>
      <left style="thick">
        <color rgb="FF1B5461"/>
      </left>
      <right style="thin">
        <color rgb="FF1D5251"/>
      </right>
      <top style="hair">
        <color rgb="FF1F503F"/>
      </top>
      <bottom style="thin">
        <color rgb="FF2A6143"/>
      </bottom>
      <diagonal/>
    </border>
    <border>
      <left style="thin">
        <color rgb="FF1D5251"/>
      </left>
      <right/>
      <top style="hair">
        <color rgb="FF1F503F"/>
      </top>
      <bottom style="thin">
        <color rgb="FF2A6143"/>
      </bottom>
      <diagonal/>
    </border>
    <border>
      <left/>
      <right/>
      <top style="hair">
        <color rgb="FF1F503F"/>
      </top>
      <bottom style="thin">
        <color rgb="FF2A6143"/>
      </bottom>
      <diagonal/>
    </border>
    <border>
      <left/>
      <right style="thin">
        <color rgb="FF1D5251"/>
      </right>
      <top style="hair">
        <color rgb="FF1F503F"/>
      </top>
      <bottom style="thin">
        <color rgb="FF2A6143"/>
      </bottom>
      <diagonal/>
    </border>
    <border>
      <left style="thin">
        <color rgb="FF1D5251"/>
      </left>
      <right style="thin">
        <color rgb="FF1D5251"/>
      </right>
      <top style="hair">
        <color rgb="FF1F503F"/>
      </top>
      <bottom style="thin">
        <color rgb="FF2A6143"/>
      </bottom>
      <diagonal/>
    </border>
    <border>
      <left style="thin">
        <color rgb="FF1D5251"/>
      </left>
      <right style="thick">
        <color rgb="FF1B5461"/>
      </right>
      <top style="hair">
        <color rgb="FF1F503F"/>
      </top>
      <bottom style="thin">
        <color rgb="FF2A6143"/>
      </bottom>
      <diagonal/>
    </border>
    <border>
      <left style="thick">
        <color rgb="FF1B5461"/>
      </left>
      <right/>
      <top style="thin">
        <color rgb="FF2A6143"/>
      </top>
      <bottom style="thin">
        <color rgb="FF2A6143"/>
      </bottom>
      <diagonal/>
    </border>
    <border>
      <left style="thin">
        <color rgb="FF1D5251"/>
      </left>
      <right style="thick">
        <color rgb="FF1B5461"/>
      </right>
      <top style="thin">
        <color rgb="FF2A6143"/>
      </top>
      <bottom style="thin">
        <color rgb="FF2A6143"/>
      </bottom>
      <diagonal/>
    </border>
    <border>
      <left style="thick">
        <color rgb="FF1B5461"/>
      </left>
      <right style="thin">
        <color rgb="FF1D5251"/>
      </right>
      <top style="thin">
        <color rgb="FF2A6143"/>
      </top>
      <bottom style="thin">
        <color rgb="FF2A6143"/>
      </bottom>
      <diagonal/>
    </border>
    <border>
      <left/>
      <right/>
      <top style="thin">
        <color rgb="FF1F503F"/>
      </top>
      <bottom style="hair">
        <color rgb="FF1F503F"/>
      </bottom>
      <diagonal/>
    </border>
    <border>
      <left/>
      <right style="thin">
        <color rgb="FF1D5251"/>
      </right>
      <top style="thin">
        <color rgb="FF1F503F"/>
      </top>
      <bottom style="hair">
        <color rgb="FF1F503F"/>
      </bottom>
      <diagonal/>
    </border>
    <border>
      <left style="thin">
        <color rgb="FF1D5251"/>
      </left>
      <right style="thin">
        <color rgb="FF1D5251"/>
      </right>
      <top/>
      <bottom style="hair">
        <color rgb="FF1F503F"/>
      </bottom>
      <diagonal/>
    </border>
    <border>
      <left style="thick">
        <color rgb="FF1B5461"/>
      </left>
      <right style="thin">
        <color rgb="FF1D5251"/>
      </right>
      <top style="thin">
        <color rgb="FF2A6143"/>
      </top>
      <bottom style="hair">
        <color rgb="FF1F503F"/>
      </bottom>
      <diagonal/>
    </border>
    <border>
      <left style="thin">
        <color rgb="FF1D5251"/>
      </left>
      <right style="thick">
        <color rgb="FF1B5461"/>
      </right>
      <top style="thin">
        <color rgb="FF2A6143"/>
      </top>
      <bottom style="hair">
        <color rgb="FF1F503F"/>
      </bottom>
      <diagonal/>
    </border>
    <border>
      <left style="thick">
        <color rgb="FF1B5461"/>
      </left>
      <right style="thin">
        <color rgb="FF1D5251"/>
      </right>
      <top style="hair">
        <color rgb="FF1F503F"/>
      </top>
      <bottom style="hair">
        <color rgb="FF1F503F"/>
      </bottom>
      <diagonal/>
    </border>
    <border>
      <left style="thick">
        <color rgb="FF1B5461"/>
      </left>
      <right style="thin">
        <color rgb="FF1D5251"/>
      </right>
      <top style="hair">
        <color rgb="FF000000"/>
      </top>
      <bottom/>
      <diagonal/>
    </border>
    <border>
      <left style="thick">
        <color rgb="FF1B5461"/>
      </left>
      <right style="thin">
        <color rgb="FF1D5251"/>
      </right>
      <top style="thin">
        <color rgb="FF000000"/>
      </top>
      <bottom style="thin">
        <color rgb="FF000000"/>
      </bottom>
      <diagonal/>
    </border>
    <border>
      <left style="thick">
        <color rgb="FF1B5461"/>
      </left>
      <right/>
      <top style="thin">
        <color rgb="FF000000"/>
      </top>
      <bottom style="thin">
        <color rgb="FF000000"/>
      </bottom>
      <diagonal/>
    </border>
    <border>
      <left style="thin">
        <color rgb="FF1D5251"/>
      </left>
      <right style="thick">
        <color rgb="FF1B546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1F503F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1F503F"/>
      </bottom>
      <diagonal/>
    </border>
    <border>
      <left/>
      <right style="thin">
        <color rgb="FF1D5251"/>
      </right>
      <top style="thin">
        <color rgb="FF000000"/>
      </top>
      <bottom style="hair">
        <color rgb="FF1F503F"/>
      </bottom>
      <diagonal/>
    </border>
    <border>
      <left style="thin">
        <color rgb="FF1D5251"/>
      </left>
      <right style="thin">
        <color rgb="FF1D5251"/>
      </right>
      <top style="thin">
        <color rgb="FF000000"/>
      </top>
      <bottom style="hair">
        <color rgb="FF1F503F"/>
      </bottom>
      <diagonal/>
    </border>
    <border>
      <left style="thick">
        <color rgb="FF1B5461"/>
      </left>
      <right style="thin">
        <color rgb="FF1D5251"/>
      </right>
      <top style="thin">
        <color rgb="FF000000"/>
      </top>
      <bottom style="hair">
        <color rgb="FF000000"/>
      </bottom>
      <diagonal/>
    </border>
    <border>
      <left style="thin">
        <color rgb="FF1D5251"/>
      </left>
      <right/>
      <top style="thin">
        <color rgb="FF000000"/>
      </top>
      <bottom style="hair">
        <color rgb="FF1F503F"/>
      </bottom>
      <diagonal/>
    </border>
    <border>
      <left style="thick">
        <color rgb="FF1B5461"/>
      </left>
      <right style="thin">
        <color rgb="FF1D5251"/>
      </right>
      <top style="thin">
        <color rgb="FF000000"/>
      </top>
      <bottom style="hair">
        <color rgb="FF1F503F"/>
      </bottom>
      <diagonal/>
    </border>
    <border>
      <left style="thin">
        <color rgb="FF1D5251"/>
      </left>
      <right style="thick">
        <color rgb="FF1B5461"/>
      </right>
      <top style="thin">
        <color rgb="FF000000"/>
      </top>
      <bottom style="hair">
        <color rgb="FF1F503F"/>
      </bottom>
      <diagonal/>
    </border>
    <border>
      <left style="thick">
        <color rgb="FF1B5461"/>
      </left>
      <right style="thin">
        <color rgb="FF1D5251"/>
      </right>
      <top style="hair">
        <color rgb="FF000000"/>
      </top>
      <bottom style="thin">
        <color rgb="FF000000"/>
      </bottom>
      <diagonal/>
    </border>
    <border>
      <left style="thick">
        <color rgb="FF1B5461"/>
      </left>
      <right style="thin">
        <color rgb="FF1D5251"/>
      </right>
      <top style="hair">
        <color rgb="FF1F503F"/>
      </top>
      <bottom style="thin">
        <color rgb="FF000000"/>
      </bottom>
      <diagonal/>
    </border>
    <border>
      <left style="thin">
        <color rgb="FF1D5251"/>
      </left>
      <right style="thick">
        <color rgb="FF1B5461"/>
      </right>
      <top style="hair">
        <color rgb="FF1F503F"/>
      </top>
      <bottom style="thin">
        <color rgb="FF000000"/>
      </bottom>
      <diagonal/>
    </border>
    <border>
      <left style="thin">
        <color rgb="FF1D5251"/>
      </left>
      <right style="thick">
        <color rgb="FF1B5461"/>
      </right>
      <top style="thin">
        <color rgb="FF000000"/>
      </top>
      <bottom style="hair">
        <color rgb="FF000000"/>
      </bottom>
      <diagonal/>
    </border>
    <border>
      <left/>
      <right style="thin">
        <color rgb="FF1F503F"/>
      </right>
      <top style="thin">
        <color rgb="FF000000"/>
      </top>
      <bottom style="hair">
        <color rgb="FF000000"/>
      </bottom>
      <diagonal/>
    </border>
    <border>
      <left style="thick">
        <color rgb="FF1B5461"/>
      </left>
      <right style="thin">
        <color rgb="FF1D5251"/>
      </right>
      <top/>
      <bottom style="thin">
        <color rgb="FF000000"/>
      </bottom>
      <diagonal/>
    </border>
    <border>
      <left style="thin">
        <color rgb="FF1D5251"/>
      </left>
      <right style="thick">
        <color rgb="FF1B5461"/>
      </right>
      <top/>
      <bottom style="thin">
        <color rgb="FF000000"/>
      </bottom>
      <diagonal/>
    </border>
    <border>
      <left style="thin">
        <color rgb="FF1D5251"/>
      </left>
      <right style="thick">
        <color rgb="FF1B5461"/>
      </right>
      <top style="hair">
        <color rgb="FF000000"/>
      </top>
      <bottom/>
      <diagonal/>
    </border>
    <border>
      <left/>
      <right style="thin">
        <color rgb="FF1F503F"/>
      </right>
      <top style="hair">
        <color rgb="FF000000"/>
      </top>
      <bottom/>
      <diagonal/>
    </border>
    <border>
      <left style="thick">
        <color rgb="FF1B5461"/>
      </left>
      <right style="thin">
        <color rgb="FF1D5251"/>
      </right>
      <top/>
      <bottom style="hair">
        <color rgb="FF000000"/>
      </bottom>
      <diagonal/>
    </border>
    <border>
      <left style="thin">
        <color rgb="FF1D5251"/>
      </left>
      <right style="thick">
        <color rgb="FF1B5461"/>
      </right>
      <top style="hair">
        <color rgb="FF000000"/>
      </top>
      <bottom style="hair">
        <color rgb="FF000000"/>
      </bottom>
      <diagonal/>
    </border>
    <border>
      <left style="thick">
        <color rgb="FF1B5461"/>
      </left>
      <right/>
      <top style="hair">
        <color rgb="FF000000"/>
      </top>
      <bottom style="thin">
        <color rgb="FF000000"/>
      </bottom>
      <diagonal/>
    </border>
    <border>
      <left style="thin">
        <color rgb="FF1D5251"/>
      </left>
      <right style="thick">
        <color rgb="FF1B5461"/>
      </right>
      <top style="hair">
        <color rgb="FF000000"/>
      </top>
      <bottom style="thin">
        <color rgb="FF000000"/>
      </bottom>
      <diagonal/>
    </border>
    <border>
      <left/>
      <right style="thin">
        <color rgb="FF1F503F"/>
      </right>
      <top style="hair">
        <color rgb="FF000000"/>
      </top>
      <bottom style="thin">
        <color rgb="FF000000"/>
      </bottom>
      <diagonal/>
    </border>
    <border>
      <left style="thick">
        <color rgb="FF1B5461"/>
      </left>
      <right/>
      <top/>
      <bottom style="hair">
        <color rgb="FF000000"/>
      </bottom>
      <diagonal/>
    </border>
    <border>
      <left style="thin">
        <color rgb="FF1D5251"/>
      </left>
      <right style="thick">
        <color rgb="FF1B5461"/>
      </right>
      <top/>
      <bottom style="hair">
        <color rgb="FF000000"/>
      </bottom>
      <diagonal/>
    </border>
    <border>
      <left style="thick">
        <color rgb="FF1B5461"/>
      </left>
      <right/>
      <top style="hair">
        <color rgb="FF000000"/>
      </top>
      <bottom/>
      <diagonal/>
    </border>
    <border>
      <left style="thick">
        <color rgb="FF1B5461"/>
      </left>
      <right style="thin">
        <color rgb="FF1D5251"/>
      </right>
      <top style="thin">
        <color rgb="FF000000"/>
      </top>
      <bottom/>
      <diagonal/>
    </border>
    <border>
      <left style="thin">
        <color rgb="FF1D5251"/>
      </left>
      <right style="thick">
        <color rgb="FF1B5461"/>
      </right>
      <top style="thin">
        <color rgb="FF000000"/>
      </top>
      <bottom/>
      <diagonal/>
    </border>
    <border>
      <left style="thin">
        <color rgb="FF1D5251"/>
      </left>
      <right style="thick">
        <color rgb="FF1B5461"/>
      </right>
      <top/>
      <bottom style="thin">
        <color rgb="FF2A6143"/>
      </bottom>
      <diagonal/>
    </border>
    <border>
      <left style="thick">
        <color rgb="FF1B5461"/>
      </left>
      <right style="thin">
        <color rgb="FF1D5251"/>
      </right>
      <top/>
      <bottom style="thin">
        <color rgb="FF1F503F"/>
      </bottom>
      <diagonal/>
    </border>
    <border>
      <left style="thin">
        <color rgb="FF1D5251"/>
      </left>
      <right style="thick">
        <color rgb="FF1B5461"/>
      </right>
      <top/>
      <bottom style="thin">
        <color rgb="FF1F503F"/>
      </bottom>
      <diagonal/>
    </border>
    <border>
      <left/>
      <right style="thin">
        <color rgb="FF1F503F"/>
      </right>
      <top style="thin">
        <color rgb="FF1F503F"/>
      </top>
      <bottom style="thin">
        <color rgb="FF000000"/>
      </bottom>
      <diagonal/>
    </border>
    <border>
      <left style="thick">
        <color rgb="FF1B5461"/>
      </left>
      <right/>
      <top/>
      <bottom style="thin">
        <color rgb="FF2A6143"/>
      </bottom>
      <diagonal/>
    </border>
    <border>
      <left style="thin">
        <color rgb="FF1D5251"/>
      </left>
      <right style="thin">
        <color rgb="FF1D5251"/>
      </right>
      <top style="hair">
        <color rgb="FF000000"/>
      </top>
      <bottom style="thin">
        <color rgb="FF2A6143"/>
      </bottom>
      <diagonal/>
    </border>
    <border>
      <left style="thin">
        <color rgb="FF000000"/>
      </left>
      <right style="thin">
        <color rgb="FF1D5251"/>
      </right>
      <top style="hair">
        <color rgb="FF000000"/>
      </top>
      <bottom style="thin">
        <color rgb="FF1F503F"/>
      </bottom>
      <diagonal/>
    </border>
    <border>
      <left/>
      <right style="thin">
        <color rgb="FF1F503F"/>
      </right>
      <top style="hair">
        <color rgb="FF000000"/>
      </top>
      <bottom style="thin">
        <color rgb="FF1F503F"/>
      </bottom>
      <diagonal/>
    </border>
    <border>
      <left style="thin">
        <color rgb="FF1D5251"/>
      </left>
      <right/>
      <top style="thin">
        <color rgb="FF1F503F"/>
      </top>
      <bottom style="thin">
        <color rgb="FF2A6143"/>
      </bottom>
      <diagonal/>
    </border>
    <border>
      <left/>
      <right style="thin">
        <color rgb="FF1D5251"/>
      </right>
      <top style="thin">
        <color rgb="FF1F503F"/>
      </top>
      <bottom style="thin">
        <color rgb="FF2A6143"/>
      </bottom>
      <diagonal/>
    </border>
    <border>
      <left style="thin">
        <color rgb="FF1D5251"/>
      </left>
      <right style="thick">
        <color rgb="FF1B5461"/>
      </right>
      <top style="thin">
        <color rgb="FF1F503F"/>
      </top>
      <bottom style="thin">
        <color rgb="FF2A6143"/>
      </bottom>
      <diagonal/>
    </border>
    <border>
      <left style="thick">
        <color rgb="FF1B5461"/>
      </left>
      <right style="thin">
        <color rgb="FF1D5251"/>
      </right>
      <top style="thin">
        <color rgb="FF1F503F"/>
      </top>
      <bottom style="thin">
        <color rgb="FF2A6143"/>
      </bottom>
      <diagonal/>
    </border>
    <border>
      <left/>
      <right style="thin">
        <color rgb="FF1F503F"/>
      </right>
      <top style="thin">
        <color rgb="FF2A6143"/>
      </top>
      <bottom style="hair">
        <color rgb="FF000000"/>
      </bottom>
      <diagonal/>
    </border>
    <border>
      <left/>
      <right style="thin">
        <color rgb="FF1F503F"/>
      </right>
      <top style="hair">
        <color rgb="FF000000"/>
      </top>
      <bottom style="thin">
        <color rgb="FF2A6143"/>
      </bottom>
      <diagonal/>
    </border>
    <border>
      <left style="thick">
        <color rgb="FF1B5461"/>
      </left>
      <right style="thin">
        <color rgb="FF1D5251"/>
      </right>
      <top style="thin">
        <color rgb="FF1F503F"/>
      </top>
      <bottom style="thin">
        <color rgb="FF000000"/>
      </bottom>
      <diagonal/>
    </border>
    <border>
      <left/>
      <right style="thin">
        <color rgb="FF1D5251"/>
      </right>
      <top/>
      <bottom style="hair">
        <color rgb="FF1F503F"/>
      </bottom>
      <diagonal/>
    </border>
    <border>
      <left style="thick">
        <color rgb="FF1B5461"/>
      </left>
      <right/>
      <top/>
      <bottom/>
      <diagonal/>
    </border>
    <border>
      <left style="thin">
        <color rgb="FF1D5251"/>
      </left>
      <right style="thick">
        <color rgb="FF1B5461"/>
      </right>
      <top/>
      <bottom/>
      <diagonal/>
    </border>
    <border>
      <left style="thick">
        <color rgb="FF1B5461"/>
      </left>
      <right style="thin">
        <color rgb="FF1D5251"/>
      </right>
      <top/>
      <bottom/>
      <diagonal/>
    </border>
    <border>
      <left style="thin">
        <color rgb="FF1D5251"/>
      </left>
      <right/>
      <top/>
      <bottom style="hair">
        <color rgb="FF1F503F"/>
      </bottom>
      <diagonal/>
    </border>
    <border>
      <left style="thick">
        <color rgb="FF1B5461"/>
      </left>
      <right style="thin">
        <color rgb="FF1D5251"/>
      </right>
      <top/>
      <bottom style="hair">
        <color rgb="FF1F503F"/>
      </bottom>
      <diagonal/>
    </border>
    <border>
      <left style="thin">
        <color rgb="FF1D5251"/>
      </left>
      <right style="thick">
        <color rgb="FF1B5461"/>
      </right>
      <top/>
      <bottom style="hair">
        <color rgb="FF1F503F"/>
      </bottom>
      <diagonal/>
    </border>
    <border>
      <left style="thick">
        <color rgb="FF1B5461"/>
      </left>
      <right/>
      <top/>
      <bottom style="thin">
        <color rgb="FF204832"/>
      </bottom>
      <diagonal/>
    </border>
    <border>
      <left style="thick">
        <color rgb="FF1B5461"/>
      </left>
      <right style="thin">
        <color rgb="FF1D5251"/>
      </right>
      <top style="thin">
        <color rgb="FF1F503F"/>
      </top>
      <bottom/>
      <diagonal/>
    </border>
    <border>
      <left style="thin">
        <color rgb="FF000000"/>
      </left>
      <right style="thin">
        <color rgb="FF1D5251"/>
      </right>
      <top style="thin">
        <color rgb="FF1F503F"/>
      </top>
      <bottom/>
      <diagonal/>
    </border>
    <border>
      <left style="thin">
        <color rgb="FF1D5251"/>
      </left>
      <right style="thick">
        <color rgb="FF1B5461"/>
      </right>
      <top style="thin">
        <color rgb="FF000000"/>
      </top>
      <bottom style="thin">
        <color rgb="FF2A6143"/>
      </bottom>
      <diagonal/>
    </border>
    <border>
      <left style="thin">
        <color rgb="FF1D5251"/>
      </left>
      <right style="thin">
        <color rgb="FF1D5251"/>
      </right>
      <top style="thin">
        <color rgb="FF2A6143"/>
      </top>
      <bottom style="thin">
        <color rgb="FF1F503F"/>
      </bottom>
      <diagonal/>
    </border>
    <border>
      <left style="thin">
        <color rgb="FF1D5251"/>
      </left>
      <right/>
      <top style="thin">
        <color rgb="FF2A6143"/>
      </top>
      <bottom style="thin">
        <color rgb="FF1F503F"/>
      </bottom>
      <diagonal/>
    </border>
    <border>
      <left/>
      <right/>
      <top style="thin">
        <color rgb="FF2A6143"/>
      </top>
      <bottom style="thin">
        <color rgb="FF1F503F"/>
      </bottom>
      <diagonal/>
    </border>
    <border>
      <left style="thin">
        <color rgb="FF1D5251"/>
      </left>
      <right style="thick">
        <color rgb="FF1B5461"/>
      </right>
      <top style="thin">
        <color rgb="FF2A6143"/>
      </top>
      <bottom style="thin">
        <color rgb="FF1F503F"/>
      </bottom>
      <diagonal/>
    </border>
    <border>
      <left style="thick">
        <color rgb="FF1B5461"/>
      </left>
      <right style="thin">
        <color rgb="FF1D5251"/>
      </right>
      <top style="thin">
        <color rgb="FF2A6143"/>
      </top>
      <bottom style="thin">
        <color rgb="FF1F503F"/>
      </bottom>
      <diagonal/>
    </border>
    <border>
      <left style="thin">
        <color rgb="FF1D5251"/>
      </left>
      <right style="thick">
        <color rgb="FF1B5461"/>
      </right>
      <top style="thin">
        <color rgb="FF000000"/>
      </top>
      <bottom style="thin">
        <color rgb="FF1F503F"/>
      </bottom>
      <diagonal/>
    </border>
    <border>
      <left style="thick">
        <color rgb="FF1B5461"/>
      </left>
      <right style="thin">
        <color rgb="FF1D5251"/>
      </right>
      <top style="hair">
        <color rgb="FF1F503F"/>
      </top>
      <bottom style="hair">
        <color rgb="FF000000"/>
      </bottom>
      <diagonal/>
    </border>
    <border>
      <left/>
      <right style="thin">
        <color rgb="FF1F503F"/>
      </right>
      <top style="hair">
        <color rgb="FF2A6143"/>
      </top>
      <bottom style="thin">
        <color rgb="FF000000"/>
      </bottom>
      <diagonal/>
    </border>
    <border>
      <left style="thick">
        <color rgb="FF1B5461"/>
      </left>
      <right/>
      <top style="thin">
        <color rgb="FF000000"/>
      </top>
      <bottom style="hair">
        <color rgb="FF000000"/>
      </bottom>
      <diagonal/>
    </border>
    <border>
      <left style="thick">
        <color rgb="FF1B5461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1F503F"/>
      </right>
      <top style="thin">
        <color rgb="FF000000"/>
      </top>
      <bottom style="thin">
        <color rgb="FF2A6143"/>
      </bottom>
      <diagonal/>
    </border>
    <border>
      <left style="thick">
        <color rgb="FF1B5461"/>
      </left>
      <right style="thin">
        <color rgb="FF1D5251"/>
      </right>
      <top style="thin">
        <color rgb="FF2A6143"/>
      </top>
      <bottom/>
      <diagonal/>
    </border>
    <border>
      <left style="thin">
        <color rgb="FF1D5251"/>
      </left>
      <right style="thick">
        <color rgb="FF1B5461"/>
      </right>
      <top style="thin">
        <color rgb="FF2A6143"/>
      </top>
      <bottom/>
      <diagonal/>
    </border>
    <border>
      <left style="thin">
        <color rgb="FFFFFFFF"/>
      </left>
      <right/>
      <top style="medium">
        <color rgb="FF1F503F"/>
      </top>
      <bottom style="thick">
        <color rgb="FF000000"/>
      </bottom>
      <diagonal/>
    </border>
    <border>
      <left style="thin">
        <color rgb="FF1D5251"/>
      </left>
      <right style="thick">
        <color rgb="FF1B5461"/>
      </right>
      <top style="medium">
        <color rgb="FF1F503F"/>
      </top>
      <bottom style="thick">
        <color rgb="FF1F503F"/>
      </bottom>
      <diagonal/>
    </border>
    <border>
      <left style="thick">
        <color rgb="FF1B5461"/>
      </left>
      <right style="thin">
        <color rgb="FF1D5251"/>
      </right>
      <top style="medium">
        <color rgb="FF1F503F"/>
      </top>
      <bottom style="thick">
        <color rgb="FF1F503F"/>
      </bottom>
      <diagonal/>
    </border>
    <border>
      <left style="thin">
        <color rgb="FF1D5251"/>
      </left>
      <right style="thin">
        <color rgb="FF000000"/>
      </right>
      <top style="thin">
        <color rgb="FF2A6143"/>
      </top>
      <bottom style="thin">
        <color rgb="FF2A6143"/>
      </bottom>
      <diagonal/>
    </border>
    <border>
      <left style="thin">
        <color rgb="FF000000"/>
      </left>
      <right style="thin">
        <color rgb="FF1F503F"/>
      </right>
      <top style="thin">
        <color rgb="FF2A6143"/>
      </top>
      <bottom/>
      <diagonal/>
    </border>
    <border>
      <left style="thick">
        <color rgb="FF1B5461"/>
      </left>
      <right/>
      <top style="thin">
        <color rgb="FF2A6143"/>
      </top>
      <bottom/>
      <diagonal/>
    </border>
    <border>
      <left style="thin">
        <color rgb="FF1D5251"/>
      </left>
      <right style="thick">
        <color rgb="FF1B5461"/>
      </right>
      <top style="thin">
        <color rgb="FF2A6143"/>
      </top>
      <bottom style="thin">
        <color rgb="FF000000"/>
      </bottom>
      <diagonal/>
    </border>
    <border>
      <left style="thick">
        <color rgb="FF1B5461"/>
      </left>
      <right style="thin">
        <color rgb="FF1D5251"/>
      </right>
      <top/>
      <bottom style="thin">
        <color rgb="FF2A6143"/>
      </bottom>
      <diagonal/>
    </border>
    <border>
      <left style="thin">
        <color rgb="FF1D5251"/>
      </left>
      <right/>
      <top style="thin">
        <color rgb="FF1F503F"/>
      </top>
      <bottom/>
      <diagonal/>
    </border>
    <border>
      <left style="thick">
        <color rgb="FF1B5461"/>
      </left>
      <right/>
      <top style="thin">
        <color rgb="FF1F503F"/>
      </top>
      <bottom/>
      <diagonal/>
    </border>
    <border>
      <left style="thin">
        <color rgb="FF1D5251"/>
      </left>
      <right style="thick">
        <color rgb="FF1B5461"/>
      </right>
      <top style="thin">
        <color rgb="FF1F503F"/>
      </top>
      <bottom/>
      <diagonal/>
    </border>
    <border>
      <left style="thick">
        <color rgb="FF1B5461"/>
      </left>
      <right/>
      <top style="thin">
        <color rgb="FF1F503F"/>
      </top>
      <bottom style="thin">
        <color rgb="FF2A6143"/>
      </bottom>
      <diagonal/>
    </border>
    <border>
      <left style="thick">
        <color rgb="FF1B5461"/>
      </left>
      <right style="thin">
        <color rgb="FF1D5251"/>
      </right>
      <top style="thin">
        <color rgb="FF000000"/>
      </top>
      <bottom style="thin">
        <color rgb="FF1F503F"/>
      </bottom>
      <diagonal/>
    </border>
    <border>
      <left style="thick">
        <color rgb="FF1B5461"/>
      </left>
      <right/>
      <top style="thin">
        <color rgb="FF000000"/>
      </top>
      <bottom style="thin">
        <color rgb="FF2A6143"/>
      </bottom>
      <diagonal/>
    </border>
    <border>
      <left/>
      <right/>
      <top style="thin">
        <color rgb="FF000000"/>
      </top>
      <bottom style="thin">
        <color rgb="FF2A6143"/>
      </bottom>
      <diagonal/>
    </border>
    <border>
      <left style="thick">
        <color rgb="FF1B5461"/>
      </left>
      <right style="thin">
        <color rgb="FF1D5251"/>
      </right>
      <top style="thin">
        <color rgb="FF000000"/>
      </top>
      <bottom style="thin">
        <color rgb="FF2A6143"/>
      </bottom>
      <diagonal/>
    </border>
    <border>
      <left style="thick">
        <color rgb="FF1B5461"/>
      </left>
      <right style="thin">
        <color rgb="FF1D5251"/>
      </right>
      <top style="thin">
        <color rgb="FF2A6143"/>
      </top>
      <bottom style="thin">
        <color rgb="FF000000"/>
      </bottom>
      <diagonal/>
    </border>
    <border>
      <left/>
      <right style="thin">
        <color rgb="FF1F503F"/>
      </right>
      <top style="thin">
        <color rgb="FF2A6143"/>
      </top>
      <bottom style="thin">
        <color rgb="FF000000"/>
      </bottom>
      <diagonal/>
    </border>
    <border>
      <left style="thin">
        <color rgb="FF1D5251"/>
      </left>
      <right/>
      <top style="thin">
        <color rgb="FF1F503F"/>
      </top>
      <bottom style="thin">
        <color rgb="FF000000"/>
      </bottom>
      <diagonal/>
    </border>
    <border>
      <left/>
      <right/>
      <top/>
      <bottom style="thick">
        <color rgb="FF999999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ck">
        <color rgb="FF0000FF"/>
      </left>
      <right style="hair">
        <color rgb="FF000000"/>
      </right>
      <top style="thick">
        <color rgb="FF0000FF"/>
      </top>
      <bottom style="thick">
        <color rgb="FF0000FF"/>
      </bottom>
      <diagonal/>
    </border>
    <border>
      <left style="hair">
        <color rgb="FF000000"/>
      </left>
      <right style="hair">
        <color rgb="FF000000"/>
      </right>
      <top style="thick">
        <color rgb="FF0000FF"/>
      </top>
      <bottom style="thick">
        <color rgb="FF0000FF"/>
      </bottom>
      <diagonal/>
    </border>
    <border>
      <left style="hair">
        <color rgb="FF000000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5D4C37"/>
      </top>
      <bottom style="medium">
        <color rgb="FF5D4C37"/>
      </bottom>
      <diagonal/>
    </border>
    <border>
      <left style="hair">
        <color rgb="FF000000"/>
      </left>
      <right style="hair">
        <color rgb="FF000000"/>
      </right>
      <top style="medium">
        <color rgb="FF5D4C37"/>
      </top>
      <bottom style="medium">
        <color rgb="FF5D4C37"/>
      </bottom>
      <diagonal/>
    </border>
    <border>
      <left style="hair">
        <color rgb="FF000000"/>
      </left>
      <right/>
      <top style="medium">
        <color rgb="FF5D4C37"/>
      </top>
      <bottom style="medium">
        <color rgb="FF5D4C37"/>
      </bottom>
      <diagonal/>
    </border>
    <border>
      <left/>
      <right/>
      <top style="thin">
        <color rgb="FF5D4C37"/>
      </top>
      <bottom style="thin">
        <color rgb="FF5D4C37"/>
      </bottom>
      <diagonal/>
    </border>
    <border>
      <left/>
      <right style="hair">
        <color rgb="FF000000"/>
      </right>
      <top style="thin">
        <color rgb="FF5D4C37"/>
      </top>
      <bottom style="thin">
        <color rgb="FF5D4C37"/>
      </bottom>
      <diagonal/>
    </border>
    <border>
      <left style="hair">
        <color rgb="FF000000"/>
      </left>
      <right style="hair">
        <color rgb="FF000000"/>
      </right>
      <top style="thin">
        <color rgb="FF5D4C37"/>
      </top>
      <bottom style="thin">
        <color rgb="FF5D4C37"/>
      </bottom>
      <diagonal/>
    </border>
    <border>
      <left style="hair">
        <color rgb="FF000000"/>
      </left>
      <right/>
      <top style="thin">
        <color rgb="FF5D4C37"/>
      </top>
      <bottom style="thin">
        <color rgb="FF5D4C37"/>
      </bottom>
      <diagonal/>
    </border>
    <border>
      <left style="thin">
        <color rgb="FFFFFFFF"/>
      </left>
      <right/>
      <top style="thin">
        <color rgb="FF204832"/>
      </top>
      <bottom/>
      <diagonal/>
    </border>
    <border>
      <left/>
      <right/>
      <top style="thin">
        <color rgb="FF204832"/>
      </top>
      <bottom/>
      <diagonal/>
    </border>
    <border>
      <left/>
      <right style="thin">
        <color rgb="FFFFFFFF"/>
      </right>
      <top style="thin">
        <color rgb="FF204832"/>
      </top>
      <bottom/>
      <diagonal/>
    </border>
    <border>
      <left style="thin">
        <color rgb="FFFFFFFF"/>
      </left>
      <right style="thin">
        <color rgb="FFFFFFFF"/>
      </right>
      <top style="thin">
        <color rgb="FF204832"/>
      </top>
      <bottom/>
      <diagonal/>
    </border>
    <border>
      <left style="thin">
        <color rgb="FFFFFFFF"/>
      </left>
      <right/>
      <top style="thin">
        <color rgb="FF2A6143"/>
      </top>
      <bottom/>
      <diagonal/>
    </border>
    <border>
      <left/>
      <right style="thin">
        <color rgb="FF2A6143"/>
      </right>
      <top style="thin">
        <color rgb="FF2A6143"/>
      </top>
      <bottom/>
      <diagonal/>
    </border>
    <border>
      <left style="thin">
        <color rgb="FF2A6143"/>
      </left>
      <right style="thin">
        <color rgb="FF2A6143"/>
      </right>
      <top style="thin">
        <color rgb="FF2A6143"/>
      </top>
      <bottom style="thin">
        <color rgb="FF2A6143"/>
      </bottom>
      <diagonal/>
    </border>
    <border>
      <left style="thin">
        <color rgb="FF2A6143"/>
      </left>
      <right style="thin">
        <color rgb="FFFFFFFF"/>
      </right>
      <top style="thin">
        <color rgb="FF2A6143"/>
      </top>
      <bottom style="thin">
        <color rgb="FF2A6143"/>
      </bottom>
      <diagonal/>
    </border>
    <border>
      <left/>
      <right style="thin">
        <color rgb="FF2A6143"/>
      </right>
      <top/>
      <bottom/>
      <diagonal/>
    </border>
    <border>
      <left style="thin">
        <color rgb="FF2A6143"/>
      </left>
      <right style="thin">
        <color rgb="FF2A6143"/>
      </right>
      <top style="thin">
        <color rgb="FF2A6143"/>
      </top>
      <bottom/>
      <diagonal/>
    </border>
    <border>
      <left style="thin">
        <color rgb="FFFFFFFF"/>
      </left>
      <right/>
      <top/>
      <bottom style="thick">
        <color rgb="FF2A6143"/>
      </bottom>
      <diagonal/>
    </border>
    <border>
      <left/>
      <right/>
      <top/>
      <bottom style="thick">
        <color rgb="FF2A6143"/>
      </bottom>
      <diagonal/>
    </border>
    <border>
      <left/>
      <right style="thin">
        <color rgb="FF2A6143"/>
      </right>
      <top/>
      <bottom style="thick">
        <color rgb="FF2A6143"/>
      </bottom>
      <diagonal/>
    </border>
    <border>
      <left style="thin">
        <color rgb="FF2A6143"/>
      </left>
      <right style="thin">
        <color rgb="FF2A6143"/>
      </right>
      <top style="medium">
        <color rgb="FF2A6143"/>
      </top>
      <bottom style="thick">
        <color rgb="FF2A6143"/>
      </bottom>
      <diagonal/>
    </border>
    <border>
      <left style="thin">
        <color rgb="FF2A6143"/>
      </left>
      <right style="thin">
        <color rgb="FFFFFFFF"/>
      </right>
      <top style="medium">
        <color rgb="FF2A6143"/>
      </top>
      <bottom style="thick">
        <color rgb="FF2A6143"/>
      </bottom>
      <diagonal/>
    </border>
    <border>
      <left style="thin">
        <color rgb="FF2A6143"/>
      </left>
      <right style="thin">
        <color rgb="FF2A6143"/>
      </right>
      <top/>
      <bottom style="thin">
        <color rgb="FF2A6143"/>
      </bottom>
      <diagonal/>
    </border>
    <border>
      <left style="thin">
        <color rgb="FF2A6143"/>
      </left>
      <right style="thin">
        <color rgb="FF2A6143"/>
      </right>
      <top style="thin">
        <color rgb="FF2A6143"/>
      </top>
      <bottom style="thin">
        <color rgb="FF1F503F"/>
      </bottom>
      <diagonal/>
    </border>
    <border>
      <left style="thin">
        <color rgb="FF2A6143"/>
      </left>
      <right style="thin">
        <color rgb="FF2A6143"/>
      </right>
      <top/>
      <bottom style="thick">
        <color rgb="FF2A6143"/>
      </bottom>
      <diagonal/>
    </border>
    <border>
      <left style="thin">
        <color rgb="FF2A6143"/>
      </left>
      <right style="thin">
        <color rgb="FFFFFFFF"/>
      </right>
      <top/>
      <bottom style="thick">
        <color rgb="FF2A6143"/>
      </bottom>
      <diagonal/>
    </border>
    <border>
      <left/>
      <right style="thin">
        <color rgb="FFFFFFFF"/>
      </right>
      <top/>
      <bottom/>
      <diagonal/>
    </border>
    <border>
      <left style="thin">
        <color rgb="FF2A6143"/>
      </left>
      <right/>
      <top style="thin">
        <color rgb="FF2A6143"/>
      </top>
      <bottom style="thin">
        <color rgb="FF2A6143"/>
      </bottom>
      <diagonal/>
    </border>
    <border>
      <left/>
      <right style="thin">
        <color rgb="FF2A6143"/>
      </right>
      <top style="thin">
        <color rgb="FF2A6143"/>
      </top>
      <bottom style="thin">
        <color rgb="FF2A6143"/>
      </bottom>
      <diagonal/>
    </border>
    <border>
      <left style="thin">
        <color rgb="FF2A6143"/>
      </left>
      <right/>
      <top style="thin">
        <color rgb="FF2A6143"/>
      </top>
      <bottom/>
      <diagonal/>
    </border>
    <border>
      <left style="thin">
        <color rgb="FF2A6143"/>
      </left>
      <right/>
      <top style="medium">
        <color rgb="FF2A6143"/>
      </top>
      <bottom style="thick">
        <color rgb="FF2A6143"/>
      </bottom>
      <diagonal/>
    </border>
    <border>
      <left/>
      <right/>
      <top style="medium">
        <color rgb="FF2A6143"/>
      </top>
      <bottom style="thick">
        <color rgb="FF2A6143"/>
      </bottom>
      <diagonal/>
    </border>
    <border>
      <left/>
      <right style="thin">
        <color rgb="FF2A6143"/>
      </right>
      <top style="medium">
        <color rgb="FF2A6143"/>
      </top>
      <bottom style="thick">
        <color rgb="FF2A6143"/>
      </bottom>
      <diagonal/>
    </border>
    <border>
      <left style="thin">
        <color rgb="FF2A6143"/>
      </left>
      <right/>
      <top/>
      <bottom style="thick">
        <color rgb="FF2A6143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hair">
        <color rgb="FF434343"/>
      </bottom>
      <diagonal/>
    </border>
    <border>
      <left style="hair">
        <color rgb="FF000000"/>
      </left>
      <right style="hair">
        <color rgb="FF000000"/>
      </right>
      <top/>
      <bottom style="hair">
        <color rgb="FF434343"/>
      </bottom>
      <diagonal/>
    </border>
    <border>
      <left style="hair">
        <color rgb="FF000000"/>
      </left>
      <right/>
      <top/>
      <bottom style="hair">
        <color rgb="FF434343"/>
      </bottom>
      <diagonal/>
    </border>
    <border>
      <left/>
      <right style="hair">
        <color rgb="FF000000"/>
      </right>
      <top style="hair">
        <color rgb="FF434343"/>
      </top>
      <bottom style="hair">
        <color rgb="FF434343"/>
      </bottom>
      <diagonal/>
    </border>
    <border>
      <left style="hair">
        <color rgb="FF000000"/>
      </left>
      <right style="hair">
        <color rgb="FF000000"/>
      </right>
      <top style="hair">
        <color rgb="FF434343"/>
      </top>
      <bottom style="hair">
        <color rgb="FF434343"/>
      </bottom>
      <diagonal/>
    </border>
    <border>
      <left style="hair">
        <color rgb="FF000000"/>
      </left>
      <right/>
      <top style="hair">
        <color rgb="FF434343"/>
      </top>
      <bottom style="hair">
        <color rgb="FF434343"/>
      </bottom>
      <diagonal/>
    </border>
    <border>
      <left/>
      <right style="hair">
        <color rgb="FF000000"/>
      </right>
      <top style="hair">
        <color rgb="FF434343"/>
      </top>
      <bottom/>
      <diagonal/>
    </border>
    <border>
      <left style="hair">
        <color rgb="FF000000"/>
      </left>
      <right style="hair">
        <color rgb="FF000000"/>
      </right>
      <top style="hair">
        <color rgb="FF434343"/>
      </top>
      <bottom/>
      <diagonal/>
    </border>
    <border>
      <left style="hair">
        <color rgb="FF000000"/>
      </left>
      <right/>
      <top style="hair">
        <color rgb="FF434343"/>
      </top>
      <bottom/>
      <diagonal/>
    </border>
  </borders>
  <cellStyleXfs count="1">
    <xf numFmtId="0" fontId="0" fillId="0" borderId="0"/>
  </cellStyleXfs>
  <cellXfs count="5487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76" fontId="2" fillId="2" borderId="0" xfId="0" applyNumberFormat="1" applyFont="1" applyFill="1" applyAlignment="1">
      <alignment vertical="center"/>
    </xf>
    <xf numFmtId="177" fontId="2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76" fontId="17" fillId="3" borderId="44" xfId="0" applyNumberFormat="1" applyFont="1" applyFill="1" applyBorder="1" applyAlignment="1">
      <alignment horizontal="center" vertical="center"/>
    </xf>
    <xf numFmtId="0" fontId="17" fillId="3" borderId="46" xfId="0" applyFont="1" applyFill="1" applyBorder="1" applyAlignment="1">
      <alignment horizontal="left" vertical="center"/>
    </xf>
    <xf numFmtId="0" fontId="17" fillId="3" borderId="42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left" vertical="center"/>
    </xf>
    <xf numFmtId="0" fontId="18" fillId="3" borderId="42" xfId="0" applyFont="1" applyFill="1" applyBorder="1" applyAlignment="1">
      <alignment horizontal="center" vertical="center"/>
    </xf>
    <xf numFmtId="176" fontId="10" fillId="3" borderId="43" xfId="0" applyNumberFormat="1" applyFont="1" applyFill="1" applyBorder="1" applyAlignment="1">
      <alignment horizontal="center" vertical="center"/>
    </xf>
    <xf numFmtId="176" fontId="11" fillId="3" borderId="44" xfId="0" applyNumberFormat="1" applyFont="1" applyFill="1" applyBorder="1" applyAlignment="1">
      <alignment horizontal="center" vertical="center"/>
    </xf>
    <xf numFmtId="179" fontId="10" fillId="3" borderId="47" xfId="0" applyNumberFormat="1" applyFont="1" applyFill="1" applyBorder="1" applyAlignment="1">
      <alignment horizontal="right" vertical="center"/>
    </xf>
    <xf numFmtId="179" fontId="10" fillId="3" borderId="48" xfId="0" applyNumberFormat="1" applyFont="1" applyFill="1" applyBorder="1" applyAlignment="1">
      <alignment horizontal="right" vertical="center"/>
    </xf>
    <xf numFmtId="179" fontId="10" fillId="3" borderId="49" xfId="0" applyNumberFormat="1" applyFont="1" applyFill="1" applyBorder="1" applyAlignment="1">
      <alignment horizontal="right" vertical="center"/>
    </xf>
    <xf numFmtId="179" fontId="10" fillId="3" borderId="33" xfId="0" applyNumberFormat="1" applyFont="1" applyFill="1" applyBorder="1" applyAlignment="1">
      <alignment horizontal="right" vertical="center"/>
    </xf>
    <xf numFmtId="178" fontId="10" fillId="3" borderId="33" xfId="0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left" vertical="center" wrapText="1"/>
    </xf>
    <xf numFmtId="0" fontId="10" fillId="3" borderId="50" xfId="0" applyFont="1" applyFill="1" applyBorder="1" applyAlignment="1">
      <alignment horizontal="center" vertical="center"/>
    </xf>
    <xf numFmtId="176" fontId="17" fillId="3" borderId="51" xfId="0" applyNumberFormat="1" applyFont="1" applyFill="1" applyBorder="1" applyAlignment="1">
      <alignment horizontal="center" vertical="center"/>
    </xf>
    <xf numFmtId="0" fontId="17" fillId="3" borderId="46" xfId="0" applyFont="1" applyFill="1" applyBorder="1" applyAlignment="1">
      <alignment horizontal="center" vertical="center"/>
    </xf>
    <xf numFmtId="0" fontId="18" fillId="3" borderId="46" xfId="0" applyFont="1" applyFill="1" applyBorder="1" applyAlignment="1">
      <alignment horizontal="center" vertical="center"/>
    </xf>
    <xf numFmtId="176" fontId="10" fillId="3" borderId="52" xfId="0" applyNumberFormat="1" applyFont="1" applyFill="1" applyBorder="1" applyAlignment="1">
      <alignment horizontal="center" vertical="center"/>
    </xf>
    <xf numFmtId="176" fontId="11" fillId="3" borderId="53" xfId="0" applyNumberFormat="1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179" fontId="10" fillId="3" borderId="26" xfId="0" applyNumberFormat="1" applyFont="1" applyFill="1" applyBorder="1" applyAlignment="1">
      <alignment horizontal="right" vertical="center"/>
    </xf>
    <xf numFmtId="179" fontId="10" fillId="3" borderId="27" xfId="0" applyNumberFormat="1" applyFont="1" applyFill="1" applyBorder="1" applyAlignment="1">
      <alignment horizontal="right" vertical="center"/>
    </xf>
    <xf numFmtId="179" fontId="10" fillId="3" borderId="28" xfId="0" applyNumberFormat="1" applyFont="1" applyFill="1" applyBorder="1" applyAlignment="1">
      <alignment horizontal="right" vertical="center"/>
    </xf>
    <xf numFmtId="179" fontId="10" fillId="3" borderId="33" xfId="0" applyNumberFormat="1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left" vertical="center"/>
    </xf>
    <xf numFmtId="0" fontId="17" fillId="3" borderId="35" xfId="0" applyFont="1" applyFill="1" applyBorder="1" applyAlignment="1">
      <alignment horizontal="center" vertical="center"/>
    </xf>
    <xf numFmtId="176" fontId="17" fillId="3" borderId="36" xfId="0" applyNumberFormat="1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left" vertical="center"/>
    </xf>
    <xf numFmtId="0" fontId="17" fillId="3" borderId="34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176" fontId="17" fillId="3" borderId="54" xfId="0" applyNumberFormat="1" applyFont="1" applyFill="1" applyBorder="1" applyAlignment="1">
      <alignment horizontal="center" vertical="center"/>
    </xf>
    <xf numFmtId="176" fontId="17" fillId="3" borderId="55" xfId="0" applyNumberFormat="1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179" fontId="10" fillId="3" borderId="37" xfId="0" applyNumberFormat="1" applyFont="1" applyFill="1" applyBorder="1" applyAlignment="1">
      <alignment horizontal="right" vertical="center"/>
    </xf>
    <xf numFmtId="179" fontId="10" fillId="3" borderId="38" xfId="0" applyNumberFormat="1" applyFont="1" applyFill="1" applyBorder="1" applyAlignment="1">
      <alignment horizontal="right" vertical="center"/>
    </xf>
    <xf numFmtId="179" fontId="10" fillId="3" borderId="39" xfId="0" applyNumberFormat="1" applyFont="1" applyFill="1" applyBorder="1" applyAlignment="1">
      <alignment horizontal="right" vertical="center"/>
    </xf>
    <xf numFmtId="178" fontId="10" fillId="3" borderId="39" xfId="0" applyNumberFormat="1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/>
    </xf>
    <xf numFmtId="176" fontId="10" fillId="5" borderId="36" xfId="0" applyNumberFormat="1" applyFont="1" applyFill="1" applyBorder="1" applyAlignment="1">
      <alignment horizontal="center" vertical="center"/>
    </xf>
    <xf numFmtId="0" fontId="17" fillId="5" borderId="34" xfId="0" applyFont="1" applyFill="1" applyBorder="1" applyAlignment="1">
      <alignment horizontal="left" vertical="center"/>
    </xf>
    <xf numFmtId="0" fontId="10" fillId="5" borderId="34" xfId="0" applyFont="1" applyFill="1" applyBorder="1" applyAlignment="1">
      <alignment horizontal="center" vertical="center"/>
    </xf>
    <xf numFmtId="0" fontId="18" fillId="5" borderId="34" xfId="0" applyFont="1" applyFill="1" applyBorder="1" applyAlignment="1">
      <alignment horizontal="center" vertical="center"/>
    </xf>
    <xf numFmtId="176" fontId="17" fillId="5" borderId="54" xfId="0" applyNumberFormat="1" applyFont="1" applyFill="1" applyBorder="1" applyAlignment="1">
      <alignment horizontal="center" vertical="center"/>
    </xf>
    <xf numFmtId="0" fontId="17" fillId="5" borderId="35" xfId="0" applyFont="1" applyFill="1" applyBorder="1" applyAlignment="1">
      <alignment horizontal="center" vertical="center"/>
    </xf>
    <xf numFmtId="176" fontId="17" fillId="5" borderId="55" xfId="0" applyNumberFormat="1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  <xf numFmtId="179" fontId="10" fillId="5" borderId="37" xfId="0" applyNumberFormat="1" applyFont="1" applyFill="1" applyBorder="1" applyAlignment="1">
      <alignment horizontal="right" vertical="center"/>
    </xf>
    <xf numFmtId="179" fontId="10" fillId="5" borderId="38" xfId="0" applyNumberFormat="1" applyFont="1" applyFill="1" applyBorder="1" applyAlignment="1">
      <alignment horizontal="right" vertical="center"/>
    </xf>
    <xf numFmtId="179" fontId="10" fillId="5" borderId="39" xfId="0" applyNumberFormat="1" applyFont="1" applyFill="1" applyBorder="1" applyAlignment="1">
      <alignment horizontal="right" vertical="center"/>
    </xf>
    <xf numFmtId="179" fontId="10" fillId="5" borderId="33" xfId="0" applyNumberFormat="1" applyFont="1" applyFill="1" applyBorder="1" applyAlignment="1">
      <alignment horizontal="right" vertical="center"/>
    </xf>
    <xf numFmtId="179" fontId="10" fillId="5" borderId="39" xfId="0" applyNumberFormat="1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21" fillId="5" borderId="40" xfId="0" applyFont="1" applyFill="1" applyBorder="1" applyAlignment="1">
      <alignment horizontal="center" vertical="center"/>
    </xf>
    <xf numFmtId="0" fontId="17" fillId="5" borderId="41" xfId="0" applyFont="1" applyFill="1" applyBorder="1" applyAlignment="1">
      <alignment horizontal="left" vertical="center"/>
    </xf>
    <xf numFmtId="0" fontId="10" fillId="5" borderId="34" xfId="0" applyFont="1" applyFill="1" applyBorder="1" applyAlignment="1">
      <alignment horizontal="left" vertical="center"/>
    </xf>
    <xf numFmtId="176" fontId="10" fillId="5" borderId="54" xfId="0" applyNumberFormat="1" applyFont="1" applyFill="1" applyBorder="1" applyAlignment="1">
      <alignment horizontal="center" vertical="center"/>
    </xf>
    <xf numFmtId="176" fontId="11" fillId="5" borderId="55" xfId="0" applyNumberFormat="1" applyFont="1" applyFill="1" applyBorder="1" applyAlignment="1">
      <alignment horizontal="center" vertical="center"/>
    </xf>
    <xf numFmtId="181" fontId="10" fillId="5" borderId="39" xfId="0" applyNumberFormat="1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left" vertical="center"/>
    </xf>
    <xf numFmtId="176" fontId="10" fillId="5" borderId="39" xfId="0" applyNumberFormat="1" applyFont="1" applyFill="1" applyBorder="1" applyAlignment="1">
      <alignment horizontal="center" vertical="center"/>
    </xf>
    <xf numFmtId="176" fontId="10" fillId="3" borderId="36" xfId="0" applyNumberFormat="1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left" vertical="center"/>
    </xf>
    <xf numFmtId="176" fontId="10" fillId="3" borderId="54" xfId="0" applyNumberFormat="1" applyFont="1" applyFill="1" applyBorder="1" applyAlignment="1">
      <alignment horizontal="center" vertical="center"/>
    </xf>
    <xf numFmtId="176" fontId="10" fillId="3" borderId="55" xfId="0" applyNumberFormat="1" applyFont="1" applyFill="1" applyBorder="1" applyAlignment="1">
      <alignment horizontal="center" vertical="center"/>
    </xf>
    <xf numFmtId="181" fontId="10" fillId="3" borderId="39" xfId="0" applyNumberFormat="1" applyFont="1" applyFill="1" applyBorder="1" applyAlignment="1">
      <alignment horizontal="center" vertical="center"/>
    </xf>
    <xf numFmtId="176" fontId="11" fillId="3" borderId="55" xfId="0" applyNumberFormat="1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10" fillId="3" borderId="56" xfId="0" applyFont="1" applyFill="1" applyBorder="1" applyAlignment="1">
      <alignment horizontal="left" vertical="center"/>
    </xf>
    <xf numFmtId="176" fontId="10" fillId="3" borderId="25" xfId="0" applyNumberFormat="1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left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left" vertical="center"/>
    </xf>
    <xf numFmtId="0" fontId="18" fillId="3" borderId="23" xfId="0" applyFont="1" applyFill="1" applyBorder="1" applyAlignment="1">
      <alignment horizontal="center" vertical="center"/>
    </xf>
    <xf numFmtId="176" fontId="11" fillId="3" borderId="57" xfId="0" applyNumberFormat="1" applyFont="1" applyFill="1" applyBorder="1" applyAlignment="1">
      <alignment horizontal="center" vertical="center"/>
    </xf>
    <xf numFmtId="176" fontId="11" fillId="3" borderId="58" xfId="0" applyNumberFormat="1" applyFont="1" applyFill="1" applyBorder="1" applyAlignment="1">
      <alignment horizontal="center" vertical="center"/>
    </xf>
    <xf numFmtId="179" fontId="10" fillId="3" borderId="31" xfId="0" applyNumberFormat="1" applyFont="1" applyFill="1" applyBorder="1" applyAlignment="1">
      <alignment horizontal="right" vertical="center"/>
    </xf>
    <xf numFmtId="179" fontId="10" fillId="3" borderId="32" xfId="0" applyNumberFormat="1" applyFont="1" applyFill="1" applyBorder="1" applyAlignment="1">
      <alignment horizontal="right" vertical="center"/>
    </xf>
    <xf numFmtId="0" fontId="22" fillId="3" borderId="29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left" vertical="center"/>
    </xf>
    <xf numFmtId="176" fontId="10" fillId="5" borderId="61" xfId="0" applyNumberFormat="1" applyFont="1" applyFill="1" applyBorder="1" applyAlignment="1">
      <alignment horizontal="center" vertical="center"/>
    </xf>
    <xf numFmtId="0" fontId="17" fillId="5" borderId="62" xfId="0" applyFont="1" applyFill="1" applyBorder="1" applyAlignment="1">
      <alignment horizontal="left" vertical="center"/>
    </xf>
    <xf numFmtId="0" fontId="10" fillId="5" borderId="62" xfId="0" applyFont="1" applyFill="1" applyBorder="1" applyAlignment="1">
      <alignment horizontal="center" vertical="center"/>
    </xf>
    <xf numFmtId="0" fontId="10" fillId="5" borderId="62" xfId="0" applyFont="1" applyFill="1" applyBorder="1" applyAlignment="1">
      <alignment horizontal="left" vertical="center"/>
    </xf>
    <xf numFmtId="0" fontId="18" fillId="5" borderId="62" xfId="0" applyFont="1" applyFill="1" applyBorder="1" applyAlignment="1">
      <alignment horizontal="center" vertical="center"/>
    </xf>
    <xf numFmtId="176" fontId="10" fillId="5" borderId="63" xfId="0" applyNumberFormat="1" applyFont="1" applyFill="1" applyBorder="1" applyAlignment="1">
      <alignment horizontal="center" vertical="center"/>
    </xf>
    <xf numFmtId="0" fontId="10" fillId="5" borderId="60" xfId="0" applyFont="1" applyFill="1" applyBorder="1" applyAlignment="1">
      <alignment horizontal="center" vertical="center"/>
    </xf>
    <xf numFmtId="176" fontId="11" fillId="5" borderId="64" xfId="0" applyNumberFormat="1" applyFont="1" applyFill="1" applyBorder="1" applyAlignment="1">
      <alignment horizontal="center" vertical="center"/>
    </xf>
    <xf numFmtId="179" fontId="10" fillId="5" borderId="65" xfId="0" applyNumberFormat="1" applyFont="1" applyFill="1" applyBorder="1" applyAlignment="1">
      <alignment horizontal="right" vertical="center"/>
    </xf>
    <xf numFmtId="179" fontId="10" fillId="5" borderId="66" xfId="0" applyNumberFormat="1" applyFont="1" applyFill="1" applyBorder="1" applyAlignment="1">
      <alignment horizontal="right" vertical="center"/>
    </xf>
    <xf numFmtId="179" fontId="10" fillId="5" borderId="67" xfId="0" applyNumberFormat="1" applyFont="1" applyFill="1" applyBorder="1" applyAlignment="1">
      <alignment horizontal="right" vertical="center"/>
    </xf>
    <xf numFmtId="179" fontId="10" fillId="5" borderId="68" xfId="0" applyNumberFormat="1" applyFont="1" applyFill="1" applyBorder="1" applyAlignment="1">
      <alignment horizontal="right" vertical="center"/>
    </xf>
    <xf numFmtId="181" fontId="10" fillId="5" borderId="67" xfId="0" applyNumberFormat="1" applyFont="1" applyFill="1" applyBorder="1" applyAlignment="1">
      <alignment horizontal="center" vertical="center"/>
    </xf>
    <xf numFmtId="0" fontId="10" fillId="5" borderId="69" xfId="0" applyFont="1" applyFill="1" applyBorder="1" applyAlignment="1">
      <alignment horizontal="center" vertical="center"/>
    </xf>
    <xf numFmtId="0" fontId="10" fillId="5" borderId="70" xfId="0" applyFont="1" applyFill="1" applyBorder="1" applyAlignment="1">
      <alignment horizontal="left" vertical="center"/>
    </xf>
    <xf numFmtId="176" fontId="10" fillId="5" borderId="72" xfId="0" applyNumberFormat="1" applyFont="1" applyFill="1" applyBorder="1" applyAlignment="1">
      <alignment horizontal="center" vertical="center"/>
    </xf>
    <xf numFmtId="0" fontId="17" fillId="5" borderId="73" xfId="0" applyFont="1" applyFill="1" applyBorder="1" applyAlignment="1">
      <alignment horizontal="left" vertical="center"/>
    </xf>
    <xf numFmtId="0" fontId="10" fillId="5" borderId="73" xfId="0" applyFont="1" applyFill="1" applyBorder="1" applyAlignment="1">
      <alignment horizontal="center" vertical="center"/>
    </xf>
    <xf numFmtId="0" fontId="10" fillId="5" borderId="73" xfId="0" applyFont="1" applyFill="1" applyBorder="1" applyAlignment="1">
      <alignment horizontal="left" vertical="center"/>
    </xf>
    <xf numFmtId="0" fontId="18" fillId="5" borderId="73" xfId="0" applyFont="1" applyFill="1" applyBorder="1" applyAlignment="1">
      <alignment horizontal="center" vertical="center"/>
    </xf>
    <xf numFmtId="176" fontId="10" fillId="5" borderId="74" xfId="0" applyNumberFormat="1" applyFont="1" applyFill="1" applyBorder="1" applyAlignment="1">
      <alignment horizontal="center" vertical="center"/>
    </xf>
    <xf numFmtId="0" fontId="10" fillId="5" borderId="71" xfId="0" applyFont="1" applyFill="1" applyBorder="1" applyAlignment="1">
      <alignment horizontal="center" vertical="center"/>
    </xf>
    <xf numFmtId="176" fontId="11" fillId="5" borderId="75" xfId="0" applyNumberFormat="1" applyFont="1" applyFill="1" applyBorder="1" applyAlignment="1">
      <alignment horizontal="center" vertical="center"/>
    </xf>
    <xf numFmtId="179" fontId="10" fillId="5" borderId="76" xfId="0" applyNumberFormat="1" applyFont="1" applyFill="1" applyBorder="1" applyAlignment="1">
      <alignment horizontal="right" vertical="center"/>
    </xf>
    <xf numFmtId="179" fontId="10" fillId="5" borderId="77" xfId="0" applyNumberFormat="1" applyFont="1" applyFill="1" applyBorder="1" applyAlignment="1">
      <alignment horizontal="right" vertical="center"/>
    </xf>
    <xf numFmtId="178" fontId="10" fillId="5" borderId="68" xfId="0" applyNumberFormat="1" applyFont="1" applyFill="1" applyBorder="1" applyAlignment="1">
      <alignment horizontal="center" vertical="center"/>
    </xf>
    <xf numFmtId="0" fontId="10" fillId="5" borderId="78" xfId="0" applyFont="1" applyFill="1" applyBorder="1" applyAlignment="1">
      <alignment horizontal="center" vertical="center"/>
    </xf>
    <xf numFmtId="0" fontId="10" fillId="5" borderId="79" xfId="0" applyFont="1" applyFill="1" applyBorder="1" applyAlignment="1">
      <alignment horizontal="left" vertical="center"/>
    </xf>
    <xf numFmtId="178" fontId="10" fillId="5" borderId="81" xfId="0" applyNumberFormat="1" applyFont="1" applyFill="1" applyBorder="1" applyAlignment="1">
      <alignment horizontal="center" vertical="center"/>
    </xf>
    <xf numFmtId="0" fontId="17" fillId="5" borderId="82" xfId="0" applyFont="1" applyFill="1" applyBorder="1" applyAlignment="1">
      <alignment horizontal="left" vertical="center"/>
    </xf>
    <xf numFmtId="0" fontId="10" fillId="5" borderId="82" xfId="0" applyFont="1" applyFill="1" applyBorder="1" applyAlignment="1">
      <alignment horizontal="center" vertical="center"/>
    </xf>
    <xf numFmtId="0" fontId="10" fillId="5" borderId="82" xfId="0" applyFont="1" applyFill="1" applyBorder="1" applyAlignment="1">
      <alignment horizontal="left" vertical="center"/>
    </xf>
    <xf numFmtId="0" fontId="18" fillId="5" borderId="82" xfId="0" applyFont="1" applyFill="1" applyBorder="1" applyAlignment="1">
      <alignment horizontal="center" vertical="center"/>
    </xf>
    <xf numFmtId="176" fontId="10" fillId="5" borderId="83" xfId="0" applyNumberFormat="1" applyFont="1" applyFill="1" applyBorder="1" applyAlignment="1">
      <alignment horizontal="center" vertical="center"/>
    </xf>
    <xf numFmtId="0" fontId="10" fillId="5" borderId="80" xfId="0" applyFont="1" applyFill="1" applyBorder="1" applyAlignment="1">
      <alignment horizontal="center" vertical="center"/>
    </xf>
    <xf numFmtId="176" fontId="11" fillId="5" borderId="84" xfId="0" applyNumberFormat="1" applyFont="1" applyFill="1" applyBorder="1" applyAlignment="1">
      <alignment horizontal="center" vertical="center"/>
    </xf>
    <xf numFmtId="179" fontId="10" fillId="5" borderId="85" xfId="0" applyNumberFormat="1" applyFont="1" applyFill="1" applyBorder="1" applyAlignment="1">
      <alignment horizontal="right" vertical="center"/>
    </xf>
    <xf numFmtId="179" fontId="10" fillId="5" borderId="86" xfId="0" applyNumberFormat="1" applyFont="1" applyFill="1" applyBorder="1" applyAlignment="1">
      <alignment horizontal="right" vertical="center"/>
    </xf>
    <xf numFmtId="179" fontId="10" fillId="5" borderId="87" xfId="0" applyNumberFormat="1" applyFont="1" applyFill="1" applyBorder="1" applyAlignment="1">
      <alignment horizontal="right" vertical="center"/>
    </xf>
    <xf numFmtId="178" fontId="10" fillId="5" borderId="87" xfId="0" applyNumberFormat="1" applyFont="1" applyFill="1" applyBorder="1" applyAlignment="1">
      <alignment horizontal="center" vertical="center"/>
    </xf>
    <xf numFmtId="0" fontId="10" fillId="5" borderId="88" xfId="0" applyFont="1" applyFill="1" applyBorder="1" applyAlignment="1">
      <alignment horizontal="center" vertical="center"/>
    </xf>
    <xf numFmtId="0" fontId="10" fillId="5" borderId="89" xfId="0" applyFont="1" applyFill="1" applyBorder="1" applyAlignment="1">
      <alignment horizontal="left" vertical="center"/>
    </xf>
    <xf numFmtId="0" fontId="7" fillId="2" borderId="80" xfId="0" applyFont="1" applyFill="1" applyBorder="1" applyAlignment="1">
      <alignment horizontal="center" vertical="center"/>
    </xf>
    <xf numFmtId="0" fontId="7" fillId="3" borderId="90" xfId="0" applyFont="1" applyFill="1" applyBorder="1" applyAlignment="1">
      <alignment horizontal="center" vertical="center"/>
    </xf>
    <xf numFmtId="178" fontId="10" fillId="5" borderId="92" xfId="0" applyNumberFormat="1" applyFont="1" applyFill="1" applyBorder="1" applyAlignment="1">
      <alignment horizontal="center" vertical="center"/>
    </xf>
    <xf numFmtId="0" fontId="17" fillId="5" borderId="93" xfId="0" applyFont="1" applyFill="1" applyBorder="1" applyAlignment="1">
      <alignment horizontal="left" vertical="center"/>
    </xf>
    <xf numFmtId="0" fontId="10" fillId="5" borderId="93" xfId="0" applyFont="1" applyFill="1" applyBorder="1" applyAlignment="1">
      <alignment horizontal="center" vertical="center"/>
    </xf>
    <xf numFmtId="0" fontId="10" fillId="5" borderId="93" xfId="0" applyFont="1" applyFill="1" applyBorder="1" applyAlignment="1">
      <alignment horizontal="left" vertical="center"/>
    </xf>
    <xf numFmtId="0" fontId="17" fillId="5" borderId="93" xfId="0" applyFont="1" applyFill="1" applyBorder="1" applyAlignment="1">
      <alignment horizontal="center" vertical="center"/>
    </xf>
    <xf numFmtId="176" fontId="10" fillId="5" borderId="94" xfId="0" applyNumberFormat="1" applyFont="1" applyFill="1" applyBorder="1" applyAlignment="1">
      <alignment horizontal="center" vertical="center"/>
    </xf>
    <xf numFmtId="0" fontId="10" fillId="5" borderId="91" xfId="0" applyFont="1" applyFill="1" applyBorder="1" applyAlignment="1">
      <alignment horizontal="center" vertical="center"/>
    </xf>
    <xf numFmtId="176" fontId="11" fillId="5" borderId="95" xfId="0" applyNumberFormat="1" applyFont="1" applyFill="1" applyBorder="1" applyAlignment="1">
      <alignment horizontal="center" vertical="center"/>
    </xf>
    <xf numFmtId="179" fontId="10" fillId="5" borderId="96" xfId="0" applyNumberFormat="1" applyFont="1" applyFill="1" applyBorder="1" applyAlignment="1">
      <alignment horizontal="right" vertical="center"/>
    </xf>
    <xf numFmtId="179" fontId="10" fillId="5" borderId="97" xfId="0" applyNumberFormat="1" applyFont="1" applyFill="1" applyBorder="1" applyAlignment="1">
      <alignment horizontal="right" vertical="center"/>
    </xf>
    <xf numFmtId="179" fontId="10" fillId="5" borderId="98" xfId="0" applyNumberFormat="1" applyFont="1" applyFill="1" applyBorder="1" applyAlignment="1">
      <alignment horizontal="right" vertical="center"/>
    </xf>
    <xf numFmtId="178" fontId="10" fillId="5" borderId="98" xfId="0" applyNumberFormat="1" applyFont="1" applyFill="1" applyBorder="1" applyAlignment="1">
      <alignment horizontal="center" vertical="center"/>
    </xf>
    <xf numFmtId="0" fontId="10" fillId="5" borderId="99" xfId="0" applyFont="1" applyFill="1" applyBorder="1" applyAlignment="1">
      <alignment horizontal="center" vertical="center"/>
    </xf>
    <xf numFmtId="0" fontId="10" fillId="5" borderId="100" xfId="0" applyFont="1" applyFill="1" applyBorder="1" applyAlignment="1">
      <alignment horizontal="left" vertical="center"/>
    </xf>
    <xf numFmtId="0" fontId="11" fillId="3" borderId="55" xfId="0" applyFont="1" applyFill="1" applyBorder="1" applyAlignment="1">
      <alignment horizontal="center" vertical="center"/>
    </xf>
    <xf numFmtId="179" fontId="10" fillId="3" borderId="39" xfId="0" applyNumberFormat="1" applyFont="1" applyFill="1" applyBorder="1" applyAlignment="1">
      <alignment horizontal="center" vertical="center"/>
    </xf>
    <xf numFmtId="178" fontId="10" fillId="5" borderId="67" xfId="0" applyNumberFormat="1" applyFont="1" applyFill="1" applyBorder="1" applyAlignment="1">
      <alignment horizontal="center" vertical="center"/>
    </xf>
    <xf numFmtId="176" fontId="10" fillId="5" borderId="102" xfId="0" applyNumberFormat="1" applyFont="1" applyFill="1" applyBorder="1" applyAlignment="1">
      <alignment horizontal="center" vertical="center"/>
    </xf>
    <xf numFmtId="0" fontId="17" fillId="5" borderId="103" xfId="0" applyFont="1" applyFill="1" applyBorder="1" applyAlignment="1">
      <alignment horizontal="left" vertical="center"/>
    </xf>
    <xf numFmtId="0" fontId="10" fillId="5" borderId="103" xfId="0" applyFont="1" applyFill="1" applyBorder="1" applyAlignment="1">
      <alignment horizontal="center" vertical="center"/>
    </xf>
    <xf numFmtId="0" fontId="10" fillId="5" borderId="103" xfId="0" applyFont="1" applyFill="1" applyBorder="1" applyAlignment="1">
      <alignment horizontal="left" vertical="center"/>
    </xf>
    <xf numFmtId="0" fontId="18" fillId="5" borderId="103" xfId="0" applyFont="1" applyFill="1" applyBorder="1" applyAlignment="1">
      <alignment horizontal="center" vertical="center"/>
    </xf>
    <xf numFmtId="176" fontId="10" fillId="5" borderId="104" xfId="0" applyNumberFormat="1" applyFont="1" applyFill="1" applyBorder="1" applyAlignment="1">
      <alignment horizontal="center" vertical="center"/>
    </xf>
    <xf numFmtId="0" fontId="10" fillId="5" borderId="101" xfId="0" applyFont="1" applyFill="1" applyBorder="1" applyAlignment="1">
      <alignment horizontal="center" vertical="center"/>
    </xf>
    <xf numFmtId="176" fontId="11" fillId="5" borderId="105" xfId="0" applyNumberFormat="1" applyFont="1" applyFill="1" applyBorder="1" applyAlignment="1">
      <alignment horizontal="center" vertical="center"/>
    </xf>
    <xf numFmtId="179" fontId="10" fillId="5" borderId="106" xfId="0" applyNumberFormat="1" applyFont="1" applyFill="1" applyBorder="1" applyAlignment="1">
      <alignment horizontal="right" vertical="center"/>
    </xf>
    <xf numFmtId="179" fontId="10" fillId="5" borderId="107" xfId="0" applyNumberFormat="1" applyFont="1" applyFill="1" applyBorder="1" applyAlignment="1">
      <alignment horizontal="right" vertical="center"/>
    </xf>
    <xf numFmtId="179" fontId="10" fillId="5" borderId="108" xfId="0" applyNumberFormat="1" applyFont="1" applyFill="1" applyBorder="1" applyAlignment="1">
      <alignment horizontal="right" vertical="center"/>
    </xf>
    <xf numFmtId="179" fontId="10" fillId="5" borderId="108" xfId="0" applyNumberFormat="1" applyFont="1" applyFill="1" applyBorder="1" applyAlignment="1">
      <alignment horizontal="center" vertical="center"/>
    </xf>
    <xf numFmtId="0" fontId="10" fillId="5" borderId="109" xfId="0" applyFont="1" applyFill="1" applyBorder="1" applyAlignment="1">
      <alignment horizontal="center" vertical="center"/>
    </xf>
    <xf numFmtId="0" fontId="10" fillId="5" borderId="110" xfId="0" applyFont="1" applyFill="1" applyBorder="1" applyAlignment="1">
      <alignment horizontal="left" vertical="center"/>
    </xf>
    <xf numFmtId="0" fontId="10" fillId="5" borderId="108" xfId="0" applyFont="1" applyFill="1" applyBorder="1" applyAlignment="1">
      <alignment horizontal="center" vertical="center"/>
    </xf>
    <xf numFmtId="178" fontId="10" fillId="5" borderId="108" xfId="0" applyNumberFormat="1" applyFont="1" applyFill="1" applyBorder="1" applyAlignment="1">
      <alignment horizontal="center" vertical="center"/>
    </xf>
    <xf numFmtId="176" fontId="10" fillId="5" borderId="81" xfId="0" applyNumberFormat="1" applyFont="1" applyFill="1" applyBorder="1" applyAlignment="1">
      <alignment horizontal="center" vertical="center"/>
    </xf>
    <xf numFmtId="176" fontId="10" fillId="5" borderId="92" xfId="0" applyNumberFormat="1" applyFont="1" applyFill="1" applyBorder="1" applyAlignment="1">
      <alignment horizontal="center" vertical="center"/>
    </xf>
    <xf numFmtId="176" fontId="17" fillId="3" borderId="112" xfId="0" applyNumberFormat="1" applyFont="1" applyFill="1" applyBorder="1" applyAlignment="1">
      <alignment horizontal="center" vertical="center"/>
    </xf>
    <xf numFmtId="0" fontId="17" fillId="3" borderId="113" xfId="0" applyFont="1" applyFill="1" applyBorder="1" applyAlignment="1">
      <alignment horizontal="left" vertical="center"/>
    </xf>
    <xf numFmtId="0" fontId="17" fillId="3" borderId="113" xfId="0" applyFont="1" applyFill="1" applyBorder="1" applyAlignment="1">
      <alignment horizontal="center" vertical="center"/>
    </xf>
    <xf numFmtId="0" fontId="18" fillId="3" borderId="113" xfId="0" applyFont="1" applyFill="1" applyBorder="1" applyAlignment="1">
      <alignment horizontal="center" vertical="center"/>
    </xf>
    <xf numFmtId="176" fontId="11" fillId="3" borderId="114" xfId="0" applyNumberFormat="1" applyFont="1" applyFill="1" applyBorder="1" applyAlignment="1">
      <alignment horizontal="center" vertical="center"/>
    </xf>
    <xf numFmtId="0" fontId="10" fillId="3" borderId="111" xfId="0" applyFont="1" applyFill="1" applyBorder="1" applyAlignment="1">
      <alignment horizontal="center" vertical="center"/>
    </xf>
    <xf numFmtId="176" fontId="11" fillId="3" borderId="115" xfId="0" applyNumberFormat="1" applyFont="1" applyFill="1" applyBorder="1" applyAlignment="1">
      <alignment horizontal="center" vertical="center"/>
    </xf>
    <xf numFmtId="179" fontId="10" fillId="3" borderId="116" xfId="0" applyNumberFormat="1" applyFont="1" applyFill="1" applyBorder="1" applyAlignment="1">
      <alignment horizontal="right" vertical="center"/>
    </xf>
    <xf numFmtId="179" fontId="10" fillId="3" borderId="117" xfId="0" applyNumberFormat="1" applyFont="1" applyFill="1" applyBorder="1" applyAlignment="1">
      <alignment horizontal="right" vertical="center"/>
    </xf>
    <xf numFmtId="179" fontId="10" fillId="3" borderId="118" xfId="0" applyNumberFormat="1" applyFont="1" applyFill="1" applyBorder="1" applyAlignment="1">
      <alignment horizontal="right" vertical="center"/>
    </xf>
    <xf numFmtId="179" fontId="10" fillId="3" borderId="45" xfId="0" applyNumberFormat="1" applyFont="1" applyFill="1" applyBorder="1" applyAlignment="1">
      <alignment horizontal="right" vertical="center"/>
    </xf>
    <xf numFmtId="176" fontId="10" fillId="3" borderId="118" xfId="0" applyNumberFormat="1" applyFont="1" applyFill="1" applyBorder="1" applyAlignment="1">
      <alignment horizontal="center" vertical="center"/>
    </xf>
    <xf numFmtId="0" fontId="23" fillId="3" borderId="119" xfId="0" applyFont="1" applyFill="1" applyBorder="1" applyAlignment="1">
      <alignment horizontal="center" vertical="center"/>
    </xf>
    <xf numFmtId="0" fontId="10" fillId="3" borderId="120" xfId="0" applyFont="1" applyFill="1" applyBorder="1" applyAlignment="1">
      <alignment horizontal="left" vertical="center"/>
    </xf>
    <xf numFmtId="0" fontId="16" fillId="6" borderId="121" xfId="0" applyFont="1" applyFill="1" applyBorder="1" applyAlignment="1">
      <alignment horizontal="center" vertical="center"/>
    </xf>
    <xf numFmtId="0" fontId="16" fillId="6" borderId="123" xfId="0" applyFont="1" applyFill="1" applyBorder="1" applyAlignment="1">
      <alignment horizontal="center" vertical="center"/>
    </xf>
    <xf numFmtId="0" fontId="16" fillId="6" borderId="122" xfId="0" applyFont="1" applyFill="1" applyBorder="1" applyAlignment="1">
      <alignment horizontal="center" vertical="center"/>
    </xf>
    <xf numFmtId="179" fontId="16" fillId="6" borderId="124" xfId="0" applyNumberFormat="1" applyFont="1" applyFill="1" applyBorder="1" applyAlignment="1">
      <alignment horizontal="right" vertical="center"/>
    </xf>
    <xf numFmtId="179" fontId="16" fillId="6" borderId="125" xfId="0" applyNumberFormat="1" applyFont="1" applyFill="1" applyBorder="1" applyAlignment="1">
      <alignment horizontal="right" vertical="center"/>
    </xf>
    <xf numFmtId="179" fontId="16" fillId="6" borderId="126" xfId="0" applyNumberFormat="1" applyFont="1" applyFill="1" applyBorder="1" applyAlignment="1">
      <alignment horizontal="right" vertical="center"/>
    </xf>
    <xf numFmtId="0" fontId="16" fillId="6" borderId="126" xfId="0" applyFont="1" applyFill="1" applyBorder="1" applyAlignment="1">
      <alignment horizontal="center" vertical="center"/>
    </xf>
    <xf numFmtId="0" fontId="18" fillId="6" borderId="127" xfId="0" applyFont="1" applyFill="1" applyBorder="1" applyAlignment="1">
      <alignment horizontal="center" vertical="center"/>
    </xf>
    <xf numFmtId="0" fontId="18" fillId="6" borderId="128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77" fontId="7" fillId="3" borderId="0" xfId="0" applyNumberFormat="1" applyFont="1" applyFill="1" applyAlignment="1">
      <alignment horizontal="center" vertical="center"/>
    </xf>
    <xf numFmtId="176" fontId="7" fillId="3" borderId="0" xfId="0" applyNumberFormat="1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vertical="center"/>
    </xf>
    <xf numFmtId="0" fontId="24" fillId="2" borderId="0" xfId="0" applyFont="1" applyFill="1" applyAlignment="1">
      <alignment vertical="center"/>
    </xf>
    <xf numFmtId="10" fontId="1" fillId="2" borderId="0" xfId="0" applyNumberFormat="1" applyFont="1" applyFill="1" applyAlignment="1">
      <alignment vertical="center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center" wrapText="1"/>
    </xf>
    <xf numFmtId="182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" fillId="0" borderId="0" xfId="0" applyFont="1"/>
    <xf numFmtId="183" fontId="26" fillId="0" borderId="0" xfId="0" applyNumberFormat="1" applyFont="1" applyAlignment="1">
      <alignment horizontal="left" vertical="center"/>
    </xf>
    <xf numFmtId="0" fontId="27" fillId="0" borderId="0" xfId="0" applyFont="1" applyAlignment="1"/>
    <xf numFmtId="183" fontId="28" fillId="0" borderId="0" xfId="0" applyNumberFormat="1" applyFont="1" applyAlignment="1">
      <alignment horizontal="left"/>
    </xf>
    <xf numFmtId="176" fontId="28" fillId="0" borderId="0" xfId="0" applyNumberFormat="1" applyFont="1" applyAlignment="1">
      <alignment horizontal="left"/>
    </xf>
    <xf numFmtId="0" fontId="3" fillId="0" borderId="0" xfId="0" applyFont="1"/>
    <xf numFmtId="0" fontId="29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10" fontId="29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176" fontId="25" fillId="3" borderId="0" xfId="0" applyNumberFormat="1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3" fillId="3" borderId="0" xfId="0" applyFont="1" applyFill="1"/>
    <xf numFmtId="176" fontId="29" fillId="3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center" wrapText="1"/>
    </xf>
    <xf numFmtId="0" fontId="17" fillId="0" borderId="0" xfId="0" applyFont="1" applyAlignment="1">
      <alignment vertical="center"/>
    </xf>
    <xf numFmtId="0" fontId="32" fillId="7" borderId="0" xfId="0" applyFont="1" applyFill="1" applyAlignment="1">
      <alignment horizontal="center" vertical="center"/>
    </xf>
    <xf numFmtId="183" fontId="32" fillId="7" borderId="0" xfId="0" applyNumberFormat="1" applyFont="1" applyFill="1" applyAlignment="1">
      <alignment horizontal="left" vertical="center"/>
    </xf>
    <xf numFmtId="0" fontId="33" fillId="0" borderId="0" xfId="0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1" fillId="3" borderId="0" xfId="0" applyFont="1" applyFill="1" applyAlignment="1">
      <alignment vertical="center"/>
    </xf>
    <xf numFmtId="177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182" fontId="1" fillId="0" borderId="0" xfId="0" applyNumberFormat="1" applyFont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15" fillId="3" borderId="131" xfId="0" applyFont="1" applyFill="1" applyBorder="1" applyAlignment="1">
      <alignment horizontal="center" vertical="center"/>
    </xf>
    <xf numFmtId="0" fontId="15" fillId="2" borderId="131" xfId="0" applyFont="1" applyFill="1" applyBorder="1" applyAlignment="1">
      <alignment horizontal="center" vertical="center"/>
    </xf>
    <xf numFmtId="176" fontId="8" fillId="8" borderId="159" xfId="0" applyNumberFormat="1" applyFont="1" applyFill="1" applyBorder="1" applyAlignment="1">
      <alignment horizontal="center" vertical="center"/>
    </xf>
    <xf numFmtId="176" fontId="8" fillId="8" borderId="160" xfId="0" applyNumberFormat="1" applyFont="1" applyFill="1" applyBorder="1" applyAlignment="1">
      <alignment horizontal="center" vertical="center"/>
    </xf>
    <xf numFmtId="0" fontId="8" fillId="8" borderId="161" xfId="0" applyFont="1" applyFill="1" applyBorder="1" applyAlignment="1">
      <alignment horizontal="center" vertical="center"/>
    </xf>
    <xf numFmtId="0" fontId="8" fillId="8" borderId="162" xfId="0" applyFont="1" applyFill="1" applyBorder="1" applyAlignment="1">
      <alignment horizontal="center" vertical="center"/>
    </xf>
    <xf numFmtId="0" fontId="8" fillId="8" borderId="163" xfId="0" applyFont="1" applyFill="1" applyBorder="1" applyAlignment="1">
      <alignment horizontal="center" vertical="center"/>
    </xf>
    <xf numFmtId="0" fontId="8" fillId="8" borderId="164" xfId="0" applyFont="1" applyFill="1" applyBorder="1" applyAlignment="1">
      <alignment horizontal="center" vertical="center"/>
    </xf>
    <xf numFmtId="0" fontId="8" fillId="9" borderId="151" xfId="0" applyFont="1" applyFill="1" applyBorder="1" applyAlignment="1">
      <alignment horizontal="center" vertical="center"/>
    </xf>
    <xf numFmtId="176" fontId="8" fillId="10" borderId="156" xfId="0" applyNumberFormat="1" applyFont="1" applyFill="1" applyBorder="1" applyAlignment="1">
      <alignment horizontal="center" vertical="center"/>
    </xf>
    <xf numFmtId="0" fontId="8" fillId="9" borderId="156" xfId="0" applyFont="1" applyFill="1" applyBorder="1" applyAlignment="1">
      <alignment horizontal="center" vertical="center"/>
    </xf>
    <xf numFmtId="0" fontId="8" fillId="10" borderId="156" xfId="0" applyFont="1" applyFill="1" applyBorder="1" applyAlignment="1">
      <alignment horizontal="center" vertical="center"/>
    </xf>
    <xf numFmtId="10" fontId="8" fillId="10" borderId="156" xfId="0" applyNumberFormat="1" applyFont="1" applyFill="1" applyBorder="1" applyAlignment="1">
      <alignment horizontal="center" vertical="center"/>
    </xf>
    <xf numFmtId="0" fontId="15" fillId="0" borderId="165" xfId="0" applyFont="1" applyBorder="1" applyAlignment="1">
      <alignment horizontal="center" vertical="center"/>
    </xf>
    <xf numFmtId="0" fontId="15" fillId="0" borderId="166" xfId="0" applyFont="1" applyBorder="1" applyAlignment="1">
      <alignment horizontal="center" vertical="center"/>
    </xf>
    <xf numFmtId="0" fontId="15" fillId="0" borderId="166" xfId="0" applyFont="1" applyBorder="1" applyAlignment="1">
      <alignment horizontal="center" vertical="center" wrapText="1"/>
    </xf>
    <xf numFmtId="182" fontId="15" fillId="0" borderId="166" xfId="0" applyNumberFormat="1" applyFont="1" applyBorder="1" applyAlignment="1">
      <alignment horizontal="center" vertical="center"/>
    </xf>
    <xf numFmtId="0" fontId="15" fillId="0" borderId="157" xfId="0" applyFont="1" applyBorder="1" applyAlignment="1">
      <alignment horizontal="center" vertical="center"/>
    </xf>
    <xf numFmtId="0" fontId="15" fillId="0" borderId="167" xfId="0" applyFont="1" applyBorder="1" applyAlignment="1">
      <alignment horizontal="center" vertical="center"/>
    </xf>
    <xf numFmtId="0" fontId="15" fillId="3" borderId="150" xfId="0" applyFont="1" applyFill="1" applyBorder="1" applyAlignment="1">
      <alignment horizontal="center" vertical="center"/>
    </xf>
    <xf numFmtId="0" fontId="15" fillId="2" borderId="150" xfId="0" applyFont="1" applyFill="1" applyBorder="1" applyAlignment="1">
      <alignment horizontal="center" vertical="center"/>
    </xf>
    <xf numFmtId="0" fontId="10" fillId="11" borderId="168" xfId="0" applyFont="1" applyFill="1" applyBorder="1" applyAlignment="1">
      <alignment horizontal="center" vertical="center"/>
    </xf>
    <xf numFmtId="0" fontId="10" fillId="11" borderId="170" xfId="0" applyFont="1" applyFill="1" applyBorder="1" applyAlignment="1">
      <alignment horizontal="center" vertical="center"/>
    </xf>
    <xf numFmtId="0" fontId="10" fillId="11" borderId="171" xfId="0" applyFont="1" applyFill="1" applyBorder="1" applyAlignment="1">
      <alignment horizontal="center" vertical="center" wrapText="1"/>
    </xf>
    <xf numFmtId="0" fontId="10" fillId="11" borderId="172" xfId="0" applyFont="1" applyFill="1" applyBorder="1" applyAlignment="1">
      <alignment horizontal="left" vertical="center" wrapText="1"/>
    </xf>
    <xf numFmtId="0" fontId="10" fillId="11" borderId="173" xfId="0" applyFont="1" applyFill="1" applyBorder="1" applyAlignment="1">
      <alignment horizontal="left" vertical="center" wrapText="1"/>
    </xf>
    <xf numFmtId="0" fontId="10" fillId="11" borderId="169" xfId="0" applyFont="1" applyFill="1" applyBorder="1" applyAlignment="1">
      <alignment horizontal="center" vertical="center"/>
    </xf>
    <xf numFmtId="0" fontId="10" fillId="11" borderId="171" xfId="0" applyFont="1" applyFill="1" applyBorder="1" applyAlignment="1">
      <alignment horizontal="center" vertical="center"/>
    </xf>
    <xf numFmtId="0" fontId="10" fillId="11" borderId="174" xfId="0" applyFont="1" applyFill="1" applyBorder="1" applyAlignment="1">
      <alignment horizontal="center" vertical="center"/>
    </xf>
    <xf numFmtId="0" fontId="10" fillId="11" borderId="175" xfId="0" applyFont="1" applyFill="1" applyBorder="1" applyAlignment="1">
      <alignment horizontal="center" vertical="center"/>
    </xf>
    <xf numFmtId="0" fontId="10" fillId="11" borderId="170" xfId="0" applyFont="1" applyFill="1" applyBorder="1" applyAlignment="1">
      <alignment horizontal="center" vertical="center" wrapText="1"/>
    </xf>
    <xf numFmtId="0" fontId="10" fillId="11" borderId="176" xfId="0" applyFont="1" applyFill="1" applyBorder="1" applyAlignment="1">
      <alignment horizontal="center" vertical="center" wrapText="1"/>
    </xf>
    <xf numFmtId="176" fontId="10" fillId="11" borderId="177" xfId="0" applyNumberFormat="1" applyFont="1" applyFill="1" applyBorder="1" applyAlignment="1">
      <alignment horizontal="center" vertical="center"/>
    </xf>
    <xf numFmtId="176" fontId="10" fillId="11" borderId="171" xfId="0" applyNumberFormat="1" applyFont="1" applyFill="1" applyBorder="1" applyAlignment="1">
      <alignment horizontal="center" vertical="center"/>
    </xf>
    <xf numFmtId="178" fontId="10" fillId="11" borderId="169" xfId="0" applyNumberFormat="1" applyFont="1" applyFill="1" applyBorder="1" applyAlignment="1">
      <alignment horizontal="center" vertical="center"/>
    </xf>
    <xf numFmtId="179" fontId="10" fillId="11" borderId="170" xfId="0" applyNumberFormat="1" applyFont="1" applyFill="1" applyBorder="1" applyAlignment="1">
      <alignment horizontal="center" vertical="center"/>
    </xf>
    <xf numFmtId="179" fontId="10" fillId="11" borderId="176" xfId="0" applyNumberFormat="1" applyFont="1" applyFill="1" applyBorder="1" applyAlignment="1">
      <alignment horizontal="center" vertical="center"/>
    </xf>
    <xf numFmtId="176" fontId="10" fillId="11" borderId="173" xfId="0" applyNumberFormat="1" applyFont="1" applyFill="1" applyBorder="1" applyAlignment="1">
      <alignment horizontal="center" vertical="center"/>
    </xf>
    <xf numFmtId="176" fontId="10" fillId="11" borderId="174" xfId="0" applyNumberFormat="1" applyFont="1" applyFill="1" applyBorder="1" applyAlignment="1">
      <alignment horizontal="center" vertical="center"/>
    </xf>
    <xf numFmtId="179" fontId="10" fillId="11" borderId="174" xfId="0" applyNumberFormat="1" applyFont="1" applyFill="1" applyBorder="1" applyAlignment="1">
      <alignment horizontal="center" vertical="center"/>
    </xf>
    <xf numFmtId="179" fontId="32" fillId="11" borderId="174" xfId="0" applyNumberFormat="1" applyFont="1" applyFill="1" applyBorder="1" applyAlignment="1">
      <alignment horizontal="center" vertical="center"/>
    </xf>
    <xf numFmtId="10" fontId="10" fillId="11" borderId="178" xfId="0" applyNumberFormat="1" applyFont="1" applyFill="1" applyBorder="1" applyAlignment="1">
      <alignment horizontal="center" vertical="center"/>
    </xf>
    <xf numFmtId="0" fontId="34" fillId="11" borderId="172" xfId="0" applyFont="1" applyFill="1" applyBorder="1" applyAlignment="1">
      <alignment horizontal="left" vertical="top"/>
    </xf>
    <xf numFmtId="0" fontId="10" fillId="11" borderId="169" xfId="0" applyFont="1" applyFill="1" applyBorder="1" applyAlignment="1">
      <alignment horizontal="center" vertical="center" wrapText="1"/>
    </xf>
    <xf numFmtId="0" fontId="10" fillId="11" borderId="170" xfId="0" applyFont="1" applyFill="1" applyBorder="1" applyAlignment="1">
      <alignment horizontal="center" vertical="center"/>
    </xf>
    <xf numFmtId="182" fontId="10" fillId="11" borderId="170" xfId="0" applyNumberFormat="1" applyFont="1" applyFill="1" applyBorder="1" applyAlignment="1">
      <alignment horizontal="left" vertical="center"/>
    </xf>
    <xf numFmtId="0" fontId="10" fillId="11" borderId="170" xfId="0" applyFont="1" applyFill="1" applyBorder="1" applyAlignment="1">
      <alignment horizontal="left" vertical="center"/>
    </xf>
    <xf numFmtId="0" fontId="10" fillId="11" borderId="171" xfId="0" applyFont="1" applyFill="1" applyBorder="1" applyAlignment="1">
      <alignment horizontal="left" vertical="center"/>
    </xf>
    <xf numFmtId="0" fontId="7" fillId="11" borderId="168" xfId="0" applyFont="1" applyFill="1" applyBorder="1" applyAlignment="1">
      <alignment horizontal="center" vertical="center"/>
    </xf>
    <xf numFmtId="0" fontId="10" fillId="11" borderId="171" xfId="0" applyFont="1" applyFill="1" applyBorder="1" applyAlignment="1">
      <alignment horizontal="center" vertical="center"/>
    </xf>
    <xf numFmtId="0" fontId="10" fillId="11" borderId="172" xfId="0" applyFont="1" applyFill="1" applyBorder="1" applyAlignment="1">
      <alignment horizontal="left" vertical="center"/>
    </xf>
    <xf numFmtId="0" fontId="10" fillId="11" borderId="173" xfId="0" applyFont="1" applyFill="1" applyBorder="1" applyAlignment="1">
      <alignment horizontal="left" vertical="center"/>
    </xf>
    <xf numFmtId="178" fontId="10" fillId="11" borderId="179" xfId="0" applyNumberFormat="1" applyFont="1" applyFill="1" applyBorder="1" applyAlignment="1">
      <alignment horizontal="center" vertical="center"/>
    </xf>
    <xf numFmtId="176" fontId="10" fillId="11" borderId="169" xfId="0" applyNumberFormat="1" applyFont="1" applyFill="1" applyBorder="1" applyAlignment="1">
      <alignment horizontal="center" vertical="center"/>
    </xf>
    <xf numFmtId="179" fontId="10" fillId="11" borderId="174" xfId="0" applyNumberFormat="1" applyFont="1" applyFill="1" applyBorder="1" applyAlignment="1">
      <alignment horizontal="right" vertical="center"/>
    </xf>
    <xf numFmtId="0" fontId="34" fillId="11" borderId="172" xfId="0" applyFont="1" applyFill="1" applyBorder="1" applyAlignment="1">
      <alignment horizontal="left" vertical="top" wrapText="1"/>
    </xf>
    <xf numFmtId="0" fontId="10" fillId="11" borderId="180" xfId="0" applyFont="1" applyFill="1" applyBorder="1" applyAlignment="1">
      <alignment horizontal="center" vertical="center"/>
    </xf>
    <xf numFmtId="0" fontId="10" fillId="11" borderId="182" xfId="0" applyFont="1" applyFill="1" applyBorder="1" applyAlignment="1">
      <alignment horizontal="center" vertical="center"/>
    </xf>
    <xf numFmtId="0" fontId="10" fillId="11" borderId="183" xfId="0" applyFont="1" applyFill="1" applyBorder="1" applyAlignment="1">
      <alignment horizontal="center" vertical="center"/>
    </xf>
    <xf numFmtId="0" fontId="10" fillId="11" borderId="184" xfId="0" applyFont="1" applyFill="1" applyBorder="1" applyAlignment="1">
      <alignment horizontal="left" vertical="center"/>
    </xf>
    <xf numFmtId="0" fontId="10" fillId="11" borderId="185" xfId="0" applyFont="1" applyFill="1" applyBorder="1" applyAlignment="1">
      <alignment horizontal="left" vertical="center"/>
    </xf>
    <xf numFmtId="0" fontId="10" fillId="11" borderId="186" xfId="0" applyFont="1" applyFill="1" applyBorder="1" applyAlignment="1">
      <alignment horizontal="center" vertical="center"/>
    </xf>
    <xf numFmtId="0" fontId="10" fillId="11" borderId="183" xfId="0" applyFont="1" applyFill="1" applyBorder="1" applyAlignment="1">
      <alignment horizontal="center" vertical="center"/>
    </xf>
    <xf numFmtId="0" fontId="10" fillId="11" borderId="187" xfId="0" applyFont="1" applyFill="1" applyBorder="1" applyAlignment="1">
      <alignment horizontal="center" vertical="center"/>
    </xf>
    <xf numFmtId="0" fontId="10" fillId="11" borderId="188" xfId="0" applyFont="1" applyFill="1" applyBorder="1" applyAlignment="1">
      <alignment horizontal="center" vertical="center"/>
    </xf>
    <xf numFmtId="0" fontId="10" fillId="11" borderId="189" xfId="0" applyFont="1" applyFill="1" applyBorder="1" applyAlignment="1">
      <alignment horizontal="center" vertical="center" wrapText="1"/>
    </xf>
    <xf numFmtId="0" fontId="10" fillId="11" borderId="190" xfId="0" applyFont="1" applyFill="1" applyBorder="1" applyAlignment="1">
      <alignment horizontal="center" vertical="center" wrapText="1"/>
    </xf>
    <xf numFmtId="176" fontId="10" fillId="11" borderId="191" xfId="0" applyNumberFormat="1" applyFont="1" applyFill="1" applyBorder="1" applyAlignment="1">
      <alignment horizontal="center" vertical="center"/>
    </xf>
    <xf numFmtId="176" fontId="10" fillId="11" borderId="192" xfId="0" applyNumberFormat="1" applyFont="1" applyFill="1" applyBorder="1" applyAlignment="1">
      <alignment horizontal="center" vertical="center"/>
    </xf>
    <xf numFmtId="0" fontId="10" fillId="11" borderId="193" xfId="0" applyFont="1" applyFill="1" applyBorder="1" applyAlignment="1">
      <alignment horizontal="center" vertical="center"/>
    </xf>
    <xf numFmtId="178" fontId="10" fillId="11" borderId="186" xfId="0" applyNumberFormat="1" applyFont="1" applyFill="1" applyBorder="1" applyAlignment="1">
      <alignment horizontal="center" vertical="center"/>
    </xf>
    <xf numFmtId="179" fontId="10" fillId="11" borderId="189" xfId="0" applyNumberFormat="1" applyFont="1" applyFill="1" applyBorder="1" applyAlignment="1">
      <alignment horizontal="center" vertical="center"/>
    </xf>
    <xf numFmtId="179" fontId="10" fillId="11" borderId="190" xfId="0" applyNumberFormat="1" applyFont="1" applyFill="1" applyBorder="1" applyAlignment="1">
      <alignment horizontal="center" vertical="center"/>
    </xf>
    <xf numFmtId="0" fontId="10" fillId="11" borderId="185" xfId="0" applyFont="1" applyFill="1" applyBorder="1" applyAlignment="1">
      <alignment horizontal="center" vertical="center"/>
    </xf>
    <xf numFmtId="176" fontId="10" fillId="11" borderId="187" xfId="0" applyNumberFormat="1" applyFont="1" applyFill="1" applyBorder="1" applyAlignment="1">
      <alignment horizontal="center" vertical="center"/>
    </xf>
    <xf numFmtId="179" fontId="10" fillId="11" borderId="187" xfId="0" applyNumberFormat="1" applyFont="1" applyFill="1" applyBorder="1" applyAlignment="1">
      <alignment horizontal="center" vertical="center"/>
    </xf>
    <xf numFmtId="179" fontId="10" fillId="11" borderId="194" xfId="0" applyNumberFormat="1" applyFont="1" applyFill="1" applyBorder="1" applyAlignment="1">
      <alignment horizontal="right" vertical="center"/>
    </xf>
    <xf numFmtId="179" fontId="32" fillId="11" borderId="187" xfId="0" applyNumberFormat="1" applyFont="1" applyFill="1" applyBorder="1" applyAlignment="1">
      <alignment horizontal="center" vertical="center"/>
    </xf>
    <xf numFmtId="10" fontId="10" fillId="11" borderId="195" xfId="0" applyNumberFormat="1" applyFont="1" applyFill="1" applyBorder="1" applyAlignment="1">
      <alignment horizontal="center" vertical="center"/>
    </xf>
    <xf numFmtId="0" fontId="35" fillId="11" borderId="184" xfId="0" applyFont="1" applyFill="1" applyBorder="1" applyAlignment="1">
      <alignment horizontal="left" vertical="top"/>
    </xf>
    <xf numFmtId="0" fontId="10" fillId="11" borderId="196" xfId="0" applyFont="1" applyFill="1" applyBorder="1" applyAlignment="1">
      <alignment horizontal="center" vertical="center" wrapText="1"/>
    </xf>
    <xf numFmtId="0" fontId="10" fillId="11" borderId="197" xfId="0" applyFont="1" applyFill="1" applyBorder="1" applyAlignment="1">
      <alignment horizontal="center" vertical="center" wrapText="1"/>
    </xf>
    <xf numFmtId="182" fontId="10" fillId="11" borderId="197" xfId="0" applyNumberFormat="1" applyFont="1" applyFill="1" applyBorder="1" applyAlignment="1">
      <alignment horizontal="center" vertical="center" wrapText="1"/>
    </xf>
    <xf numFmtId="0" fontId="10" fillId="11" borderId="197" xfId="0" applyFont="1" applyFill="1" applyBorder="1" applyAlignment="1">
      <alignment horizontal="left" vertical="center"/>
    </xf>
    <xf numFmtId="0" fontId="10" fillId="11" borderId="198" xfId="0" applyFont="1" applyFill="1" applyBorder="1" applyAlignment="1">
      <alignment horizontal="left" vertical="center"/>
    </xf>
    <xf numFmtId="0" fontId="7" fillId="11" borderId="199" xfId="0" applyFont="1" applyFill="1" applyBorder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0" fontId="36" fillId="11" borderId="0" xfId="0" applyFont="1" applyFill="1" applyAlignment="1">
      <alignment horizontal="center" vertical="center"/>
    </xf>
    <xf numFmtId="0" fontId="10" fillId="11" borderId="200" xfId="0" applyFont="1" applyFill="1" applyBorder="1" applyAlignment="1">
      <alignment horizontal="left" vertical="center"/>
    </xf>
    <xf numFmtId="0" fontId="10" fillId="11" borderId="201" xfId="0" applyFont="1" applyFill="1" applyBorder="1" applyAlignment="1">
      <alignment horizontal="left" vertical="center"/>
    </xf>
    <xf numFmtId="0" fontId="3" fillId="11" borderId="202" xfId="0" applyFont="1" applyFill="1" applyBorder="1" applyAlignment="1">
      <alignment vertical="center"/>
    </xf>
    <xf numFmtId="0" fontId="3" fillId="11" borderId="203" xfId="0" applyFont="1" applyFill="1" applyBorder="1" applyAlignment="1">
      <alignment vertical="center"/>
    </xf>
    <xf numFmtId="0" fontId="10" fillId="11" borderId="204" xfId="0" applyFont="1" applyFill="1" applyBorder="1" applyAlignment="1">
      <alignment horizontal="center" vertical="center"/>
    </xf>
    <xf numFmtId="0" fontId="10" fillId="11" borderId="205" xfId="0" applyFont="1" applyFill="1" applyBorder="1" applyAlignment="1">
      <alignment horizontal="center" vertical="center"/>
    </xf>
    <xf numFmtId="0" fontId="10" fillId="11" borderId="206" xfId="0" applyFont="1" applyFill="1" applyBorder="1" applyAlignment="1">
      <alignment horizontal="center" vertical="center" wrapText="1"/>
    </xf>
    <xf numFmtId="10" fontId="10" fillId="11" borderId="207" xfId="0" applyNumberFormat="1" applyFont="1" applyFill="1" applyBorder="1" applyAlignment="1">
      <alignment horizontal="center" vertical="center" wrapText="1"/>
    </xf>
    <xf numFmtId="176" fontId="13" fillId="11" borderId="208" xfId="0" applyNumberFormat="1" applyFont="1" applyFill="1" applyBorder="1" applyAlignment="1">
      <alignment horizontal="center" vertical="center"/>
    </xf>
    <xf numFmtId="176" fontId="13" fillId="11" borderId="209" xfId="0" applyNumberFormat="1" applyFont="1" applyFill="1" applyBorder="1" applyAlignment="1">
      <alignment horizontal="center" vertical="center"/>
    </xf>
    <xf numFmtId="0" fontId="13" fillId="11" borderId="210" xfId="0" applyFont="1" applyFill="1" applyBorder="1" applyAlignment="1">
      <alignment horizontal="center" vertical="center"/>
    </xf>
    <xf numFmtId="176" fontId="10" fillId="11" borderId="211" xfId="0" applyNumberFormat="1" applyFont="1" applyFill="1" applyBorder="1" applyAlignment="1">
      <alignment horizontal="center" vertical="center"/>
    </xf>
    <xf numFmtId="179" fontId="13" fillId="11" borderId="206" xfId="0" applyNumberFormat="1" applyFont="1" applyFill="1" applyBorder="1" applyAlignment="1">
      <alignment horizontal="center" vertical="center"/>
    </xf>
    <xf numFmtId="179" fontId="13" fillId="11" borderId="207" xfId="0" applyNumberFormat="1" applyFont="1" applyFill="1" applyBorder="1" applyAlignment="1">
      <alignment horizontal="center" vertical="center"/>
    </xf>
    <xf numFmtId="178" fontId="10" fillId="11" borderId="201" xfId="0" applyNumberFormat="1" applyFont="1" applyFill="1" applyBorder="1" applyAlignment="1">
      <alignment horizontal="center" vertical="center"/>
    </xf>
    <xf numFmtId="176" fontId="10" fillId="11" borderId="212" xfId="0" applyNumberFormat="1" applyFont="1" applyFill="1" applyBorder="1" applyAlignment="1">
      <alignment horizontal="center" vertical="center"/>
    </xf>
    <xf numFmtId="179" fontId="10" fillId="11" borderId="212" xfId="0" applyNumberFormat="1" applyFont="1" applyFill="1" applyBorder="1" applyAlignment="1">
      <alignment horizontal="center" vertical="center"/>
    </xf>
    <xf numFmtId="179" fontId="10" fillId="11" borderId="204" xfId="0" applyNumberFormat="1" applyFont="1" applyFill="1" applyBorder="1" applyAlignment="1">
      <alignment horizontal="right" vertical="center"/>
    </xf>
    <xf numFmtId="9" fontId="32" fillId="11" borderId="212" xfId="0" applyNumberFormat="1" applyFont="1" applyFill="1" applyBorder="1" applyAlignment="1">
      <alignment horizontal="center" vertical="center"/>
    </xf>
    <xf numFmtId="10" fontId="10" fillId="11" borderId="213" xfId="0" applyNumberFormat="1" applyFont="1" applyFill="1" applyBorder="1" applyAlignment="1">
      <alignment horizontal="center" vertical="center"/>
    </xf>
    <xf numFmtId="0" fontId="34" fillId="11" borderId="214" xfId="0" applyFont="1" applyFill="1" applyBorder="1" applyAlignment="1">
      <alignment horizontal="left" vertical="top"/>
    </xf>
    <xf numFmtId="0" fontId="10" fillId="11" borderId="211" xfId="0" applyFont="1" applyFill="1" applyBorder="1" applyAlignment="1">
      <alignment horizontal="center" vertical="center" wrapText="1"/>
    </xf>
    <xf numFmtId="0" fontId="10" fillId="11" borderId="206" xfId="0" applyFont="1" applyFill="1" applyBorder="1" applyAlignment="1">
      <alignment horizontal="center" vertical="center"/>
    </xf>
    <xf numFmtId="182" fontId="10" fillId="11" borderId="206" xfId="0" applyNumberFormat="1" applyFont="1" applyFill="1" applyBorder="1" applyAlignment="1">
      <alignment horizontal="center" vertical="center"/>
    </xf>
    <xf numFmtId="0" fontId="10" fillId="11" borderId="206" xfId="0" applyFont="1" applyFill="1" applyBorder="1" applyAlignment="1">
      <alignment horizontal="left" vertical="center"/>
    </xf>
    <xf numFmtId="0" fontId="10" fillId="11" borderId="209" xfId="0" applyFont="1" applyFill="1" applyBorder="1" applyAlignment="1">
      <alignment horizontal="left" vertical="center"/>
    </xf>
    <xf numFmtId="0" fontId="7" fillId="11" borderId="0" xfId="0" applyFont="1" applyFill="1" applyAlignment="1">
      <alignment horizontal="center" vertical="center"/>
    </xf>
    <xf numFmtId="0" fontId="7" fillId="11" borderId="215" xfId="0" applyFont="1" applyFill="1" applyBorder="1" applyAlignment="1">
      <alignment horizontal="center" vertical="center"/>
    </xf>
    <xf numFmtId="0" fontId="10" fillId="11" borderId="216" xfId="0" applyFont="1" applyFill="1" applyBorder="1" applyAlignment="1">
      <alignment horizontal="left" vertical="center"/>
    </xf>
    <xf numFmtId="0" fontId="10" fillId="11" borderId="217" xfId="0" applyFont="1" applyFill="1" applyBorder="1" applyAlignment="1">
      <alignment horizontal="left" vertical="center"/>
    </xf>
    <xf numFmtId="0" fontId="3" fillId="11" borderId="218" xfId="0" applyFont="1" applyFill="1" applyBorder="1" applyAlignment="1">
      <alignment vertical="center"/>
    </xf>
    <xf numFmtId="0" fontId="3" fillId="11" borderId="219" xfId="0" applyFont="1" applyFill="1" applyBorder="1" applyAlignment="1">
      <alignment vertical="center"/>
    </xf>
    <xf numFmtId="0" fontId="10" fillId="11" borderId="220" xfId="0" applyFont="1" applyFill="1" applyBorder="1" applyAlignment="1">
      <alignment horizontal="center" vertical="center"/>
    </xf>
    <xf numFmtId="0" fontId="10" fillId="11" borderId="221" xfId="0" applyFont="1" applyFill="1" applyBorder="1" applyAlignment="1">
      <alignment horizontal="center" vertical="center"/>
    </xf>
    <xf numFmtId="0" fontId="10" fillId="11" borderId="222" xfId="0" applyFont="1" applyFill="1" applyBorder="1" applyAlignment="1">
      <alignment horizontal="center" vertical="center" wrapText="1"/>
    </xf>
    <xf numFmtId="10" fontId="10" fillId="11" borderId="223" xfId="0" applyNumberFormat="1" applyFont="1" applyFill="1" applyBorder="1" applyAlignment="1">
      <alignment horizontal="center" vertical="center" wrapText="1"/>
    </xf>
    <xf numFmtId="176" fontId="13" fillId="11" borderId="224" xfId="0" applyNumberFormat="1" applyFont="1" applyFill="1" applyBorder="1" applyAlignment="1">
      <alignment horizontal="center" vertical="center"/>
    </xf>
    <xf numFmtId="176" fontId="13" fillId="11" borderId="225" xfId="0" applyNumberFormat="1" applyFont="1" applyFill="1" applyBorder="1" applyAlignment="1">
      <alignment horizontal="center" vertical="center"/>
    </xf>
    <xf numFmtId="0" fontId="13" fillId="11" borderId="226" xfId="0" applyFont="1" applyFill="1" applyBorder="1" applyAlignment="1">
      <alignment horizontal="center" vertical="center"/>
    </xf>
    <xf numFmtId="176" fontId="10" fillId="11" borderId="227" xfId="0" applyNumberFormat="1" applyFont="1" applyFill="1" applyBorder="1" applyAlignment="1">
      <alignment horizontal="center" vertical="center"/>
    </xf>
    <xf numFmtId="179" fontId="13" fillId="11" borderId="222" xfId="0" applyNumberFormat="1" applyFont="1" applyFill="1" applyBorder="1" applyAlignment="1">
      <alignment horizontal="center" vertical="center"/>
    </xf>
    <xf numFmtId="179" fontId="13" fillId="11" borderId="223" xfId="0" applyNumberFormat="1" applyFont="1" applyFill="1" applyBorder="1" applyAlignment="1">
      <alignment horizontal="center" vertical="center"/>
    </xf>
    <xf numFmtId="176" fontId="10" fillId="11" borderId="217" xfId="0" applyNumberFormat="1" applyFont="1" applyFill="1" applyBorder="1" applyAlignment="1">
      <alignment horizontal="center" vertical="center"/>
    </xf>
    <xf numFmtId="176" fontId="10" fillId="11" borderId="228" xfId="0" applyNumberFormat="1" applyFont="1" applyFill="1" applyBorder="1" applyAlignment="1">
      <alignment horizontal="center" vertical="center"/>
    </xf>
    <xf numFmtId="179" fontId="10" fillId="11" borderId="228" xfId="0" applyNumberFormat="1" applyFont="1" applyFill="1" applyBorder="1" applyAlignment="1">
      <alignment horizontal="center" vertical="center"/>
    </xf>
    <xf numFmtId="179" fontId="10" fillId="11" borderId="220" xfId="0" applyNumberFormat="1" applyFont="1" applyFill="1" applyBorder="1" applyAlignment="1">
      <alignment horizontal="right" vertical="center"/>
    </xf>
    <xf numFmtId="9" fontId="32" fillId="11" borderId="228" xfId="0" applyNumberFormat="1" applyFont="1" applyFill="1" applyBorder="1" applyAlignment="1">
      <alignment horizontal="center" vertical="center"/>
    </xf>
    <xf numFmtId="10" fontId="10" fillId="11" borderId="229" xfId="0" applyNumberFormat="1" applyFont="1" applyFill="1" applyBorder="1" applyAlignment="1">
      <alignment horizontal="center" vertical="center"/>
    </xf>
    <xf numFmtId="0" fontId="34" fillId="11" borderId="230" xfId="0" applyFont="1" applyFill="1" applyBorder="1" applyAlignment="1">
      <alignment horizontal="left" vertical="top"/>
    </xf>
    <xf numFmtId="0" fontId="10" fillId="11" borderId="227" xfId="0" applyFont="1" applyFill="1" applyBorder="1" applyAlignment="1">
      <alignment horizontal="center" vertical="center" wrapText="1"/>
    </xf>
    <xf numFmtId="0" fontId="10" fillId="11" borderId="222" xfId="0" applyFont="1" applyFill="1" applyBorder="1" applyAlignment="1">
      <alignment horizontal="center" vertical="center"/>
    </xf>
    <xf numFmtId="182" fontId="10" fillId="11" borderId="222" xfId="0" applyNumberFormat="1" applyFont="1" applyFill="1" applyBorder="1" applyAlignment="1">
      <alignment horizontal="center" vertical="center"/>
    </xf>
    <xf numFmtId="0" fontId="10" fillId="11" borderId="222" xfId="0" applyFont="1" applyFill="1" applyBorder="1" applyAlignment="1">
      <alignment horizontal="left" vertical="center"/>
    </xf>
    <xf numFmtId="0" fontId="10" fillId="11" borderId="225" xfId="0" applyFont="1" applyFill="1" applyBorder="1" applyAlignment="1">
      <alignment horizontal="left" vertical="center"/>
    </xf>
    <xf numFmtId="0" fontId="7" fillId="11" borderId="226" xfId="0" applyFont="1" applyFill="1" applyBorder="1" applyAlignment="1">
      <alignment horizontal="center" vertical="center"/>
    </xf>
    <xf numFmtId="0" fontId="10" fillId="11" borderId="231" xfId="0" applyFont="1" applyFill="1" applyBorder="1" applyAlignment="1">
      <alignment horizontal="left" vertical="center"/>
    </xf>
    <xf numFmtId="0" fontId="10" fillId="11" borderId="232" xfId="0" applyFont="1" applyFill="1" applyBorder="1" applyAlignment="1">
      <alignment horizontal="center" vertical="center" wrapText="1"/>
    </xf>
    <xf numFmtId="10" fontId="10" fillId="11" borderId="233" xfId="0" applyNumberFormat="1" applyFont="1" applyFill="1" applyBorder="1" applyAlignment="1">
      <alignment horizontal="center" vertical="center" wrapText="1"/>
    </xf>
    <xf numFmtId="176" fontId="13" fillId="11" borderId="234" xfId="0" applyNumberFormat="1" applyFont="1" applyFill="1" applyBorder="1" applyAlignment="1">
      <alignment horizontal="center" vertical="center"/>
    </xf>
    <xf numFmtId="176" fontId="13" fillId="11" borderId="235" xfId="0" applyNumberFormat="1" applyFont="1" applyFill="1" applyBorder="1" applyAlignment="1">
      <alignment horizontal="center" vertical="center"/>
    </xf>
    <xf numFmtId="0" fontId="13" fillId="11" borderId="236" xfId="0" applyFont="1" applyFill="1" applyBorder="1" applyAlignment="1">
      <alignment horizontal="center" vertical="center"/>
    </xf>
    <xf numFmtId="176" fontId="10" fillId="11" borderId="237" xfId="0" applyNumberFormat="1" applyFont="1" applyFill="1" applyBorder="1" applyAlignment="1">
      <alignment horizontal="center" vertical="center"/>
    </xf>
    <xf numFmtId="179" fontId="13" fillId="11" borderId="232" xfId="0" applyNumberFormat="1" applyFont="1" applyFill="1" applyBorder="1" applyAlignment="1">
      <alignment horizontal="center" vertical="center"/>
    </xf>
    <xf numFmtId="179" fontId="13" fillId="11" borderId="233" xfId="0" applyNumberFormat="1" applyFont="1" applyFill="1" applyBorder="1" applyAlignment="1">
      <alignment horizontal="center" vertical="center"/>
    </xf>
    <xf numFmtId="176" fontId="10" fillId="11" borderId="231" xfId="0" applyNumberFormat="1" applyFont="1" applyFill="1" applyBorder="1" applyAlignment="1">
      <alignment horizontal="center" vertical="center"/>
    </xf>
    <xf numFmtId="176" fontId="10" fillId="11" borderId="238" xfId="0" applyNumberFormat="1" applyFont="1" applyFill="1" applyBorder="1" applyAlignment="1">
      <alignment horizontal="center" vertical="center"/>
    </xf>
    <xf numFmtId="179" fontId="10" fillId="11" borderId="238" xfId="0" applyNumberFormat="1" applyFont="1" applyFill="1" applyBorder="1" applyAlignment="1">
      <alignment horizontal="center" vertical="center"/>
    </xf>
    <xf numFmtId="9" fontId="32" fillId="11" borderId="238" xfId="0" applyNumberFormat="1" applyFont="1" applyFill="1" applyBorder="1" applyAlignment="1">
      <alignment horizontal="center" vertical="center"/>
    </xf>
    <xf numFmtId="10" fontId="10" fillId="11" borderId="239" xfId="0" applyNumberFormat="1" applyFont="1" applyFill="1" applyBorder="1" applyAlignment="1">
      <alignment horizontal="center" vertical="center"/>
    </xf>
    <xf numFmtId="0" fontId="34" fillId="11" borderId="240" xfId="0" applyFont="1" applyFill="1" applyBorder="1" applyAlignment="1">
      <alignment horizontal="left" vertical="top"/>
    </xf>
    <xf numFmtId="0" fontId="10" fillId="11" borderId="237" xfId="0" applyFont="1" applyFill="1" applyBorder="1" applyAlignment="1">
      <alignment horizontal="center" vertical="center" wrapText="1"/>
    </xf>
    <xf numFmtId="0" fontId="10" fillId="11" borderId="232" xfId="0" applyFont="1" applyFill="1" applyBorder="1" applyAlignment="1">
      <alignment horizontal="center" vertical="center"/>
    </xf>
    <xf numFmtId="182" fontId="10" fillId="11" borderId="232" xfId="0" applyNumberFormat="1" applyFont="1" applyFill="1" applyBorder="1" applyAlignment="1">
      <alignment horizontal="center" vertical="center"/>
    </xf>
    <xf numFmtId="0" fontId="10" fillId="11" borderId="232" xfId="0" applyFont="1" applyFill="1" applyBorder="1" applyAlignment="1">
      <alignment horizontal="left" vertical="center"/>
    </xf>
    <xf numFmtId="0" fontId="10" fillId="11" borderId="235" xfId="0" applyFont="1" applyFill="1" applyBorder="1" applyAlignment="1">
      <alignment horizontal="left" vertical="center"/>
    </xf>
    <xf numFmtId="0" fontId="7" fillId="11" borderId="236" xfId="0" applyFont="1" applyFill="1" applyBorder="1" applyAlignment="1">
      <alignment horizontal="center" vertical="center"/>
    </xf>
    <xf numFmtId="0" fontId="36" fillId="11" borderId="168" xfId="0" applyFont="1" applyFill="1" applyBorder="1" applyAlignment="1">
      <alignment horizontal="center" vertical="center"/>
    </xf>
    <xf numFmtId="0" fontId="10" fillId="11" borderId="241" xfId="0" applyFont="1" applyFill="1" applyBorder="1" applyAlignment="1">
      <alignment horizontal="left" vertical="center"/>
    </xf>
    <xf numFmtId="0" fontId="3" fillId="11" borderId="242" xfId="0" applyFont="1" applyFill="1" applyBorder="1" applyAlignment="1">
      <alignment vertical="center"/>
    </xf>
    <xf numFmtId="0" fontId="3" fillId="11" borderId="243" xfId="0" applyFont="1" applyFill="1" applyBorder="1" applyAlignment="1">
      <alignment vertical="center"/>
    </xf>
    <xf numFmtId="0" fontId="10" fillId="11" borderId="244" xfId="0" applyFont="1" applyFill="1" applyBorder="1" applyAlignment="1">
      <alignment horizontal="center" vertical="center"/>
    </xf>
    <xf numFmtId="0" fontId="10" fillId="11" borderId="245" xfId="0" applyFont="1" applyFill="1" applyBorder="1" applyAlignment="1">
      <alignment horizontal="center" vertical="center"/>
    </xf>
    <xf numFmtId="0" fontId="10" fillId="11" borderId="246" xfId="0" applyFont="1" applyFill="1" applyBorder="1" applyAlignment="1">
      <alignment horizontal="center" vertical="center" wrapText="1"/>
    </xf>
    <xf numFmtId="10" fontId="10" fillId="11" borderId="247" xfId="0" applyNumberFormat="1" applyFont="1" applyFill="1" applyBorder="1" applyAlignment="1">
      <alignment horizontal="center" vertical="center" wrapText="1"/>
    </xf>
    <xf numFmtId="176" fontId="13" fillId="11" borderId="248" xfId="0" applyNumberFormat="1" applyFont="1" applyFill="1" applyBorder="1" applyAlignment="1">
      <alignment horizontal="center" vertical="center"/>
    </xf>
    <xf numFmtId="176" fontId="13" fillId="11" borderId="249" xfId="0" applyNumberFormat="1" applyFont="1" applyFill="1" applyBorder="1" applyAlignment="1">
      <alignment horizontal="center" vertical="center"/>
    </xf>
    <xf numFmtId="0" fontId="13" fillId="11" borderId="250" xfId="0" applyFont="1" applyFill="1" applyBorder="1" applyAlignment="1">
      <alignment horizontal="center" vertical="center"/>
    </xf>
    <xf numFmtId="176" fontId="10" fillId="11" borderId="251" xfId="0" applyNumberFormat="1" applyFont="1" applyFill="1" applyBorder="1" applyAlignment="1">
      <alignment horizontal="center" vertical="center"/>
    </xf>
    <xf numFmtId="179" fontId="13" fillId="11" borderId="246" xfId="0" applyNumberFormat="1" applyFont="1" applyFill="1" applyBorder="1" applyAlignment="1">
      <alignment horizontal="center" vertical="center"/>
    </xf>
    <xf numFmtId="179" fontId="13" fillId="11" borderId="247" xfId="0" applyNumberFormat="1" applyFont="1" applyFill="1" applyBorder="1" applyAlignment="1">
      <alignment horizontal="center" vertical="center"/>
    </xf>
    <xf numFmtId="176" fontId="10" fillId="11" borderId="241" xfId="0" applyNumberFormat="1" applyFont="1" applyFill="1" applyBorder="1" applyAlignment="1">
      <alignment horizontal="center" vertical="center"/>
    </xf>
    <xf numFmtId="176" fontId="10" fillId="11" borderId="252" xfId="0" applyNumberFormat="1" applyFont="1" applyFill="1" applyBorder="1" applyAlignment="1">
      <alignment horizontal="center" vertical="center"/>
    </xf>
    <xf numFmtId="179" fontId="10" fillId="11" borderId="252" xfId="0" applyNumberFormat="1" applyFont="1" applyFill="1" applyBorder="1" applyAlignment="1">
      <alignment horizontal="center" vertical="center"/>
    </xf>
    <xf numFmtId="179" fontId="10" fillId="11" borderId="244" xfId="0" applyNumberFormat="1" applyFont="1" applyFill="1" applyBorder="1" applyAlignment="1">
      <alignment horizontal="right" vertical="center"/>
    </xf>
    <xf numFmtId="9" fontId="32" fillId="11" borderId="252" xfId="0" applyNumberFormat="1" applyFont="1" applyFill="1" applyBorder="1" applyAlignment="1">
      <alignment horizontal="center" vertical="center"/>
    </xf>
    <xf numFmtId="10" fontId="10" fillId="11" borderId="253" xfId="0" applyNumberFormat="1" applyFont="1" applyFill="1" applyBorder="1" applyAlignment="1">
      <alignment horizontal="center" vertical="center"/>
    </xf>
    <xf numFmtId="0" fontId="34" fillId="11" borderId="254" xfId="0" applyFont="1" applyFill="1" applyBorder="1" applyAlignment="1">
      <alignment horizontal="left" vertical="top"/>
    </xf>
    <xf numFmtId="0" fontId="10" fillId="11" borderId="251" xfId="0" applyFont="1" applyFill="1" applyBorder="1" applyAlignment="1">
      <alignment horizontal="center" vertical="center" wrapText="1"/>
    </xf>
    <xf numFmtId="0" fontId="10" fillId="11" borderId="246" xfId="0" applyFont="1" applyFill="1" applyBorder="1" applyAlignment="1">
      <alignment horizontal="center" vertical="center"/>
    </xf>
    <xf numFmtId="182" fontId="10" fillId="11" borderId="246" xfId="0" applyNumberFormat="1" applyFont="1" applyFill="1" applyBorder="1" applyAlignment="1">
      <alignment horizontal="center" vertical="center"/>
    </xf>
    <xf numFmtId="0" fontId="10" fillId="11" borderId="246" xfId="0" applyFont="1" applyFill="1" applyBorder="1" applyAlignment="1">
      <alignment horizontal="left" vertical="center"/>
    </xf>
    <xf numFmtId="0" fontId="10" fillId="11" borderId="249" xfId="0" applyFont="1" applyFill="1" applyBorder="1" applyAlignment="1">
      <alignment horizontal="left" vertical="center"/>
    </xf>
    <xf numFmtId="0" fontId="7" fillId="11" borderId="250" xfId="0" applyFont="1" applyFill="1" applyBorder="1" applyAlignment="1">
      <alignment horizontal="center" vertical="center"/>
    </xf>
    <xf numFmtId="0" fontId="10" fillId="0" borderId="168" xfId="0" applyFont="1" applyBorder="1" applyAlignment="1">
      <alignment horizontal="center" vertical="center"/>
    </xf>
    <xf numFmtId="0" fontId="10" fillId="0" borderId="170" xfId="0" applyFont="1" applyBorder="1" applyAlignment="1">
      <alignment horizontal="center" vertical="center"/>
    </xf>
    <xf numFmtId="0" fontId="10" fillId="0" borderId="171" xfId="0" applyFont="1" applyBorder="1" applyAlignment="1">
      <alignment horizontal="center" vertical="center" wrapText="1"/>
    </xf>
    <xf numFmtId="0" fontId="10" fillId="0" borderId="255" xfId="0" applyFont="1" applyBorder="1" applyAlignment="1">
      <alignment horizontal="left" vertical="center" wrapText="1"/>
    </xf>
    <xf numFmtId="0" fontId="10" fillId="0" borderId="256" xfId="0" applyFont="1" applyBorder="1" applyAlignment="1">
      <alignment horizontal="left" vertical="center" wrapText="1"/>
    </xf>
    <xf numFmtId="0" fontId="10" fillId="0" borderId="257" xfId="0" applyFont="1" applyBorder="1" applyAlignment="1">
      <alignment horizontal="center" vertical="center"/>
    </xf>
    <xf numFmtId="0" fontId="10" fillId="0" borderId="258" xfId="0" applyFont="1" applyBorder="1" applyAlignment="1">
      <alignment horizontal="center" vertical="center"/>
    </xf>
    <xf numFmtId="0" fontId="10" fillId="0" borderId="259" xfId="0" applyFont="1" applyBorder="1" applyAlignment="1">
      <alignment horizontal="center" vertical="center"/>
    </xf>
    <xf numFmtId="0" fontId="10" fillId="0" borderId="260" xfId="0" applyFont="1" applyBorder="1" applyAlignment="1">
      <alignment horizontal="center" vertical="center"/>
    </xf>
    <xf numFmtId="0" fontId="10" fillId="0" borderId="261" xfId="0" applyFont="1" applyBorder="1" applyAlignment="1">
      <alignment horizontal="center" vertical="center" wrapText="1"/>
    </xf>
    <xf numFmtId="0" fontId="10" fillId="0" borderId="262" xfId="0" applyFont="1" applyBorder="1" applyAlignment="1">
      <alignment horizontal="center" vertical="center" wrapText="1"/>
    </xf>
    <xf numFmtId="176" fontId="10" fillId="0" borderId="263" xfId="0" applyNumberFormat="1" applyFont="1" applyBorder="1" applyAlignment="1">
      <alignment horizontal="center" vertical="center"/>
    </xf>
    <xf numFmtId="176" fontId="10" fillId="0" borderId="258" xfId="0" applyNumberFormat="1" applyFont="1" applyBorder="1" applyAlignment="1">
      <alignment horizontal="center" vertical="center"/>
    </xf>
    <xf numFmtId="0" fontId="10" fillId="0" borderId="264" xfId="0" applyFont="1" applyBorder="1" applyAlignment="1">
      <alignment horizontal="center" vertical="center"/>
    </xf>
    <xf numFmtId="176" fontId="10" fillId="0" borderId="257" xfId="0" applyNumberFormat="1" applyFont="1" applyBorder="1" applyAlignment="1">
      <alignment horizontal="center" vertical="center"/>
    </xf>
    <xf numFmtId="179" fontId="10" fillId="0" borderId="261" xfId="0" applyNumberFormat="1" applyFont="1" applyBorder="1" applyAlignment="1">
      <alignment horizontal="center" vertical="center"/>
    </xf>
    <xf numFmtId="179" fontId="10" fillId="0" borderId="262" xfId="0" applyNumberFormat="1" applyFont="1" applyBorder="1" applyAlignment="1">
      <alignment horizontal="center" vertical="center"/>
    </xf>
    <xf numFmtId="178" fontId="10" fillId="0" borderId="256" xfId="0" applyNumberFormat="1" applyFont="1" applyBorder="1" applyAlignment="1">
      <alignment horizontal="center" vertical="center"/>
    </xf>
    <xf numFmtId="176" fontId="10" fillId="0" borderId="259" xfId="0" applyNumberFormat="1" applyFont="1" applyBorder="1" applyAlignment="1">
      <alignment horizontal="center" vertical="center"/>
    </xf>
    <xf numFmtId="179" fontId="10" fillId="0" borderId="259" xfId="0" applyNumberFormat="1" applyFont="1" applyBorder="1" applyAlignment="1">
      <alignment horizontal="center" vertical="center"/>
    </xf>
    <xf numFmtId="179" fontId="10" fillId="0" borderId="174" xfId="0" applyNumberFormat="1" applyFont="1" applyBorder="1" applyAlignment="1">
      <alignment horizontal="right" vertical="center"/>
    </xf>
    <xf numFmtId="179" fontId="32" fillId="0" borderId="259" xfId="0" applyNumberFormat="1" applyFont="1" applyBorder="1" applyAlignment="1">
      <alignment horizontal="center" vertical="center"/>
    </xf>
    <xf numFmtId="10" fontId="10" fillId="0" borderId="265" xfId="0" applyNumberFormat="1" applyFont="1" applyBorder="1" applyAlignment="1">
      <alignment horizontal="center" vertical="center"/>
    </xf>
    <xf numFmtId="0" fontId="34" fillId="0" borderId="255" xfId="0" applyFont="1" applyBorder="1" applyAlignment="1">
      <alignment horizontal="left" vertical="top" wrapText="1"/>
    </xf>
    <xf numFmtId="0" fontId="10" fillId="0" borderId="266" xfId="0" applyFont="1" applyBorder="1" applyAlignment="1">
      <alignment horizontal="center" vertical="center" wrapText="1"/>
    </xf>
    <xf numFmtId="0" fontId="10" fillId="0" borderId="267" xfId="0" applyFont="1" applyBorder="1" applyAlignment="1">
      <alignment horizontal="center" vertical="center"/>
    </xf>
    <xf numFmtId="0" fontId="10" fillId="0" borderId="267" xfId="0" applyFont="1" applyBorder="1" applyAlignment="1">
      <alignment horizontal="center" vertical="center" wrapText="1"/>
    </xf>
    <xf numFmtId="182" fontId="10" fillId="0" borderId="267" xfId="0" applyNumberFormat="1" applyFont="1" applyBorder="1" applyAlignment="1">
      <alignment horizontal="center" vertical="center"/>
    </xf>
    <xf numFmtId="0" fontId="10" fillId="0" borderId="267" xfId="0" applyFont="1" applyBorder="1" applyAlignment="1">
      <alignment horizontal="left" vertical="center"/>
    </xf>
    <xf numFmtId="0" fontId="10" fillId="0" borderId="268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0" fillId="0" borderId="200" xfId="0" applyFont="1" applyBorder="1" applyAlignment="1">
      <alignment horizontal="left" vertical="center"/>
    </xf>
    <xf numFmtId="0" fontId="10" fillId="0" borderId="269" xfId="0" applyFont="1" applyBorder="1" applyAlignment="1">
      <alignment horizontal="left" vertical="center"/>
    </xf>
    <xf numFmtId="0" fontId="3" fillId="0" borderId="202" xfId="0" applyFont="1" applyBorder="1" applyAlignment="1">
      <alignment vertical="center"/>
    </xf>
    <xf numFmtId="0" fontId="3" fillId="0" borderId="203" xfId="0" applyFont="1" applyBorder="1" applyAlignment="1">
      <alignment vertical="center"/>
    </xf>
    <xf numFmtId="0" fontId="10" fillId="0" borderId="204" xfId="0" applyFont="1" applyBorder="1" applyAlignment="1">
      <alignment horizontal="center" vertical="center"/>
    </xf>
    <xf numFmtId="0" fontId="10" fillId="0" borderId="205" xfId="0" applyFont="1" applyBorder="1" applyAlignment="1">
      <alignment horizontal="center" vertical="center"/>
    </xf>
    <xf numFmtId="0" fontId="10" fillId="0" borderId="270" xfId="0" applyFont="1" applyBorder="1" applyAlignment="1">
      <alignment horizontal="center" vertical="center" wrapText="1"/>
    </xf>
    <xf numFmtId="10" fontId="10" fillId="0" borderId="271" xfId="0" applyNumberFormat="1" applyFont="1" applyBorder="1" applyAlignment="1">
      <alignment horizontal="center" vertical="center" wrapText="1"/>
    </xf>
    <xf numFmtId="176" fontId="10" fillId="0" borderId="272" xfId="0" applyNumberFormat="1" applyFont="1" applyBorder="1" applyAlignment="1">
      <alignment horizontal="center" vertical="center"/>
    </xf>
    <xf numFmtId="176" fontId="10" fillId="0" borderId="203" xfId="0" applyNumberFormat="1" applyFont="1" applyBorder="1" applyAlignment="1">
      <alignment horizontal="center" vertical="center"/>
    </xf>
    <xf numFmtId="0" fontId="10" fillId="0" borderId="273" xfId="0" applyFont="1" applyBorder="1" applyAlignment="1">
      <alignment horizontal="center" vertical="center"/>
    </xf>
    <xf numFmtId="176" fontId="10" fillId="0" borderId="202" xfId="0" applyNumberFormat="1" applyFont="1" applyBorder="1" applyAlignment="1">
      <alignment horizontal="center" vertical="center"/>
    </xf>
    <xf numFmtId="179" fontId="10" fillId="0" borderId="270" xfId="0" applyNumberFormat="1" applyFont="1" applyBorder="1" applyAlignment="1">
      <alignment horizontal="center" vertical="center"/>
    </xf>
    <xf numFmtId="179" fontId="10" fillId="0" borderId="271" xfId="0" applyNumberFormat="1" applyFont="1" applyBorder="1" applyAlignment="1">
      <alignment horizontal="center" vertical="center"/>
    </xf>
    <xf numFmtId="178" fontId="10" fillId="0" borderId="269" xfId="0" applyNumberFormat="1" applyFont="1" applyBorder="1" applyAlignment="1">
      <alignment horizontal="center" vertical="center"/>
    </xf>
    <xf numFmtId="176" fontId="10" fillId="0" borderId="274" xfId="0" applyNumberFormat="1" applyFont="1" applyBorder="1" applyAlignment="1">
      <alignment horizontal="center" vertical="center"/>
    </xf>
    <xf numFmtId="179" fontId="10" fillId="0" borderId="274" xfId="0" applyNumberFormat="1" applyFont="1" applyBorder="1" applyAlignment="1">
      <alignment horizontal="center" vertical="center"/>
    </xf>
    <xf numFmtId="179" fontId="10" fillId="0" borderId="204" xfId="0" applyNumberFormat="1" applyFont="1" applyBorder="1" applyAlignment="1">
      <alignment horizontal="right"/>
    </xf>
    <xf numFmtId="9" fontId="32" fillId="0" borderId="228" xfId="0" applyNumberFormat="1" applyFont="1" applyBorder="1" applyAlignment="1">
      <alignment horizontal="center" vertical="center"/>
    </xf>
    <xf numFmtId="10" fontId="10" fillId="0" borderId="229" xfId="0" applyNumberFormat="1" applyFont="1" applyBorder="1" applyAlignment="1">
      <alignment horizontal="center" vertical="center"/>
    </xf>
    <xf numFmtId="0" fontId="34" fillId="0" borderId="275" xfId="0" applyFont="1" applyBorder="1" applyAlignment="1">
      <alignment horizontal="left" vertical="top"/>
    </xf>
    <xf numFmtId="0" fontId="10" fillId="0" borderId="202" xfId="0" applyFont="1" applyBorder="1" applyAlignment="1">
      <alignment horizontal="center" vertical="center" wrapText="1"/>
    </xf>
    <xf numFmtId="0" fontId="10" fillId="0" borderId="270" xfId="0" applyFont="1" applyBorder="1" applyAlignment="1">
      <alignment horizontal="center" vertical="center"/>
    </xf>
    <xf numFmtId="182" fontId="10" fillId="0" borderId="270" xfId="0" applyNumberFormat="1" applyFont="1" applyBorder="1" applyAlignment="1">
      <alignment horizontal="center" vertical="center"/>
    </xf>
    <xf numFmtId="0" fontId="10" fillId="0" borderId="270" xfId="0" applyFont="1" applyBorder="1" applyAlignment="1">
      <alignment horizontal="left" vertical="center"/>
    </xf>
    <xf numFmtId="0" fontId="10" fillId="0" borderId="203" xfId="0" applyFont="1" applyBorder="1" applyAlignment="1">
      <alignment horizontal="left" vertical="center"/>
    </xf>
    <xf numFmtId="0" fontId="7" fillId="0" borderId="276" xfId="0" applyFont="1" applyBorder="1" applyAlignment="1">
      <alignment horizontal="center" vertical="center"/>
    </xf>
    <xf numFmtId="0" fontId="10" fillId="0" borderId="216" xfId="0" applyFont="1" applyBorder="1" applyAlignment="1">
      <alignment horizontal="left" vertical="center"/>
    </xf>
    <xf numFmtId="0" fontId="10" fillId="0" borderId="277" xfId="0" applyFont="1" applyBorder="1" applyAlignment="1">
      <alignment horizontal="left" vertical="center"/>
    </xf>
    <xf numFmtId="0" fontId="3" fillId="0" borderId="218" xfId="0" applyFont="1" applyBorder="1" applyAlignment="1">
      <alignment vertical="center"/>
    </xf>
    <xf numFmtId="0" fontId="3" fillId="0" borderId="219" xfId="0" applyFont="1" applyBorder="1" applyAlignment="1">
      <alignment vertical="center"/>
    </xf>
    <xf numFmtId="0" fontId="10" fillId="0" borderId="220" xfId="0" applyFont="1" applyBorder="1" applyAlignment="1">
      <alignment horizontal="center" vertical="center"/>
    </xf>
    <xf numFmtId="0" fontId="10" fillId="0" borderId="221" xfId="0" applyFont="1" applyBorder="1" applyAlignment="1">
      <alignment horizontal="center" vertical="center"/>
    </xf>
    <xf numFmtId="0" fontId="10" fillId="0" borderId="278" xfId="0" applyFont="1" applyBorder="1" applyAlignment="1">
      <alignment horizontal="center" vertical="center" wrapText="1"/>
    </xf>
    <xf numFmtId="10" fontId="10" fillId="0" borderId="279" xfId="0" applyNumberFormat="1" applyFont="1" applyBorder="1" applyAlignment="1">
      <alignment horizontal="center" vertical="center" wrapText="1"/>
    </xf>
    <xf numFmtId="176" fontId="10" fillId="0" borderId="280" xfId="0" applyNumberFormat="1" applyFont="1" applyBorder="1" applyAlignment="1">
      <alignment horizontal="center" vertical="center"/>
    </xf>
    <xf numFmtId="176" fontId="10" fillId="0" borderId="281" xfId="0" applyNumberFormat="1" applyFont="1" applyBorder="1" applyAlignment="1">
      <alignment horizontal="center" vertical="center"/>
    </xf>
    <xf numFmtId="0" fontId="10" fillId="0" borderId="282" xfId="0" applyFont="1" applyBorder="1" applyAlignment="1">
      <alignment horizontal="center" vertical="center"/>
    </xf>
    <xf numFmtId="176" fontId="10" fillId="0" borderId="283" xfId="0" applyNumberFormat="1" applyFont="1" applyBorder="1" applyAlignment="1">
      <alignment horizontal="center" vertical="center"/>
    </xf>
    <xf numFmtId="179" fontId="10" fillId="0" borderId="278" xfId="0" applyNumberFormat="1" applyFont="1" applyBorder="1" applyAlignment="1">
      <alignment horizontal="center" vertical="center"/>
    </xf>
    <xf numFmtId="179" fontId="10" fillId="0" borderId="279" xfId="0" applyNumberFormat="1" applyFont="1" applyBorder="1" applyAlignment="1">
      <alignment horizontal="center" vertical="center"/>
    </xf>
    <xf numFmtId="178" fontId="10" fillId="0" borderId="277" xfId="0" applyNumberFormat="1" applyFont="1" applyBorder="1" applyAlignment="1">
      <alignment horizontal="center" vertical="center"/>
    </xf>
    <xf numFmtId="176" fontId="10" fillId="0" borderId="284" xfId="0" applyNumberFormat="1" applyFont="1" applyBorder="1" applyAlignment="1">
      <alignment horizontal="center" vertical="center"/>
    </xf>
    <xf numFmtId="179" fontId="10" fillId="0" borderId="284" xfId="0" applyNumberFormat="1" applyFont="1" applyBorder="1" applyAlignment="1">
      <alignment horizontal="center" vertical="center"/>
    </xf>
    <xf numFmtId="179" fontId="10" fillId="0" borderId="220" xfId="0" applyNumberFormat="1" applyFont="1" applyBorder="1" applyAlignment="1">
      <alignment horizontal="right"/>
    </xf>
    <xf numFmtId="0" fontId="34" fillId="0" borderId="285" xfId="0" applyFont="1" applyBorder="1" applyAlignment="1">
      <alignment horizontal="left" vertical="top"/>
    </xf>
    <xf numFmtId="0" fontId="10" fillId="0" borderId="283" xfId="0" applyFont="1" applyBorder="1" applyAlignment="1">
      <alignment horizontal="center" vertical="center" wrapText="1"/>
    </xf>
    <xf numFmtId="0" fontId="10" fillId="0" borderId="278" xfId="0" applyFont="1" applyBorder="1" applyAlignment="1">
      <alignment horizontal="center" vertical="center"/>
    </xf>
    <xf numFmtId="182" fontId="10" fillId="0" borderId="278" xfId="0" applyNumberFormat="1" applyFont="1" applyBorder="1" applyAlignment="1">
      <alignment horizontal="center" vertical="center"/>
    </xf>
    <xf numFmtId="0" fontId="10" fillId="0" borderId="278" xfId="0" applyFont="1" applyBorder="1" applyAlignment="1">
      <alignment horizontal="left" vertical="center"/>
    </xf>
    <xf numFmtId="0" fontId="10" fillId="0" borderId="281" xfId="0" applyFont="1" applyBorder="1" applyAlignment="1">
      <alignment horizontal="left" vertical="center"/>
    </xf>
    <xf numFmtId="0" fontId="7" fillId="0" borderId="286" xfId="0" applyFont="1" applyBorder="1" applyAlignment="1">
      <alignment horizontal="center" vertical="center"/>
    </xf>
    <xf numFmtId="0" fontId="7" fillId="0" borderId="282" xfId="0" applyFont="1" applyBorder="1" applyAlignment="1">
      <alignment horizontal="center" vertical="center"/>
    </xf>
    <xf numFmtId="0" fontId="10" fillId="0" borderId="287" xfId="0" applyFont="1" applyBorder="1" applyAlignment="1">
      <alignment horizontal="left" vertical="center"/>
    </xf>
    <xf numFmtId="0" fontId="10" fillId="0" borderId="288" xfId="0" applyFont="1" applyBorder="1" applyAlignment="1">
      <alignment horizontal="center" vertical="center" wrapText="1"/>
    </xf>
    <xf numFmtId="10" fontId="10" fillId="0" borderId="289" xfId="0" applyNumberFormat="1" applyFont="1" applyBorder="1" applyAlignment="1">
      <alignment horizontal="center" vertical="center" wrapText="1"/>
    </xf>
    <xf numFmtId="176" fontId="10" fillId="0" borderId="234" xfId="0" applyNumberFormat="1" applyFont="1" applyBorder="1" applyAlignment="1">
      <alignment horizontal="center" vertical="center"/>
    </xf>
    <xf numFmtId="176" fontId="10" fillId="0" borderId="225" xfId="0" applyNumberFormat="1" applyFont="1" applyBorder="1" applyAlignment="1">
      <alignment horizontal="center" vertical="center"/>
    </xf>
    <xf numFmtId="0" fontId="10" fillId="0" borderId="236" xfId="0" applyFont="1" applyBorder="1" applyAlignment="1">
      <alignment horizontal="center" vertical="center"/>
    </xf>
    <xf numFmtId="176" fontId="10" fillId="0" borderId="237" xfId="0" applyNumberFormat="1" applyFont="1" applyBorder="1" applyAlignment="1">
      <alignment horizontal="center" vertical="center"/>
    </xf>
    <xf numFmtId="179" fontId="10" fillId="0" borderId="232" xfId="0" applyNumberFormat="1" applyFont="1" applyBorder="1" applyAlignment="1">
      <alignment horizontal="center" vertical="center"/>
    </xf>
    <xf numFmtId="179" fontId="10" fillId="0" borderId="233" xfId="0" applyNumberFormat="1" applyFont="1" applyBorder="1" applyAlignment="1">
      <alignment horizontal="center" vertical="center"/>
    </xf>
    <xf numFmtId="178" fontId="10" fillId="0" borderId="231" xfId="0" applyNumberFormat="1" applyFont="1" applyBorder="1" applyAlignment="1">
      <alignment horizontal="center" vertical="center"/>
    </xf>
    <xf numFmtId="176" fontId="10" fillId="0" borderId="238" xfId="0" applyNumberFormat="1" applyFont="1" applyBorder="1" applyAlignment="1">
      <alignment horizontal="center" vertical="center"/>
    </xf>
    <xf numFmtId="179" fontId="10" fillId="0" borderId="238" xfId="0" applyNumberFormat="1" applyFont="1" applyBorder="1" applyAlignment="1">
      <alignment horizontal="center" vertical="center"/>
    </xf>
    <xf numFmtId="179" fontId="10" fillId="0" borderId="228" xfId="0" applyNumberFormat="1" applyFont="1" applyBorder="1" applyAlignment="1">
      <alignment horizontal="center" vertical="center"/>
    </xf>
    <xf numFmtId="0" fontId="34" fillId="0" borderId="240" xfId="0" applyFont="1" applyBorder="1" applyAlignment="1">
      <alignment horizontal="left" vertical="top"/>
    </xf>
    <xf numFmtId="0" fontId="10" fillId="0" borderId="237" xfId="0" applyFont="1" applyBorder="1" applyAlignment="1">
      <alignment horizontal="center" vertical="center" wrapText="1"/>
    </xf>
    <xf numFmtId="0" fontId="10" fillId="0" borderId="232" xfId="0" applyFont="1" applyBorder="1" applyAlignment="1">
      <alignment horizontal="center" vertical="center"/>
    </xf>
    <xf numFmtId="0" fontId="10" fillId="0" borderId="232" xfId="0" applyFont="1" applyBorder="1" applyAlignment="1">
      <alignment horizontal="center" vertical="center" wrapText="1"/>
    </xf>
    <xf numFmtId="182" fontId="10" fillId="0" borderId="232" xfId="0" applyNumberFormat="1" applyFont="1" applyBorder="1" applyAlignment="1">
      <alignment horizontal="center" vertical="center"/>
    </xf>
    <xf numFmtId="0" fontId="10" fillId="0" borderId="232" xfId="0" applyFont="1" applyBorder="1" applyAlignment="1">
      <alignment horizontal="left" vertical="center"/>
    </xf>
    <xf numFmtId="0" fontId="10" fillId="0" borderId="235" xfId="0" applyFont="1" applyBorder="1" applyAlignment="1">
      <alignment horizontal="left" vertical="center"/>
    </xf>
    <xf numFmtId="0" fontId="7" fillId="0" borderId="236" xfId="0" applyFont="1" applyBorder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11" fillId="0" borderId="168" xfId="0" applyFont="1" applyBorder="1" applyAlignment="1">
      <alignment horizontal="center" vertical="center"/>
    </xf>
    <xf numFmtId="0" fontId="38" fillId="0" borderId="168" xfId="0" applyFont="1" applyBorder="1" applyAlignment="1">
      <alignment horizontal="center" vertical="center"/>
    </xf>
    <xf numFmtId="0" fontId="11" fillId="0" borderId="172" xfId="0" applyFont="1" applyBorder="1" applyAlignment="1">
      <alignment horizontal="left" vertical="center"/>
    </xf>
    <xf numFmtId="0" fontId="11" fillId="0" borderId="173" xfId="0" applyFont="1" applyBorder="1" applyAlignment="1">
      <alignment horizontal="left" vertical="center"/>
    </xf>
    <xf numFmtId="0" fontId="39" fillId="0" borderId="242" xfId="0" applyFont="1" applyBorder="1" applyAlignment="1">
      <alignment vertical="center"/>
    </xf>
    <xf numFmtId="0" fontId="39" fillId="0" borderId="243" xfId="0" applyFont="1" applyBorder="1" applyAlignment="1">
      <alignment vertical="center"/>
    </xf>
    <xf numFmtId="0" fontId="11" fillId="0" borderId="174" xfId="0" applyFont="1" applyBorder="1" applyAlignment="1">
      <alignment horizontal="center" vertical="center"/>
    </xf>
    <xf numFmtId="0" fontId="11" fillId="0" borderId="175" xfId="0" applyFont="1" applyBorder="1" applyAlignment="1">
      <alignment horizontal="center" vertical="center"/>
    </xf>
    <xf numFmtId="0" fontId="11" fillId="0" borderId="170" xfId="0" applyFont="1" applyBorder="1" applyAlignment="1">
      <alignment horizontal="center" vertical="center" wrapText="1"/>
    </xf>
    <xf numFmtId="10" fontId="11" fillId="0" borderId="176" xfId="0" applyNumberFormat="1" applyFont="1" applyBorder="1" applyAlignment="1">
      <alignment horizontal="center" vertical="center" wrapText="1"/>
    </xf>
    <xf numFmtId="176" fontId="11" fillId="0" borderId="248" xfId="0" applyNumberFormat="1" applyFont="1" applyBorder="1" applyAlignment="1">
      <alignment horizontal="center" vertical="center"/>
    </xf>
    <xf numFmtId="176" fontId="11" fillId="0" borderId="249" xfId="0" applyNumberFormat="1" applyFont="1" applyBorder="1" applyAlignment="1">
      <alignment horizontal="center" vertical="center"/>
    </xf>
    <xf numFmtId="0" fontId="11" fillId="0" borderId="250" xfId="0" applyFont="1" applyBorder="1" applyAlignment="1">
      <alignment horizontal="center" vertical="center"/>
    </xf>
    <xf numFmtId="176" fontId="11" fillId="0" borderId="251" xfId="0" applyNumberFormat="1" applyFont="1" applyBorder="1" applyAlignment="1">
      <alignment horizontal="center" vertical="center"/>
    </xf>
    <xf numFmtId="179" fontId="11" fillId="0" borderId="246" xfId="0" applyNumberFormat="1" applyFont="1" applyBorder="1" applyAlignment="1">
      <alignment horizontal="center" vertical="center"/>
    </xf>
    <xf numFmtId="179" fontId="11" fillId="0" borderId="247" xfId="0" applyNumberFormat="1" applyFont="1" applyBorder="1" applyAlignment="1">
      <alignment horizontal="center" vertical="center"/>
    </xf>
    <xf numFmtId="176" fontId="11" fillId="7" borderId="241" xfId="0" applyNumberFormat="1" applyFont="1" applyFill="1" applyBorder="1" applyAlignment="1">
      <alignment horizontal="center" vertical="center"/>
    </xf>
    <xf numFmtId="176" fontId="11" fillId="7" borderId="252" xfId="0" applyNumberFormat="1" applyFont="1" applyFill="1" applyBorder="1" applyAlignment="1">
      <alignment horizontal="center" vertical="center"/>
    </xf>
    <xf numFmtId="179" fontId="11" fillId="7" borderId="252" xfId="0" applyNumberFormat="1" applyFont="1" applyFill="1" applyBorder="1" applyAlignment="1">
      <alignment horizontal="center" vertical="center"/>
    </xf>
    <xf numFmtId="9" fontId="11" fillId="7" borderId="252" xfId="0" applyNumberFormat="1" applyFont="1" applyFill="1" applyBorder="1" applyAlignment="1">
      <alignment horizontal="center" vertical="center"/>
    </xf>
    <xf numFmtId="9" fontId="32" fillId="7" borderId="252" xfId="0" applyNumberFormat="1" applyFont="1" applyFill="1" applyBorder="1" applyAlignment="1">
      <alignment horizontal="center" vertical="center"/>
    </xf>
    <xf numFmtId="10" fontId="11" fillId="7" borderId="253" xfId="0" applyNumberFormat="1" applyFont="1" applyFill="1" applyBorder="1" applyAlignment="1">
      <alignment horizontal="center" vertical="center"/>
    </xf>
    <xf numFmtId="0" fontId="35" fillId="7" borderId="254" xfId="0" applyFont="1" applyFill="1" applyBorder="1" applyAlignment="1">
      <alignment horizontal="left" vertical="top"/>
    </xf>
    <xf numFmtId="0" fontId="11" fillId="0" borderId="251" xfId="0" applyFont="1" applyBorder="1" applyAlignment="1">
      <alignment horizontal="center" vertical="center" wrapText="1"/>
    </xf>
    <xf numFmtId="0" fontId="11" fillId="0" borderId="246" xfId="0" applyFont="1" applyBorder="1" applyAlignment="1">
      <alignment horizontal="center" vertical="center"/>
    </xf>
    <xf numFmtId="0" fontId="11" fillId="0" borderId="246" xfId="0" applyFont="1" applyBorder="1" applyAlignment="1">
      <alignment horizontal="center" vertical="center" wrapText="1"/>
    </xf>
    <xf numFmtId="182" fontId="11" fillId="0" borderId="246" xfId="0" applyNumberFormat="1" applyFont="1" applyBorder="1" applyAlignment="1">
      <alignment horizontal="center" vertical="center"/>
    </xf>
    <xf numFmtId="0" fontId="11" fillId="0" borderId="246" xfId="0" applyFont="1" applyBorder="1" applyAlignment="1">
      <alignment horizontal="left" vertical="center"/>
    </xf>
    <xf numFmtId="0" fontId="11" fillId="0" borderId="249" xfId="0" applyFont="1" applyBorder="1" applyAlignment="1">
      <alignment horizontal="left" vertical="center"/>
    </xf>
    <xf numFmtId="0" fontId="37" fillId="0" borderId="168" xfId="0" applyFont="1" applyBorder="1" applyAlignment="1">
      <alignment horizontal="center" vertical="center"/>
    </xf>
    <xf numFmtId="0" fontId="37" fillId="0" borderId="250" xfId="0" applyFont="1" applyBorder="1" applyAlignment="1">
      <alignment horizontal="center" vertical="center"/>
    </xf>
    <xf numFmtId="0" fontId="36" fillId="11" borderId="290" xfId="0" applyFont="1" applyFill="1" applyBorder="1" applyAlignment="1">
      <alignment horizontal="center" vertical="center"/>
    </xf>
    <xf numFmtId="0" fontId="10" fillId="11" borderId="291" xfId="0" applyFont="1" applyFill="1" applyBorder="1" applyAlignment="1">
      <alignment horizontal="center" vertical="center"/>
    </xf>
    <xf numFmtId="0" fontId="10" fillId="11" borderId="292" xfId="0" applyFont="1" applyFill="1" applyBorder="1" applyAlignment="1">
      <alignment horizontal="left" vertical="center"/>
    </xf>
    <xf numFmtId="0" fontId="10" fillId="11" borderId="257" xfId="0" applyFont="1" applyFill="1" applyBorder="1" applyAlignment="1">
      <alignment horizontal="center" vertical="center"/>
    </xf>
    <xf numFmtId="0" fontId="10" fillId="11" borderId="259" xfId="0" applyFont="1" applyFill="1" applyBorder="1" applyAlignment="1">
      <alignment horizontal="center" vertical="center"/>
    </xf>
    <xf numFmtId="0" fontId="10" fillId="11" borderId="260" xfId="0" applyFont="1" applyFill="1" applyBorder="1" applyAlignment="1">
      <alignment horizontal="center" vertical="center"/>
    </xf>
    <xf numFmtId="0" fontId="10" fillId="11" borderId="267" xfId="0" applyFont="1" applyFill="1" applyBorder="1" applyAlignment="1">
      <alignment horizontal="center" vertical="center" wrapText="1"/>
    </xf>
    <xf numFmtId="0" fontId="10" fillId="11" borderId="262" xfId="0" applyFont="1" applyFill="1" applyBorder="1" applyAlignment="1">
      <alignment horizontal="center" vertical="center" wrapText="1"/>
    </xf>
    <xf numFmtId="176" fontId="17" fillId="11" borderId="293" xfId="0" applyNumberFormat="1" applyFont="1" applyFill="1" applyBorder="1" applyAlignment="1">
      <alignment horizontal="center" vertical="center"/>
    </xf>
    <xf numFmtId="176" fontId="17" fillId="11" borderId="268" xfId="0" applyNumberFormat="1" applyFont="1" applyFill="1" applyBorder="1" applyAlignment="1">
      <alignment horizontal="center" vertical="center"/>
    </xf>
    <xf numFmtId="0" fontId="17" fillId="11" borderId="24" xfId="0" applyFont="1" applyFill="1" applyBorder="1" applyAlignment="1">
      <alignment horizontal="center" vertical="center"/>
    </xf>
    <xf numFmtId="176" fontId="10" fillId="11" borderId="266" xfId="0" applyNumberFormat="1" applyFont="1" applyFill="1" applyBorder="1" applyAlignment="1">
      <alignment horizontal="center" vertical="center"/>
    </xf>
    <xf numFmtId="179" fontId="10" fillId="11" borderId="267" xfId="0" applyNumberFormat="1" applyFont="1" applyFill="1" applyBorder="1" applyAlignment="1">
      <alignment horizontal="center" vertical="center"/>
    </xf>
    <xf numFmtId="179" fontId="10" fillId="11" borderId="294" xfId="0" applyNumberFormat="1" applyFont="1" applyFill="1" applyBorder="1" applyAlignment="1">
      <alignment horizontal="center" vertical="center"/>
    </xf>
    <xf numFmtId="176" fontId="16" fillId="11" borderId="295" xfId="0" applyNumberFormat="1" applyFont="1" applyFill="1" applyBorder="1" applyAlignment="1">
      <alignment horizontal="center" vertical="center"/>
    </xf>
    <xf numFmtId="176" fontId="16" fillId="11" borderId="296" xfId="0" applyNumberFormat="1" applyFont="1" applyFill="1" applyBorder="1" applyAlignment="1">
      <alignment horizontal="center" vertical="center"/>
    </xf>
    <xf numFmtId="179" fontId="10" fillId="11" borderId="296" xfId="0" applyNumberFormat="1" applyFont="1" applyFill="1" applyBorder="1" applyAlignment="1">
      <alignment horizontal="center" vertical="center"/>
    </xf>
    <xf numFmtId="179" fontId="10" fillId="11" borderId="296" xfId="0" applyNumberFormat="1" applyFont="1" applyFill="1" applyBorder="1" applyAlignment="1">
      <alignment horizontal="right" vertical="center"/>
    </xf>
    <xf numFmtId="179" fontId="32" fillId="11" borderId="259" xfId="0" applyNumberFormat="1" applyFont="1" applyFill="1" applyBorder="1" applyAlignment="1">
      <alignment horizontal="center" vertical="center"/>
    </xf>
    <xf numFmtId="10" fontId="10" fillId="11" borderId="297" xfId="0" applyNumberFormat="1" applyFont="1" applyFill="1" applyBorder="1" applyAlignment="1">
      <alignment horizontal="center" vertical="center"/>
    </xf>
    <xf numFmtId="0" fontId="34" fillId="11" borderId="298" xfId="0" applyFont="1" applyFill="1" applyBorder="1" applyAlignment="1">
      <alignment horizontal="left" vertical="top"/>
    </xf>
    <xf numFmtId="0" fontId="10" fillId="11" borderId="266" xfId="0" applyFont="1" applyFill="1" applyBorder="1" applyAlignment="1">
      <alignment horizontal="center" vertical="center" wrapText="1"/>
    </xf>
    <xf numFmtId="0" fontId="10" fillId="11" borderId="267" xfId="0" applyFont="1" applyFill="1" applyBorder="1" applyAlignment="1">
      <alignment horizontal="center" vertical="center"/>
    </xf>
    <xf numFmtId="182" fontId="10" fillId="11" borderId="267" xfId="0" applyNumberFormat="1" applyFont="1" applyFill="1" applyBorder="1" applyAlignment="1">
      <alignment horizontal="center" vertical="center"/>
    </xf>
    <xf numFmtId="0" fontId="10" fillId="11" borderId="267" xfId="0" applyFont="1" applyFill="1" applyBorder="1" applyAlignment="1">
      <alignment horizontal="left" vertical="center"/>
    </xf>
    <xf numFmtId="0" fontId="10" fillId="11" borderId="268" xfId="0" applyFont="1" applyFill="1" applyBorder="1" applyAlignment="1">
      <alignment horizontal="left" vertical="center"/>
    </xf>
    <xf numFmtId="0" fontId="36" fillId="11" borderId="199" xfId="0" applyFont="1" applyFill="1" applyBorder="1" applyAlignment="1">
      <alignment horizontal="center" vertical="center"/>
    </xf>
    <xf numFmtId="0" fontId="10" fillId="11" borderId="199" xfId="0" applyFont="1" applyFill="1" applyBorder="1" applyAlignment="1">
      <alignment horizontal="center" vertical="center"/>
    </xf>
    <xf numFmtId="0" fontId="10" fillId="11" borderId="299" xfId="0" applyFont="1" applyFill="1" applyBorder="1" applyAlignment="1">
      <alignment horizontal="left" vertical="center"/>
    </xf>
    <xf numFmtId="179" fontId="10" fillId="11" borderId="274" xfId="0" applyNumberFormat="1" applyFont="1" applyFill="1" applyBorder="1" applyAlignment="1">
      <alignment horizontal="right"/>
    </xf>
    <xf numFmtId="179" fontId="10" fillId="11" borderId="244" xfId="0" applyNumberFormat="1" applyFont="1" applyFill="1" applyBorder="1" applyAlignment="1">
      <alignment horizontal="right"/>
    </xf>
    <xf numFmtId="0" fontId="36" fillId="11" borderId="170" xfId="0" applyFont="1" applyFill="1" applyBorder="1" applyAlignment="1">
      <alignment horizontal="center" vertical="center"/>
    </xf>
    <xf numFmtId="0" fontId="10" fillId="11" borderId="169" xfId="0" applyFont="1" applyFill="1" applyBorder="1" applyAlignment="1">
      <alignment horizontal="center" vertical="center"/>
    </xf>
    <xf numFmtId="176" fontId="10" fillId="11" borderId="179" xfId="0" applyNumberFormat="1" applyFont="1" applyFill="1" applyBorder="1" applyAlignment="1">
      <alignment horizontal="center" vertical="center"/>
    </xf>
    <xf numFmtId="176" fontId="17" fillId="11" borderId="171" xfId="0" applyNumberFormat="1" applyFont="1" applyFill="1" applyBorder="1" applyAlignment="1">
      <alignment horizontal="center" vertical="center"/>
    </xf>
    <xf numFmtId="0" fontId="17" fillId="11" borderId="168" xfId="0" applyFont="1" applyFill="1" applyBorder="1" applyAlignment="1">
      <alignment horizontal="center" vertical="center"/>
    </xf>
    <xf numFmtId="178" fontId="10" fillId="11" borderId="173" xfId="0" applyNumberFormat="1" applyFont="1" applyFill="1" applyBorder="1" applyAlignment="1">
      <alignment horizontal="center" vertical="center"/>
    </xf>
    <xf numFmtId="179" fontId="32" fillId="11" borderId="194" xfId="0" applyNumberFormat="1" applyFont="1" applyFill="1" applyBorder="1" applyAlignment="1">
      <alignment horizontal="center" vertical="center"/>
    </xf>
    <xf numFmtId="0" fontId="40" fillId="11" borderId="172" xfId="0" applyFont="1" applyFill="1" applyBorder="1" applyAlignment="1">
      <alignment horizontal="left" vertical="top"/>
    </xf>
    <xf numFmtId="182" fontId="10" fillId="11" borderId="170" xfId="0" applyNumberFormat="1" applyFont="1" applyFill="1" applyBorder="1" applyAlignment="1">
      <alignment horizontal="center" vertical="center"/>
    </xf>
    <xf numFmtId="0" fontId="36" fillId="11" borderId="182" xfId="0" applyFont="1" applyFill="1" applyBorder="1" applyAlignment="1">
      <alignment horizontal="center" vertical="center"/>
    </xf>
    <xf numFmtId="0" fontId="10" fillId="11" borderId="300" xfId="0" applyFont="1" applyFill="1" applyBorder="1" applyAlignment="1">
      <alignment horizontal="left" vertical="center"/>
    </xf>
    <xf numFmtId="0" fontId="10" fillId="11" borderId="301" xfId="0" applyFont="1" applyFill="1" applyBorder="1" applyAlignment="1">
      <alignment horizontal="left" vertical="center"/>
    </xf>
    <xf numFmtId="0" fontId="10" fillId="11" borderId="181" xfId="0" applyFont="1" applyFill="1" applyBorder="1" applyAlignment="1">
      <alignment horizontal="center" vertical="center"/>
    </xf>
    <xf numFmtId="0" fontId="10" fillId="11" borderId="194" xfId="0" applyFont="1" applyFill="1" applyBorder="1" applyAlignment="1">
      <alignment horizontal="center" vertical="center"/>
    </xf>
    <xf numFmtId="0" fontId="10" fillId="11" borderId="302" xfId="0" applyFont="1" applyFill="1" applyBorder="1" applyAlignment="1">
      <alignment horizontal="center" vertical="center"/>
    </xf>
    <xf numFmtId="0" fontId="10" fillId="11" borderId="182" xfId="0" applyFont="1" applyFill="1" applyBorder="1" applyAlignment="1">
      <alignment horizontal="center" vertical="center" wrapText="1"/>
    </xf>
    <xf numFmtId="0" fontId="10" fillId="11" borderId="303" xfId="0" applyFont="1" applyFill="1" applyBorder="1" applyAlignment="1">
      <alignment horizontal="center" vertical="center" wrapText="1"/>
    </xf>
    <xf numFmtId="176" fontId="10" fillId="11" borderId="304" xfId="0" applyNumberFormat="1" applyFont="1" applyFill="1" applyBorder="1" applyAlignment="1">
      <alignment horizontal="center" vertical="center"/>
    </xf>
    <xf numFmtId="176" fontId="10" fillId="11" borderId="183" xfId="0" applyNumberFormat="1" applyFont="1" applyFill="1" applyBorder="1" applyAlignment="1">
      <alignment horizontal="center" vertical="center"/>
    </xf>
    <xf numFmtId="176" fontId="10" fillId="11" borderId="181" xfId="0" applyNumberFormat="1" applyFont="1" applyFill="1" applyBorder="1" applyAlignment="1">
      <alignment horizontal="center" vertical="center"/>
    </xf>
    <xf numFmtId="179" fontId="10" fillId="11" borderId="182" xfId="0" applyNumberFormat="1" applyFont="1" applyFill="1" applyBorder="1" applyAlignment="1">
      <alignment horizontal="center" vertical="center"/>
    </xf>
    <xf numFmtId="179" fontId="10" fillId="11" borderId="303" xfId="0" applyNumberFormat="1" applyFont="1" applyFill="1" applyBorder="1" applyAlignment="1">
      <alignment horizontal="center" vertical="center"/>
    </xf>
    <xf numFmtId="176" fontId="10" fillId="11" borderId="301" xfId="0" applyNumberFormat="1" applyFont="1" applyFill="1" applyBorder="1" applyAlignment="1">
      <alignment horizontal="center" vertical="center"/>
    </xf>
    <xf numFmtId="176" fontId="10" fillId="11" borderId="194" xfId="0" applyNumberFormat="1" applyFont="1" applyFill="1" applyBorder="1" applyAlignment="1">
      <alignment horizontal="center" vertical="center"/>
    </xf>
    <xf numFmtId="179" fontId="10" fillId="11" borderId="194" xfId="0" applyNumberFormat="1" applyFont="1" applyFill="1" applyBorder="1" applyAlignment="1">
      <alignment horizontal="center" vertical="center"/>
    </xf>
    <xf numFmtId="10" fontId="10" fillId="11" borderId="305" xfId="0" applyNumberFormat="1" applyFont="1" applyFill="1" applyBorder="1" applyAlignment="1">
      <alignment horizontal="center" vertical="center"/>
    </xf>
    <xf numFmtId="0" fontId="34" fillId="11" borderId="300" xfId="0" applyFont="1" applyFill="1" applyBorder="1" applyAlignment="1">
      <alignment horizontal="left" vertical="top"/>
    </xf>
    <xf numFmtId="0" fontId="10" fillId="11" borderId="181" xfId="0" applyFont="1" applyFill="1" applyBorder="1" applyAlignment="1">
      <alignment horizontal="center" vertical="center" wrapText="1"/>
    </xf>
    <xf numFmtId="0" fontId="10" fillId="11" borderId="182" xfId="0" applyFont="1" applyFill="1" applyBorder="1" applyAlignment="1">
      <alignment horizontal="center" vertical="center"/>
    </xf>
    <xf numFmtId="182" fontId="10" fillId="11" borderId="182" xfId="0" applyNumberFormat="1" applyFont="1" applyFill="1" applyBorder="1" applyAlignment="1">
      <alignment horizontal="center" vertical="center"/>
    </xf>
    <xf numFmtId="0" fontId="10" fillId="11" borderId="182" xfId="0" applyFont="1" applyFill="1" applyBorder="1" applyAlignment="1">
      <alignment horizontal="left" vertical="center"/>
    </xf>
    <xf numFmtId="0" fontId="10" fillId="11" borderId="183" xfId="0" applyFont="1" applyFill="1" applyBorder="1" applyAlignment="1">
      <alignment horizontal="left" vertical="center"/>
    </xf>
    <xf numFmtId="0" fontId="7" fillId="11" borderId="180" xfId="0" applyFont="1" applyFill="1" applyBorder="1" applyAlignment="1">
      <alignment horizontal="center" vertical="center"/>
    </xf>
    <xf numFmtId="0" fontId="36" fillId="0" borderId="170" xfId="0" applyFont="1" applyBorder="1" applyAlignment="1">
      <alignment horizontal="center" vertical="center"/>
    </xf>
    <xf numFmtId="0" fontId="10" fillId="0" borderId="171" xfId="0" applyFont="1" applyBorder="1" applyAlignment="1">
      <alignment horizontal="center" vertical="center"/>
    </xf>
    <xf numFmtId="0" fontId="10" fillId="0" borderId="298" xfId="0" applyFont="1" applyBorder="1" applyAlignment="1">
      <alignment horizontal="left" vertical="center"/>
    </xf>
    <xf numFmtId="0" fontId="10" fillId="0" borderId="292" xfId="0" applyFont="1" applyBorder="1" applyAlignment="1">
      <alignment horizontal="left" vertical="center"/>
    </xf>
    <xf numFmtId="0" fontId="10" fillId="0" borderId="268" xfId="0" applyFont="1" applyBorder="1" applyAlignment="1">
      <alignment horizontal="center" vertical="center"/>
    </xf>
    <xf numFmtId="0" fontId="10" fillId="12" borderId="194" xfId="0" applyFont="1" applyFill="1" applyBorder="1" applyAlignment="1">
      <alignment horizontal="center" vertical="center"/>
    </xf>
    <xf numFmtId="0" fontId="11" fillId="0" borderId="260" xfId="0" applyFont="1" applyBorder="1" applyAlignment="1">
      <alignment horizontal="center" vertical="center"/>
    </xf>
    <xf numFmtId="176" fontId="10" fillId="0" borderId="293" xfId="0" applyNumberFormat="1" applyFont="1" applyBorder="1" applyAlignment="1">
      <alignment horizontal="center" vertical="center"/>
    </xf>
    <xf numFmtId="176" fontId="10" fillId="0" borderId="268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76" fontId="10" fillId="0" borderId="266" xfId="0" applyNumberFormat="1" applyFont="1" applyBorder="1" applyAlignment="1">
      <alignment horizontal="center" vertical="center"/>
    </xf>
    <xf numFmtId="179" fontId="10" fillId="0" borderId="267" xfId="0" applyNumberFormat="1" applyFont="1" applyBorder="1" applyAlignment="1">
      <alignment horizontal="center" vertical="center"/>
    </xf>
    <xf numFmtId="179" fontId="10" fillId="0" borderId="294" xfId="0" applyNumberFormat="1" applyFont="1" applyBorder="1" applyAlignment="1">
      <alignment horizontal="center" vertical="center"/>
    </xf>
    <xf numFmtId="176" fontId="10" fillId="0" borderId="295" xfId="0" applyNumberFormat="1" applyFont="1" applyBorder="1" applyAlignment="1">
      <alignment horizontal="center" vertical="center"/>
    </xf>
    <xf numFmtId="176" fontId="10" fillId="0" borderId="296" xfId="0" applyNumberFormat="1" applyFont="1" applyBorder="1" applyAlignment="1">
      <alignment horizontal="center" vertical="center"/>
    </xf>
    <xf numFmtId="179" fontId="10" fillId="0" borderId="296" xfId="0" applyNumberFormat="1" applyFont="1" applyBorder="1" applyAlignment="1">
      <alignment horizontal="center" vertical="center"/>
    </xf>
    <xf numFmtId="179" fontId="10" fillId="0" borderId="296" xfId="0" applyNumberFormat="1" applyFont="1" applyBorder="1" applyAlignment="1">
      <alignment horizontal="right" vertical="center"/>
    </xf>
    <xf numFmtId="10" fontId="10" fillId="0" borderId="297" xfId="0" applyNumberFormat="1" applyFont="1" applyBorder="1" applyAlignment="1">
      <alignment horizontal="center" vertical="center"/>
    </xf>
    <xf numFmtId="0" fontId="34" fillId="0" borderId="298" xfId="0" applyFont="1" applyBorder="1" applyAlignment="1">
      <alignment horizontal="left" vertical="top"/>
    </xf>
    <xf numFmtId="176" fontId="13" fillId="0" borderId="272" xfId="0" applyNumberFormat="1" applyFont="1" applyBorder="1" applyAlignment="1">
      <alignment horizontal="center" vertical="center"/>
    </xf>
    <xf numFmtId="176" fontId="13" fillId="0" borderId="203" xfId="0" applyNumberFormat="1" applyFont="1" applyBorder="1" applyAlignment="1">
      <alignment horizontal="center" vertical="center"/>
    </xf>
    <xf numFmtId="0" fontId="13" fillId="0" borderId="273" xfId="0" applyFont="1" applyBorder="1" applyAlignment="1">
      <alignment horizontal="center" vertical="center"/>
    </xf>
    <xf numFmtId="179" fontId="13" fillId="0" borderId="270" xfId="0" applyNumberFormat="1" applyFont="1" applyBorder="1" applyAlignment="1">
      <alignment horizontal="center" vertical="center"/>
    </xf>
    <xf numFmtId="179" fontId="13" fillId="0" borderId="271" xfId="0" applyNumberFormat="1" applyFont="1" applyBorder="1" applyAlignment="1">
      <alignment horizontal="center" vertical="center"/>
    </xf>
    <xf numFmtId="179" fontId="10" fillId="0" borderId="274" xfId="0" applyNumberFormat="1" applyFont="1" applyBorder="1" applyAlignment="1">
      <alignment horizontal="right"/>
    </xf>
    <xf numFmtId="9" fontId="32" fillId="0" borderId="274" xfId="0" applyNumberFormat="1" applyFont="1" applyBorder="1" applyAlignment="1">
      <alignment horizontal="center" vertical="center"/>
    </xf>
    <xf numFmtId="10" fontId="10" fillId="0" borderId="306" xfId="0" applyNumberFormat="1" applyFont="1" applyBorder="1" applyAlignment="1">
      <alignment horizontal="center" vertical="center"/>
    </xf>
    <xf numFmtId="0" fontId="10" fillId="0" borderId="307" xfId="0" applyFont="1" applyBorder="1" applyAlignment="1">
      <alignment horizontal="left" vertical="center"/>
    </xf>
    <xf numFmtId="0" fontId="10" fillId="0" borderId="308" xfId="0" applyFont="1" applyBorder="1" applyAlignment="1">
      <alignment horizontal="center" vertical="center" wrapText="1"/>
    </xf>
    <xf numFmtId="10" fontId="10" fillId="0" borderId="309" xfId="0" applyNumberFormat="1" applyFont="1" applyBorder="1" applyAlignment="1">
      <alignment horizontal="center" vertical="center" wrapText="1"/>
    </xf>
    <xf numFmtId="176" fontId="13" fillId="0" borderId="310" xfId="0" applyNumberFormat="1" applyFont="1" applyBorder="1" applyAlignment="1">
      <alignment horizontal="center" vertical="center"/>
    </xf>
    <xf numFmtId="176" fontId="13" fillId="0" borderId="219" xfId="0" applyNumberFormat="1" applyFont="1" applyBorder="1" applyAlignment="1">
      <alignment horizontal="center" vertical="center"/>
    </xf>
    <xf numFmtId="0" fontId="13" fillId="0" borderId="311" xfId="0" applyFont="1" applyBorder="1" applyAlignment="1">
      <alignment horizontal="center" vertical="center"/>
    </xf>
    <xf numFmtId="176" fontId="10" fillId="0" borderId="218" xfId="0" applyNumberFormat="1" applyFont="1" applyBorder="1" applyAlignment="1">
      <alignment horizontal="center" vertical="center"/>
    </xf>
    <xf numFmtId="179" fontId="13" fillId="0" borderId="308" xfId="0" applyNumberFormat="1" applyFont="1" applyBorder="1" applyAlignment="1">
      <alignment horizontal="center" vertical="center"/>
    </xf>
    <xf numFmtId="179" fontId="13" fillId="0" borderId="309" xfId="0" applyNumberFormat="1" applyFont="1" applyBorder="1" applyAlignment="1">
      <alignment horizontal="center" vertical="center"/>
    </xf>
    <xf numFmtId="176" fontId="10" fillId="0" borderId="307" xfId="0" applyNumberFormat="1" applyFont="1" applyBorder="1" applyAlignment="1">
      <alignment horizontal="center" vertical="center"/>
    </xf>
    <xf numFmtId="176" fontId="10" fillId="0" borderId="220" xfId="0" applyNumberFormat="1" applyFont="1" applyBorder="1" applyAlignment="1">
      <alignment horizontal="center" vertical="center"/>
    </xf>
    <xf numFmtId="179" fontId="10" fillId="0" borderId="220" xfId="0" applyNumberFormat="1" applyFont="1" applyBorder="1" applyAlignment="1">
      <alignment horizontal="center" vertical="center"/>
    </xf>
    <xf numFmtId="9" fontId="32" fillId="0" borderId="220" xfId="0" applyNumberFormat="1" applyFont="1" applyBorder="1" applyAlignment="1">
      <alignment horizontal="center" vertical="center"/>
    </xf>
    <xf numFmtId="10" fontId="10" fillId="0" borderId="312" xfId="0" applyNumberFormat="1" applyFont="1" applyBorder="1" applyAlignment="1">
      <alignment horizontal="center" vertical="center"/>
    </xf>
    <xf numFmtId="0" fontId="34" fillId="0" borderId="313" xfId="0" applyFont="1" applyBorder="1" applyAlignment="1">
      <alignment horizontal="left" vertical="top"/>
    </xf>
    <xf numFmtId="0" fontId="10" fillId="0" borderId="218" xfId="0" applyFont="1" applyBorder="1" applyAlignment="1">
      <alignment horizontal="center" vertical="center" wrapText="1"/>
    </xf>
    <xf numFmtId="0" fontId="10" fillId="0" borderId="308" xfId="0" applyFont="1" applyBorder="1" applyAlignment="1">
      <alignment horizontal="center" vertical="center"/>
    </xf>
    <xf numFmtId="182" fontId="10" fillId="0" borderId="308" xfId="0" applyNumberFormat="1" applyFont="1" applyBorder="1" applyAlignment="1">
      <alignment horizontal="center" vertical="center"/>
    </xf>
    <xf numFmtId="0" fontId="10" fillId="0" borderId="308" xfId="0" applyFont="1" applyBorder="1" applyAlignment="1">
      <alignment horizontal="left" vertical="center"/>
    </xf>
    <xf numFmtId="0" fontId="10" fillId="0" borderId="219" xfId="0" applyFont="1" applyBorder="1" applyAlignment="1">
      <alignment horizontal="left" vertical="center"/>
    </xf>
    <xf numFmtId="0" fontId="7" fillId="0" borderId="311" xfId="0" applyFont="1" applyBorder="1" applyAlignment="1">
      <alignment horizontal="center" vertical="center"/>
    </xf>
    <xf numFmtId="176" fontId="11" fillId="0" borderId="310" xfId="0" applyNumberFormat="1" applyFont="1" applyBorder="1" applyAlignment="1">
      <alignment horizontal="center" vertical="center"/>
    </xf>
    <xf numFmtId="176" fontId="11" fillId="0" borderId="219" xfId="0" applyNumberFormat="1" applyFont="1" applyBorder="1" applyAlignment="1">
      <alignment horizontal="center" vertical="center"/>
    </xf>
    <xf numFmtId="0" fontId="11" fillId="0" borderId="311" xfId="0" applyFont="1" applyBorder="1" applyAlignment="1">
      <alignment horizontal="center" vertical="center"/>
    </xf>
    <xf numFmtId="179" fontId="11" fillId="0" borderId="308" xfId="0" applyNumberFormat="1" applyFont="1" applyBorder="1" applyAlignment="1">
      <alignment horizontal="center" vertical="center"/>
    </xf>
    <xf numFmtId="179" fontId="11" fillId="0" borderId="309" xfId="0" applyNumberFormat="1" applyFont="1" applyBorder="1" applyAlignment="1">
      <alignment horizontal="center" vertical="center"/>
    </xf>
    <xf numFmtId="10" fontId="11" fillId="0" borderId="312" xfId="0" applyNumberFormat="1" applyFont="1" applyBorder="1" applyAlignment="1">
      <alignment horizontal="center" vertical="center"/>
    </xf>
    <xf numFmtId="0" fontId="41" fillId="0" borderId="313" xfId="0" applyFont="1" applyBorder="1" applyAlignment="1">
      <alignment horizontal="left" vertical="top"/>
    </xf>
    <xf numFmtId="0" fontId="11" fillId="0" borderId="218" xfId="0" applyFont="1" applyBorder="1" applyAlignment="1">
      <alignment horizontal="center" vertical="center" wrapText="1"/>
    </xf>
    <xf numFmtId="0" fontId="11" fillId="0" borderId="308" xfId="0" applyFont="1" applyBorder="1" applyAlignment="1">
      <alignment horizontal="center" vertical="center"/>
    </xf>
    <xf numFmtId="0" fontId="11" fillId="0" borderId="308" xfId="0" applyFont="1" applyBorder="1" applyAlignment="1">
      <alignment horizontal="center" vertical="center" wrapText="1"/>
    </xf>
    <xf numFmtId="182" fontId="11" fillId="0" borderId="308" xfId="0" applyNumberFormat="1" applyFont="1" applyBorder="1" applyAlignment="1">
      <alignment horizontal="center" vertical="center"/>
    </xf>
    <xf numFmtId="0" fontId="11" fillId="0" borderId="308" xfId="0" applyFont="1" applyBorder="1" applyAlignment="1">
      <alignment horizontal="left" vertical="center"/>
    </xf>
    <xf numFmtId="0" fontId="11" fillId="0" borderId="219" xfId="0" applyFont="1" applyBorder="1" applyAlignment="1">
      <alignment horizontal="left" vertical="center"/>
    </xf>
    <xf numFmtId="0" fontId="37" fillId="0" borderId="3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1" fillId="0" borderId="216" xfId="0" applyFont="1" applyBorder="1" applyAlignment="1">
      <alignment horizontal="left" vertical="center"/>
    </xf>
    <xf numFmtId="0" fontId="11" fillId="0" borderId="314" xfId="0" applyFont="1" applyBorder="1" applyAlignment="1">
      <alignment horizontal="left" vertical="center"/>
    </xf>
    <xf numFmtId="0" fontId="39" fillId="0" borderId="315" xfId="0" applyFont="1" applyBorder="1" applyAlignment="1">
      <alignment vertical="center"/>
    </xf>
    <xf numFmtId="0" fontId="39" fillId="0" borderId="316" xfId="0" applyFont="1" applyBorder="1" applyAlignment="1">
      <alignment vertical="center"/>
    </xf>
    <xf numFmtId="0" fontId="11" fillId="0" borderId="317" xfId="0" applyFont="1" applyBorder="1" applyAlignment="1">
      <alignment horizontal="center" vertical="center"/>
    </xf>
    <xf numFmtId="0" fontId="11" fillId="0" borderId="318" xfId="0" applyFont="1" applyBorder="1" applyAlignment="1">
      <alignment horizontal="center" vertical="center" wrapText="1"/>
    </xf>
    <xf numFmtId="10" fontId="11" fillId="0" borderId="319" xfId="0" applyNumberFormat="1" applyFont="1" applyBorder="1" applyAlignment="1">
      <alignment horizontal="center" vertical="center" wrapText="1"/>
    </xf>
    <xf numFmtId="176" fontId="11" fillId="0" borderId="320" xfId="0" applyNumberFormat="1" applyFont="1" applyBorder="1" applyAlignment="1">
      <alignment horizontal="center" vertical="center"/>
    </xf>
    <xf numFmtId="176" fontId="11" fillId="0" borderId="316" xfId="0" applyNumberFormat="1" applyFont="1" applyBorder="1" applyAlignment="1">
      <alignment horizontal="center" vertical="center"/>
    </xf>
    <xf numFmtId="0" fontId="11" fillId="0" borderId="286" xfId="0" applyFont="1" applyBorder="1" applyAlignment="1">
      <alignment horizontal="center" vertical="center"/>
    </xf>
    <xf numFmtId="176" fontId="11" fillId="0" borderId="315" xfId="0" applyNumberFormat="1" applyFont="1" applyBorder="1" applyAlignment="1">
      <alignment horizontal="center" vertical="center"/>
    </xf>
    <xf numFmtId="179" fontId="11" fillId="0" borderId="318" xfId="0" applyNumberFormat="1" applyFont="1" applyBorder="1" applyAlignment="1">
      <alignment horizontal="center" vertical="center"/>
    </xf>
    <xf numFmtId="179" fontId="11" fillId="0" borderId="319" xfId="0" applyNumberFormat="1" applyFont="1" applyBorder="1" applyAlignment="1">
      <alignment horizontal="center" vertical="center"/>
    </xf>
    <xf numFmtId="176" fontId="11" fillId="0" borderId="314" xfId="0" applyNumberFormat="1" applyFont="1" applyBorder="1" applyAlignment="1">
      <alignment horizontal="center" vertical="center"/>
    </xf>
    <xf numFmtId="176" fontId="11" fillId="0" borderId="317" xfId="0" applyNumberFormat="1" applyFont="1" applyBorder="1" applyAlignment="1">
      <alignment horizontal="center" vertical="center"/>
    </xf>
    <xf numFmtId="179" fontId="11" fillId="0" borderId="317" xfId="0" applyNumberFormat="1" applyFont="1" applyBorder="1" applyAlignment="1">
      <alignment horizontal="center" vertical="center"/>
    </xf>
    <xf numFmtId="9" fontId="11" fillId="0" borderId="317" xfId="0" applyNumberFormat="1" applyFont="1" applyBorder="1" applyAlignment="1">
      <alignment horizontal="center" vertical="center"/>
    </xf>
    <xf numFmtId="9" fontId="32" fillId="0" borderId="317" xfId="0" applyNumberFormat="1" applyFont="1" applyBorder="1" applyAlignment="1">
      <alignment horizontal="center" vertical="center"/>
    </xf>
    <xf numFmtId="10" fontId="11" fillId="0" borderId="321" xfId="0" applyNumberFormat="1" applyFont="1" applyBorder="1" applyAlignment="1">
      <alignment horizontal="center" vertical="center"/>
    </xf>
    <xf numFmtId="0" fontId="41" fillId="0" borderId="322" xfId="0" applyFont="1" applyBorder="1" applyAlignment="1">
      <alignment horizontal="left" vertical="top"/>
    </xf>
    <xf numFmtId="0" fontId="11" fillId="0" borderId="315" xfId="0" applyFont="1" applyBorder="1" applyAlignment="1">
      <alignment horizontal="center" vertical="center" wrapText="1"/>
    </xf>
    <xf numFmtId="0" fontId="11" fillId="0" borderId="318" xfId="0" applyFont="1" applyBorder="1" applyAlignment="1">
      <alignment horizontal="center" vertical="center"/>
    </xf>
    <xf numFmtId="182" fontId="11" fillId="0" borderId="318" xfId="0" applyNumberFormat="1" applyFont="1" applyBorder="1" applyAlignment="1">
      <alignment horizontal="center" vertical="center"/>
    </xf>
    <xf numFmtId="0" fontId="11" fillId="0" borderId="318" xfId="0" applyFont="1" applyBorder="1" applyAlignment="1">
      <alignment horizontal="left" vertical="center"/>
    </xf>
    <xf numFmtId="0" fontId="11" fillId="0" borderId="316" xfId="0" applyFont="1" applyBorder="1" applyAlignment="1">
      <alignment horizontal="left" vertical="center"/>
    </xf>
    <xf numFmtId="0" fontId="37" fillId="0" borderId="286" xfId="0" applyFont="1" applyBorder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10" fillId="13" borderId="180" xfId="0" applyFont="1" applyFill="1" applyBorder="1" applyAlignment="1">
      <alignment horizontal="center" vertical="center"/>
    </xf>
    <xf numFmtId="0" fontId="36" fillId="13" borderId="182" xfId="0" applyFont="1" applyFill="1" applyBorder="1" applyAlignment="1">
      <alignment horizontal="center" vertical="center"/>
    </xf>
    <xf numFmtId="0" fontId="10" fillId="13" borderId="183" xfId="0" applyFont="1" applyFill="1" applyBorder="1" applyAlignment="1">
      <alignment horizontal="center" vertical="center"/>
    </xf>
    <xf numFmtId="0" fontId="10" fillId="13" borderId="300" xfId="0" applyFont="1" applyFill="1" applyBorder="1" applyAlignment="1">
      <alignment horizontal="left" vertical="center"/>
    </xf>
    <xf numFmtId="0" fontId="10" fillId="13" borderId="301" xfId="0" applyFont="1" applyFill="1" applyBorder="1" applyAlignment="1">
      <alignment horizontal="left" vertical="center"/>
    </xf>
    <xf numFmtId="0" fontId="10" fillId="13" borderId="181" xfId="0" applyFont="1" applyFill="1" applyBorder="1" applyAlignment="1">
      <alignment horizontal="center" vertical="center"/>
    </xf>
    <xf numFmtId="0" fontId="10" fillId="13" borderId="183" xfId="0" applyFont="1" applyFill="1" applyBorder="1" applyAlignment="1">
      <alignment horizontal="center" vertical="center"/>
    </xf>
    <xf numFmtId="0" fontId="10" fillId="13" borderId="194" xfId="0" applyFont="1" applyFill="1" applyBorder="1" applyAlignment="1">
      <alignment horizontal="center" vertical="center"/>
    </xf>
    <xf numFmtId="0" fontId="10" fillId="13" borderId="302" xfId="0" applyFont="1" applyFill="1" applyBorder="1" applyAlignment="1">
      <alignment horizontal="center" vertical="center"/>
    </xf>
    <xf numFmtId="0" fontId="10" fillId="13" borderId="182" xfId="0" applyFont="1" applyFill="1" applyBorder="1" applyAlignment="1">
      <alignment horizontal="center" vertical="center" wrapText="1"/>
    </xf>
    <xf numFmtId="0" fontId="10" fillId="13" borderId="303" xfId="0" applyFont="1" applyFill="1" applyBorder="1" applyAlignment="1">
      <alignment horizontal="center" vertical="center" wrapText="1"/>
    </xf>
    <xf numFmtId="176" fontId="10" fillId="13" borderId="304" xfId="0" applyNumberFormat="1" applyFont="1" applyFill="1" applyBorder="1" applyAlignment="1">
      <alignment horizontal="center" vertical="center"/>
    </xf>
    <xf numFmtId="176" fontId="10" fillId="13" borderId="183" xfId="0" applyNumberFormat="1" applyFont="1" applyFill="1" applyBorder="1" applyAlignment="1">
      <alignment horizontal="center" vertical="center"/>
    </xf>
    <xf numFmtId="176" fontId="10" fillId="13" borderId="181" xfId="0" applyNumberFormat="1" applyFont="1" applyFill="1" applyBorder="1" applyAlignment="1">
      <alignment horizontal="center" vertical="center"/>
    </xf>
    <xf numFmtId="179" fontId="10" fillId="13" borderId="182" xfId="0" applyNumberFormat="1" applyFont="1" applyFill="1" applyBorder="1" applyAlignment="1">
      <alignment horizontal="center" vertical="center"/>
    </xf>
    <xf numFmtId="179" fontId="10" fillId="13" borderId="303" xfId="0" applyNumberFormat="1" applyFont="1" applyFill="1" applyBorder="1" applyAlignment="1">
      <alignment horizontal="center" vertical="center"/>
    </xf>
    <xf numFmtId="176" fontId="10" fillId="13" borderId="301" xfId="0" applyNumberFormat="1" applyFont="1" applyFill="1" applyBorder="1" applyAlignment="1">
      <alignment horizontal="center" vertical="center"/>
    </xf>
    <xf numFmtId="176" fontId="10" fillId="13" borderId="194" xfId="0" applyNumberFormat="1" applyFont="1" applyFill="1" applyBorder="1" applyAlignment="1">
      <alignment horizontal="center" vertical="center"/>
    </xf>
    <xf numFmtId="179" fontId="10" fillId="13" borderId="194" xfId="0" applyNumberFormat="1" applyFont="1" applyFill="1" applyBorder="1" applyAlignment="1">
      <alignment horizontal="center" vertical="center"/>
    </xf>
    <xf numFmtId="0" fontId="10" fillId="13" borderId="194" xfId="0" applyFont="1" applyFill="1" applyBorder="1" applyAlignment="1">
      <alignment horizontal="center" vertical="center"/>
    </xf>
    <xf numFmtId="179" fontId="32" fillId="13" borderId="194" xfId="0" applyNumberFormat="1" applyFont="1" applyFill="1" applyBorder="1" applyAlignment="1">
      <alignment horizontal="center" vertical="center"/>
    </xf>
    <xf numFmtId="10" fontId="10" fillId="13" borderId="305" xfId="0" applyNumberFormat="1" applyFont="1" applyFill="1" applyBorder="1" applyAlignment="1">
      <alignment horizontal="center" vertical="center"/>
    </xf>
    <xf numFmtId="0" fontId="34" fillId="13" borderId="300" xfId="0" applyFont="1" applyFill="1" applyBorder="1" applyAlignment="1">
      <alignment horizontal="left" vertical="top"/>
    </xf>
    <xf numFmtId="0" fontId="10" fillId="13" borderId="181" xfId="0" applyFont="1" applyFill="1" applyBorder="1" applyAlignment="1">
      <alignment horizontal="center" vertical="center" wrapText="1"/>
    </xf>
    <xf numFmtId="0" fontId="10" fillId="13" borderId="182" xfId="0" applyFont="1" applyFill="1" applyBorder="1" applyAlignment="1">
      <alignment horizontal="center" vertical="center"/>
    </xf>
    <xf numFmtId="182" fontId="10" fillId="13" borderId="182" xfId="0" applyNumberFormat="1" applyFont="1" applyFill="1" applyBorder="1" applyAlignment="1">
      <alignment horizontal="center" vertical="center"/>
    </xf>
    <xf numFmtId="0" fontId="10" fillId="13" borderId="182" xfId="0" applyFont="1" applyFill="1" applyBorder="1" applyAlignment="1">
      <alignment horizontal="left" vertical="center"/>
    </xf>
    <xf numFmtId="0" fontId="10" fillId="13" borderId="183" xfId="0" applyFont="1" applyFill="1" applyBorder="1" applyAlignment="1">
      <alignment horizontal="left" vertical="center"/>
    </xf>
    <xf numFmtId="0" fontId="7" fillId="13" borderId="180" xfId="0" applyFont="1" applyFill="1" applyBorder="1" applyAlignment="1">
      <alignment horizontal="center" vertical="center"/>
    </xf>
    <xf numFmtId="0" fontId="10" fillId="0" borderId="180" xfId="0" applyFont="1" applyBorder="1" applyAlignment="1">
      <alignment horizontal="center" vertical="center"/>
    </xf>
    <xf numFmtId="0" fontId="36" fillId="0" borderId="182" xfId="0" applyFont="1" applyBorder="1" applyAlignment="1">
      <alignment horizontal="center" vertical="center"/>
    </xf>
    <xf numFmtId="0" fontId="10" fillId="0" borderId="183" xfId="0" applyFont="1" applyBorder="1" applyAlignment="1">
      <alignment horizontal="center" vertical="center"/>
    </xf>
    <xf numFmtId="0" fontId="10" fillId="0" borderId="300" xfId="0" applyFont="1" applyBorder="1" applyAlignment="1">
      <alignment horizontal="left" vertical="center"/>
    </xf>
    <xf numFmtId="0" fontId="10" fillId="0" borderId="301" xfId="0" applyFont="1" applyBorder="1" applyAlignment="1">
      <alignment horizontal="left" vertical="center"/>
    </xf>
    <xf numFmtId="0" fontId="10" fillId="0" borderId="181" xfId="0" applyFont="1" applyBorder="1" applyAlignment="1">
      <alignment horizontal="center" vertical="center"/>
    </xf>
    <xf numFmtId="0" fontId="10" fillId="0" borderId="183" xfId="0" applyFont="1" applyBorder="1" applyAlignment="1">
      <alignment horizontal="center" vertical="center"/>
    </xf>
    <xf numFmtId="0" fontId="10" fillId="0" borderId="194" xfId="0" applyFont="1" applyBorder="1" applyAlignment="1">
      <alignment horizontal="center" vertical="center"/>
    </xf>
    <xf numFmtId="0" fontId="11" fillId="0" borderId="302" xfId="0" applyFont="1" applyBorder="1" applyAlignment="1">
      <alignment horizontal="center" vertical="center"/>
    </xf>
    <xf numFmtId="0" fontId="10" fillId="0" borderId="303" xfId="0" applyFont="1" applyBorder="1" applyAlignment="1">
      <alignment horizontal="center" vertical="center" wrapText="1"/>
    </xf>
    <xf numFmtId="176" fontId="10" fillId="0" borderId="304" xfId="0" applyNumberFormat="1" applyFont="1" applyBorder="1" applyAlignment="1">
      <alignment horizontal="center" vertical="center"/>
    </xf>
    <xf numFmtId="176" fontId="10" fillId="0" borderId="183" xfId="0" applyNumberFormat="1" applyFont="1" applyBorder="1" applyAlignment="1">
      <alignment horizontal="center" vertical="center"/>
    </xf>
    <xf numFmtId="178" fontId="10" fillId="0" borderId="181" xfId="0" applyNumberFormat="1" applyFont="1" applyBorder="1" applyAlignment="1">
      <alignment horizontal="center" vertical="center"/>
    </xf>
    <xf numFmtId="179" fontId="10" fillId="0" borderId="182" xfId="0" applyNumberFormat="1" applyFont="1" applyBorder="1" applyAlignment="1">
      <alignment horizontal="center" vertical="center"/>
    </xf>
    <xf numFmtId="179" fontId="10" fillId="0" borderId="303" xfId="0" applyNumberFormat="1" applyFont="1" applyBorder="1" applyAlignment="1">
      <alignment horizontal="center" vertical="center"/>
    </xf>
    <xf numFmtId="176" fontId="10" fillId="0" borderId="301" xfId="0" applyNumberFormat="1" applyFont="1" applyBorder="1" applyAlignment="1">
      <alignment horizontal="center" vertical="center"/>
    </xf>
    <xf numFmtId="176" fontId="10" fillId="0" borderId="194" xfId="0" applyNumberFormat="1" applyFont="1" applyBorder="1" applyAlignment="1">
      <alignment horizontal="center" vertical="center"/>
    </xf>
    <xf numFmtId="179" fontId="10" fillId="0" borderId="194" xfId="0" applyNumberFormat="1" applyFont="1" applyBorder="1" applyAlignment="1">
      <alignment horizontal="center" vertical="center"/>
    </xf>
    <xf numFmtId="179" fontId="10" fillId="0" borderId="194" xfId="0" applyNumberFormat="1" applyFont="1" applyBorder="1" applyAlignment="1">
      <alignment horizontal="right" vertical="center"/>
    </xf>
    <xf numFmtId="179" fontId="32" fillId="0" borderId="194" xfId="0" applyNumberFormat="1" applyFont="1" applyBorder="1" applyAlignment="1">
      <alignment horizontal="center" vertical="center"/>
    </xf>
    <xf numFmtId="10" fontId="10" fillId="0" borderId="305" xfId="0" applyNumberFormat="1" applyFont="1" applyBorder="1" applyAlignment="1">
      <alignment horizontal="center" vertical="center"/>
    </xf>
    <xf numFmtId="0" fontId="34" fillId="0" borderId="300" xfId="0" applyFont="1" applyBorder="1" applyAlignment="1">
      <alignment horizontal="left" vertical="top" wrapText="1"/>
    </xf>
    <xf numFmtId="0" fontId="10" fillId="0" borderId="181" xfId="0" applyFont="1" applyBorder="1" applyAlignment="1">
      <alignment horizontal="center" vertical="center" wrapText="1"/>
    </xf>
    <xf numFmtId="0" fontId="10" fillId="0" borderId="182" xfId="0" applyFont="1" applyBorder="1" applyAlignment="1">
      <alignment horizontal="center" vertical="center"/>
    </xf>
    <xf numFmtId="0" fontId="10" fillId="0" borderId="182" xfId="0" applyFont="1" applyBorder="1" applyAlignment="1">
      <alignment horizontal="center" vertical="center" wrapText="1"/>
    </xf>
    <xf numFmtId="182" fontId="10" fillId="0" borderId="182" xfId="0" applyNumberFormat="1" applyFont="1" applyBorder="1" applyAlignment="1">
      <alignment horizontal="center" vertical="center"/>
    </xf>
    <xf numFmtId="0" fontId="10" fillId="0" borderId="182" xfId="0" applyFont="1" applyBorder="1" applyAlignment="1">
      <alignment horizontal="left" vertical="center"/>
    </xf>
    <xf numFmtId="0" fontId="10" fillId="0" borderId="183" xfId="0" applyFont="1" applyBorder="1" applyAlignment="1">
      <alignment horizontal="left" vertical="center"/>
    </xf>
    <xf numFmtId="0" fontId="7" fillId="0" borderId="180" xfId="0" applyFont="1" applyBorder="1" applyAlignment="1">
      <alignment horizontal="center" vertical="center"/>
    </xf>
    <xf numFmtId="0" fontId="36" fillId="0" borderId="199" xfId="0" applyFont="1" applyBorder="1" applyAlignment="1">
      <alignment horizontal="center" vertical="center"/>
    </xf>
    <xf numFmtId="0" fontId="10" fillId="0" borderId="199" xfId="0" applyFont="1" applyBorder="1" applyAlignment="1">
      <alignment horizontal="center" vertical="center"/>
    </xf>
    <xf numFmtId="0" fontId="10" fillId="0" borderId="299" xfId="0" applyFont="1" applyBorder="1" applyAlignment="1">
      <alignment horizontal="left" vertical="center"/>
    </xf>
    <xf numFmtId="0" fontId="10" fillId="0" borderId="323" xfId="0" applyFont="1" applyBorder="1" applyAlignment="1">
      <alignment horizontal="left" vertical="center"/>
    </xf>
    <xf numFmtId="0" fontId="3" fillId="0" borderId="324" xfId="0" applyFont="1" applyBorder="1" applyAlignment="1">
      <alignment vertical="center"/>
    </xf>
    <xf numFmtId="0" fontId="3" fillId="0" borderId="325" xfId="0" applyFont="1" applyBorder="1" applyAlignment="1">
      <alignment vertical="center"/>
    </xf>
    <xf numFmtId="0" fontId="10" fillId="0" borderId="326" xfId="0" applyFont="1" applyBorder="1" applyAlignment="1">
      <alignment horizontal="center" vertical="center"/>
    </xf>
    <xf numFmtId="0" fontId="10" fillId="0" borderId="327" xfId="0" applyFont="1" applyBorder="1" applyAlignment="1">
      <alignment horizontal="center" vertical="center"/>
    </xf>
    <xf numFmtId="0" fontId="10" fillId="0" borderId="328" xfId="0" applyFont="1" applyBorder="1" applyAlignment="1">
      <alignment horizontal="center" vertical="center" wrapText="1"/>
    </xf>
    <xf numFmtId="10" fontId="10" fillId="0" borderId="329" xfId="0" applyNumberFormat="1" applyFont="1" applyBorder="1" applyAlignment="1">
      <alignment horizontal="center" vertical="center" wrapText="1"/>
    </xf>
    <xf numFmtId="176" fontId="10" fillId="0" borderId="330" xfId="0" applyNumberFormat="1" applyFont="1" applyBorder="1" applyAlignment="1">
      <alignment horizontal="center" vertical="center"/>
    </xf>
    <xf numFmtId="176" fontId="10" fillId="0" borderId="325" xfId="0" applyNumberFormat="1" applyFont="1" applyBorder="1" applyAlignment="1">
      <alignment horizontal="center" vertical="center"/>
    </xf>
    <xf numFmtId="0" fontId="10" fillId="0" borderId="331" xfId="0" applyFont="1" applyBorder="1" applyAlignment="1">
      <alignment horizontal="center" vertical="center"/>
    </xf>
    <xf numFmtId="176" fontId="10" fillId="0" borderId="324" xfId="0" applyNumberFormat="1" applyFont="1" applyBorder="1" applyAlignment="1">
      <alignment horizontal="center" vertical="center"/>
    </xf>
    <xf numFmtId="179" fontId="10" fillId="0" borderId="328" xfId="0" applyNumberFormat="1" applyFont="1" applyBorder="1" applyAlignment="1">
      <alignment horizontal="center" vertical="center"/>
    </xf>
    <xf numFmtId="179" fontId="10" fillId="0" borderId="329" xfId="0" applyNumberFormat="1" applyFont="1" applyBorder="1" applyAlignment="1">
      <alignment horizontal="center" vertical="center"/>
    </xf>
    <xf numFmtId="178" fontId="10" fillId="0" borderId="323" xfId="0" applyNumberFormat="1" applyFont="1" applyBorder="1" applyAlignment="1">
      <alignment horizontal="center" vertical="center"/>
    </xf>
    <xf numFmtId="176" fontId="10" fillId="0" borderId="326" xfId="0" applyNumberFormat="1" applyFont="1" applyBorder="1" applyAlignment="1">
      <alignment horizontal="center" vertical="center"/>
    </xf>
    <xf numFmtId="179" fontId="10" fillId="0" borderId="326" xfId="0" applyNumberFormat="1" applyFont="1" applyBorder="1" applyAlignment="1">
      <alignment horizontal="center" vertical="center"/>
    </xf>
    <xf numFmtId="9" fontId="32" fillId="0" borderId="326" xfId="0" applyNumberFormat="1" applyFont="1" applyBorder="1" applyAlignment="1">
      <alignment horizontal="center" vertical="center"/>
    </xf>
    <xf numFmtId="10" fontId="10" fillId="0" borderId="332" xfId="0" applyNumberFormat="1" applyFont="1" applyBorder="1" applyAlignment="1">
      <alignment horizontal="center" vertical="center"/>
    </xf>
    <xf numFmtId="0" fontId="34" fillId="0" borderId="333" xfId="0" applyFont="1" applyBorder="1" applyAlignment="1">
      <alignment horizontal="left" vertical="top"/>
    </xf>
    <xf numFmtId="0" fontId="10" fillId="0" borderId="324" xfId="0" applyFont="1" applyBorder="1" applyAlignment="1">
      <alignment horizontal="center" vertical="center" wrapText="1"/>
    </xf>
    <xf numFmtId="0" fontId="10" fillId="0" borderId="328" xfId="0" applyFont="1" applyBorder="1" applyAlignment="1">
      <alignment horizontal="center" vertical="center"/>
    </xf>
    <xf numFmtId="182" fontId="10" fillId="0" borderId="328" xfId="0" applyNumberFormat="1" applyFont="1" applyBorder="1" applyAlignment="1">
      <alignment horizontal="center" vertical="center"/>
    </xf>
    <xf numFmtId="0" fontId="10" fillId="0" borderId="328" xfId="0" applyFont="1" applyBorder="1" applyAlignment="1">
      <alignment horizontal="left" vertical="center"/>
    </xf>
    <xf numFmtId="0" fontId="10" fillId="0" borderId="325" xfId="0" applyFont="1" applyBorder="1" applyAlignment="1">
      <alignment horizontal="left" vertical="center"/>
    </xf>
    <xf numFmtId="0" fontId="7" fillId="0" borderId="331" xfId="0" applyFont="1" applyBorder="1" applyAlignment="1">
      <alignment horizontal="center" vertical="center"/>
    </xf>
    <xf numFmtId="0" fontId="10" fillId="0" borderId="221" xfId="0" applyFont="1" applyBorder="1" applyAlignment="1">
      <alignment horizontal="center" vertical="center"/>
    </xf>
    <xf numFmtId="176" fontId="10" fillId="0" borderId="310" xfId="0" applyNumberFormat="1" applyFont="1" applyBorder="1" applyAlignment="1">
      <alignment horizontal="center" vertical="center"/>
    </xf>
    <xf numFmtId="176" fontId="10" fillId="0" borderId="219" xfId="0" applyNumberFormat="1" applyFont="1" applyBorder="1" applyAlignment="1">
      <alignment horizontal="center" vertical="center"/>
    </xf>
    <xf numFmtId="0" fontId="10" fillId="0" borderId="311" xfId="0" applyFont="1" applyBorder="1" applyAlignment="1">
      <alignment horizontal="center" vertical="center"/>
    </xf>
    <xf numFmtId="179" fontId="10" fillId="0" borderId="308" xfId="0" applyNumberFormat="1" applyFont="1" applyBorder="1" applyAlignment="1">
      <alignment horizontal="center" vertical="center"/>
    </xf>
    <xf numFmtId="179" fontId="10" fillId="0" borderId="309" xfId="0" applyNumberFormat="1" applyFont="1" applyBorder="1" applyAlignment="1">
      <alignment horizontal="center" vertical="center"/>
    </xf>
    <xf numFmtId="179" fontId="32" fillId="0" borderId="220" xfId="0" applyNumberFormat="1" applyFont="1" applyBorder="1" applyAlignment="1">
      <alignment horizontal="center" vertical="center"/>
    </xf>
    <xf numFmtId="0" fontId="10" fillId="0" borderId="312" xfId="0" applyFont="1" applyBorder="1" applyAlignment="1">
      <alignment horizontal="left" vertical="center"/>
    </xf>
    <xf numFmtId="0" fontId="42" fillId="0" borderId="313" xfId="0" applyFont="1" applyBorder="1" applyAlignment="1">
      <alignment horizontal="left" vertical="top"/>
    </xf>
    <xf numFmtId="0" fontId="1" fillId="7" borderId="0" xfId="0" applyFont="1" applyFill="1"/>
    <xf numFmtId="0" fontId="1" fillId="7" borderId="168" xfId="0" applyFont="1" applyFill="1" applyBorder="1"/>
    <xf numFmtId="0" fontId="36" fillId="7" borderId="168" xfId="0" applyFont="1" applyFill="1" applyBorder="1" applyAlignment="1">
      <alignment horizontal="center" vertical="center"/>
    </xf>
    <xf numFmtId="0" fontId="10" fillId="7" borderId="168" xfId="0" applyFont="1" applyFill="1" applyBorder="1" applyAlignment="1">
      <alignment horizontal="center" vertical="center"/>
    </xf>
    <xf numFmtId="0" fontId="11" fillId="7" borderId="172" xfId="0" applyFont="1" applyFill="1" applyBorder="1" applyAlignment="1">
      <alignment horizontal="left" vertical="center"/>
    </xf>
    <xf numFmtId="0" fontId="11" fillId="7" borderId="334" xfId="0" applyFont="1" applyFill="1" applyBorder="1" applyAlignment="1">
      <alignment horizontal="left" vertical="center"/>
    </xf>
    <xf numFmtId="0" fontId="39" fillId="7" borderId="242" xfId="0" applyFont="1" applyFill="1" applyBorder="1" applyAlignment="1">
      <alignment vertical="center"/>
    </xf>
    <xf numFmtId="0" fontId="39" fillId="7" borderId="243" xfId="0" applyFont="1" applyFill="1" applyBorder="1" applyAlignment="1">
      <alignment vertical="center"/>
    </xf>
    <xf numFmtId="0" fontId="11" fillId="7" borderId="244" xfId="0" applyFont="1" applyFill="1" applyBorder="1" applyAlignment="1">
      <alignment horizontal="center" vertical="center"/>
    </xf>
    <xf numFmtId="0" fontId="11" fillId="7" borderId="175" xfId="0" applyFont="1" applyFill="1" applyBorder="1" applyAlignment="1">
      <alignment horizontal="center" vertical="center"/>
    </xf>
    <xf numFmtId="0" fontId="10" fillId="7" borderId="335" xfId="0" applyFont="1" applyFill="1" applyBorder="1" applyAlignment="1">
      <alignment horizontal="center" vertical="center" wrapText="1"/>
    </xf>
    <xf numFmtId="10" fontId="10" fillId="7" borderId="336" xfId="0" applyNumberFormat="1" applyFont="1" applyFill="1" applyBorder="1" applyAlignment="1">
      <alignment horizontal="center" vertical="center" wrapText="1"/>
    </xf>
    <xf numFmtId="176" fontId="11" fillId="7" borderId="337" xfId="0" applyNumberFormat="1" applyFont="1" applyFill="1" applyBorder="1" applyAlignment="1">
      <alignment horizontal="center" vertical="center"/>
    </xf>
    <xf numFmtId="176" fontId="11" fillId="7" borderId="243" xfId="0" applyNumberFormat="1" applyFont="1" applyFill="1" applyBorder="1" applyAlignment="1">
      <alignment horizontal="center" vertical="center"/>
    </xf>
    <xf numFmtId="0" fontId="11" fillId="7" borderId="338" xfId="0" applyFont="1" applyFill="1" applyBorder="1" applyAlignment="1">
      <alignment horizontal="center" vertical="center"/>
    </xf>
    <xf numFmtId="176" fontId="10" fillId="7" borderId="242" xfId="0" applyNumberFormat="1" applyFont="1" applyFill="1" applyBorder="1" applyAlignment="1">
      <alignment horizontal="center" vertical="center"/>
    </xf>
    <xf numFmtId="179" fontId="11" fillId="7" borderId="335" xfId="0" applyNumberFormat="1" applyFont="1" applyFill="1" applyBorder="1" applyAlignment="1">
      <alignment horizontal="center" vertical="center"/>
    </xf>
    <xf numFmtId="179" fontId="11" fillId="7" borderId="336" xfId="0" applyNumberFormat="1" applyFont="1" applyFill="1" applyBorder="1" applyAlignment="1">
      <alignment horizontal="center" vertical="center"/>
    </xf>
    <xf numFmtId="176" fontId="11" fillId="7" borderId="334" xfId="0" applyNumberFormat="1" applyFont="1" applyFill="1" applyBorder="1" applyAlignment="1">
      <alignment horizontal="center" vertical="center"/>
    </xf>
    <xf numFmtId="176" fontId="11" fillId="7" borderId="244" xfId="0" applyNumberFormat="1" applyFont="1" applyFill="1" applyBorder="1" applyAlignment="1">
      <alignment horizontal="center" vertical="center"/>
    </xf>
    <xf numFmtId="179" fontId="11" fillId="7" borderId="244" xfId="0" applyNumberFormat="1" applyFont="1" applyFill="1" applyBorder="1" applyAlignment="1">
      <alignment horizontal="center" vertical="center"/>
    </xf>
    <xf numFmtId="179" fontId="32" fillId="7" borderId="244" xfId="0" applyNumberFormat="1" applyFont="1" applyFill="1" applyBorder="1" applyAlignment="1">
      <alignment horizontal="center" vertical="center"/>
    </xf>
    <xf numFmtId="0" fontId="11" fillId="7" borderId="339" xfId="0" applyFont="1" applyFill="1" applyBorder="1" applyAlignment="1">
      <alignment horizontal="left" vertical="center"/>
    </xf>
    <xf numFmtId="0" fontId="35" fillId="7" borderId="340" xfId="0" applyFont="1" applyFill="1" applyBorder="1" applyAlignment="1">
      <alignment horizontal="left" vertical="top"/>
    </xf>
    <xf numFmtId="0" fontId="11" fillId="7" borderId="242" xfId="0" applyFont="1" applyFill="1" applyBorder="1" applyAlignment="1">
      <alignment horizontal="center" vertical="center" wrapText="1"/>
    </xf>
    <xf numFmtId="0" fontId="11" fillId="7" borderId="335" xfId="0" applyFont="1" applyFill="1" applyBorder="1" applyAlignment="1">
      <alignment horizontal="center" vertical="center"/>
    </xf>
    <xf numFmtId="0" fontId="11" fillId="7" borderId="335" xfId="0" applyFont="1" applyFill="1" applyBorder="1" applyAlignment="1">
      <alignment horizontal="center" vertical="center" wrapText="1"/>
    </xf>
    <xf numFmtId="182" fontId="11" fillId="7" borderId="335" xfId="0" applyNumberFormat="1" applyFont="1" applyFill="1" applyBorder="1" applyAlignment="1">
      <alignment horizontal="center" vertical="center"/>
    </xf>
    <xf numFmtId="0" fontId="11" fillId="7" borderId="335" xfId="0" applyFont="1" applyFill="1" applyBorder="1" applyAlignment="1">
      <alignment horizontal="left" vertical="center"/>
    </xf>
    <xf numFmtId="0" fontId="11" fillId="7" borderId="243" xfId="0" applyFont="1" applyFill="1" applyBorder="1" applyAlignment="1">
      <alignment horizontal="left" vertical="center"/>
    </xf>
    <xf numFmtId="0" fontId="37" fillId="7" borderId="338" xfId="0" applyFont="1" applyFill="1" applyBorder="1" applyAlignment="1">
      <alignment horizontal="center" vertical="center"/>
    </xf>
    <xf numFmtId="0" fontId="10" fillId="11" borderId="183" xfId="0" applyFont="1" applyFill="1" applyBorder="1" applyAlignment="1">
      <alignment horizontal="center" vertical="center"/>
    </xf>
    <xf numFmtId="0" fontId="10" fillId="11" borderId="341" xfId="0" applyFont="1" applyFill="1" applyBorder="1" applyAlignment="1">
      <alignment horizontal="center" vertical="center" wrapText="1"/>
    </xf>
    <xf numFmtId="0" fontId="10" fillId="11" borderId="342" xfId="0" applyFont="1" applyFill="1" applyBorder="1" applyAlignment="1">
      <alignment horizontal="center" vertical="center"/>
    </xf>
    <xf numFmtId="0" fontId="10" fillId="11" borderId="342" xfId="0" applyFont="1" applyFill="1" applyBorder="1" applyAlignment="1">
      <alignment horizontal="center" vertical="center" wrapText="1"/>
    </xf>
    <xf numFmtId="182" fontId="10" fillId="11" borderId="342" xfId="0" applyNumberFormat="1" applyFont="1" applyFill="1" applyBorder="1" applyAlignment="1">
      <alignment horizontal="center" vertical="center"/>
    </xf>
    <xf numFmtId="0" fontId="10" fillId="11" borderId="342" xfId="0" applyFont="1" applyFill="1" applyBorder="1" applyAlignment="1">
      <alignment horizontal="left" vertical="center"/>
    </xf>
    <xf numFmtId="0" fontId="10" fillId="11" borderId="343" xfId="0" applyFont="1" applyFill="1" applyBorder="1" applyAlignment="1">
      <alignment horizontal="left" vertical="center"/>
    </xf>
    <xf numFmtId="0" fontId="36" fillId="11" borderId="170" xfId="0" applyFont="1" applyFill="1" applyBorder="1" applyAlignment="1">
      <alignment horizontal="center" vertical="center"/>
    </xf>
    <xf numFmtId="0" fontId="10" fillId="11" borderId="298" xfId="0" applyFont="1" applyFill="1" applyBorder="1" applyAlignment="1">
      <alignment horizontal="left" vertical="center"/>
    </xf>
    <xf numFmtId="0" fontId="10" fillId="11" borderId="344" xfId="0" applyFont="1" applyFill="1" applyBorder="1" applyAlignment="1">
      <alignment horizontal="center" vertical="center"/>
    </xf>
    <xf numFmtId="0" fontId="10" fillId="11" borderId="291" xfId="0" applyFont="1" applyFill="1" applyBorder="1" applyAlignment="1">
      <alignment horizontal="center" vertical="center"/>
    </xf>
    <xf numFmtId="0" fontId="10" fillId="11" borderId="345" xfId="0" applyFont="1" applyFill="1" applyBorder="1" applyAlignment="1">
      <alignment horizontal="center" vertical="center"/>
    </xf>
    <xf numFmtId="176" fontId="10" fillId="11" borderId="293" xfId="0" applyNumberFormat="1" applyFont="1" applyFill="1" applyBorder="1" applyAlignment="1">
      <alignment horizontal="center" vertical="center"/>
    </xf>
    <xf numFmtId="176" fontId="10" fillId="11" borderId="268" xfId="0" applyNumberFormat="1" applyFont="1" applyFill="1" applyBorder="1" applyAlignment="1">
      <alignment horizontal="center" vertical="center"/>
    </xf>
    <xf numFmtId="0" fontId="10" fillId="11" borderId="24" xfId="0" applyFont="1" applyFill="1" applyBorder="1" applyAlignment="1">
      <alignment horizontal="center" vertical="center"/>
    </xf>
    <xf numFmtId="176" fontId="10" fillId="11" borderId="295" xfId="0" applyNumberFormat="1" applyFont="1" applyFill="1" applyBorder="1" applyAlignment="1">
      <alignment horizontal="center" vertical="center"/>
    </xf>
    <xf numFmtId="176" fontId="10" fillId="11" borderId="296" xfId="0" applyNumberFormat="1" applyFont="1" applyFill="1" applyBorder="1" applyAlignment="1">
      <alignment horizontal="center" vertical="center"/>
    </xf>
    <xf numFmtId="0" fontId="3" fillId="11" borderId="324" xfId="0" applyFont="1" applyFill="1" applyBorder="1" applyAlignment="1">
      <alignment vertical="center"/>
    </xf>
    <xf numFmtId="0" fontId="3" fillId="11" borderId="325" xfId="0" applyFont="1" applyFill="1" applyBorder="1" applyAlignment="1">
      <alignment vertical="center"/>
    </xf>
    <xf numFmtId="0" fontId="10" fillId="11" borderId="326" xfId="0" applyFont="1" applyFill="1" applyBorder="1" applyAlignment="1">
      <alignment horizontal="center" vertical="center"/>
    </xf>
    <xf numFmtId="0" fontId="10" fillId="11" borderId="327" xfId="0" applyFont="1" applyFill="1" applyBorder="1" applyAlignment="1">
      <alignment horizontal="center" vertical="center"/>
    </xf>
    <xf numFmtId="0" fontId="10" fillId="11" borderId="210" xfId="0" applyFont="1" applyFill="1" applyBorder="1" applyAlignment="1">
      <alignment horizontal="center" vertical="center"/>
    </xf>
    <xf numFmtId="179" fontId="10" fillId="11" borderId="206" xfId="0" applyNumberFormat="1" applyFont="1" applyFill="1" applyBorder="1" applyAlignment="1">
      <alignment horizontal="center" vertical="center"/>
    </xf>
    <xf numFmtId="179" fontId="10" fillId="11" borderId="207" xfId="0" applyNumberFormat="1" applyFont="1" applyFill="1" applyBorder="1" applyAlignment="1">
      <alignment horizontal="center" vertical="center"/>
    </xf>
    <xf numFmtId="176" fontId="10" fillId="11" borderId="201" xfId="0" applyNumberFormat="1" applyFont="1" applyFill="1" applyBorder="1" applyAlignment="1">
      <alignment horizontal="center" vertical="center"/>
    </xf>
    <xf numFmtId="0" fontId="10" fillId="11" borderId="226" xfId="0" applyFont="1" applyFill="1" applyBorder="1" applyAlignment="1">
      <alignment horizontal="center" vertical="center"/>
    </xf>
    <xf numFmtId="179" fontId="10" fillId="11" borderId="222" xfId="0" applyNumberFormat="1" applyFont="1" applyFill="1" applyBorder="1" applyAlignment="1">
      <alignment horizontal="center" vertical="center"/>
    </xf>
    <xf numFmtId="179" fontId="10" fillId="11" borderId="223" xfId="0" applyNumberFormat="1" applyFont="1" applyFill="1" applyBorder="1" applyAlignment="1">
      <alignment horizontal="center" vertical="center"/>
    </xf>
    <xf numFmtId="178" fontId="10" fillId="11" borderId="217" xfId="0" applyNumberFormat="1" applyFont="1" applyFill="1" applyBorder="1" applyAlignment="1">
      <alignment horizontal="center" vertical="center"/>
    </xf>
    <xf numFmtId="179" fontId="10" fillId="11" borderId="220" xfId="0" applyNumberFormat="1" applyFont="1" applyFill="1" applyBorder="1" applyAlignment="1">
      <alignment horizontal="right"/>
    </xf>
    <xf numFmtId="176" fontId="11" fillId="11" borderId="224" xfId="0" applyNumberFormat="1" applyFont="1" applyFill="1" applyBorder="1" applyAlignment="1">
      <alignment horizontal="center" vertical="center"/>
    </xf>
    <xf numFmtId="176" fontId="11" fillId="11" borderId="225" xfId="0" applyNumberFormat="1" applyFont="1" applyFill="1" applyBorder="1" applyAlignment="1">
      <alignment horizontal="center" vertical="center"/>
    </xf>
    <xf numFmtId="0" fontId="11" fillId="11" borderId="226" xfId="0" applyFont="1" applyFill="1" applyBorder="1" applyAlignment="1">
      <alignment horizontal="center" vertical="center"/>
    </xf>
    <xf numFmtId="179" fontId="11" fillId="11" borderId="222" xfId="0" applyNumberFormat="1" applyFont="1" applyFill="1" applyBorder="1" applyAlignment="1">
      <alignment horizontal="center" vertical="center"/>
    </xf>
    <xf numFmtId="179" fontId="11" fillId="11" borderId="223" xfId="0" applyNumberFormat="1" applyFont="1" applyFill="1" applyBorder="1" applyAlignment="1">
      <alignment horizontal="center" vertical="center"/>
    </xf>
    <xf numFmtId="176" fontId="17" fillId="11" borderId="217" xfId="0" applyNumberFormat="1" applyFont="1" applyFill="1" applyBorder="1" applyAlignment="1">
      <alignment horizontal="center" vertical="center"/>
    </xf>
    <xf numFmtId="176" fontId="17" fillId="11" borderId="228" xfId="0" applyNumberFormat="1" applyFont="1" applyFill="1" applyBorder="1" applyAlignment="1">
      <alignment horizontal="center" vertical="center"/>
    </xf>
    <xf numFmtId="179" fontId="17" fillId="11" borderId="228" xfId="0" applyNumberFormat="1" applyFont="1" applyFill="1" applyBorder="1" applyAlignment="1">
      <alignment horizontal="center" vertical="center"/>
    </xf>
    <xf numFmtId="10" fontId="17" fillId="11" borderId="229" xfId="0" applyNumberFormat="1" applyFont="1" applyFill="1" applyBorder="1" applyAlignment="1">
      <alignment horizontal="center" vertical="center"/>
    </xf>
    <xf numFmtId="0" fontId="41" fillId="11" borderId="230" xfId="0" applyFont="1" applyFill="1" applyBorder="1" applyAlignment="1">
      <alignment horizontal="left" vertical="top"/>
    </xf>
    <xf numFmtId="0" fontId="11" fillId="11" borderId="227" xfId="0" applyFont="1" applyFill="1" applyBorder="1" applyAlignment="1">
      <alignment horizontal="center" vertical="center" wrapText="1"/>
    </xf>
    <xf numFmtId="0" fontId="11" fillId="11" borderId="222" xfId="0" applyFont="1" applyFill="1" applyBorder="1" applyAlignment="1">
      <alignment horizontal="center" vertical="center"/>
    </xf>
    <xf numFmtId="0" fontId="11" fillId="11" borderId="222" xfId="0" applyFont="1" applyFill="1" applyBorder="1" applyAlignment="1">
      <alignment horizontal="center" vertical="center" wrapText="1"/>
    </xf>
    <xf numFmtId="182" fontId="11" fillId="11" borderId="222" xfId="0" applyNumberFormat="1" applyFont="1" applyFill="1" applyBorder="1" applyAlignment="1">
      <alignment horizontal="center" vertical="center"/>
    </xf>
    <xf numFmtId="0" fontId="11" fillId="11" borderId="222" xfId="0" applyFont="1" applyFill="1" applyBorder="1" applyAlignment="1">
      <alignment horizontal="left" vertical="center"/>
    </xf>
    <xf numFmtId="0" fontId="11" fillId="11" borderId="225" xfId="0" applyFont="1" applyFill="1" applyBorder="1" applyAlignment="1">
      <alignment horizontal="left" vertical="center"/>
    </xf>
    <xf numFmtId="0" fontId="37" fillId="11" borderId="0" xfId="0" applyFont="1" applyFill="1" applyAlignment="1">
      <alignment horizontal="center" vertical="center"/>
    </xf>
    <xf numFmtId="0" fontId="37" fillId="11" borderId="226" xfId="0" applyFont="1" applyFill="1" applyBorder="1" applyAlignment="1">
      <alignment horizontal="center" vertical="center"/>
    </xf>
    <xf numFmtId="178" fontId="17" fillId="11" borderId="217" xfId="0" applyNumberFormat="1" applyFont="1" applyFill="1" applyBorder="1" applyAlignment="1">
      <alignment horizontal="center" vertical="center"/>
    </xf>
    <xf numFmtId="179" fontId="10" fillId="11" borderId="317" xfId="0" applyNumberFormat="1" applyFont="1" applyFill="1" applyBorder="1" applyAlignment="1">
      <alignment horizontal="right"/>
    </xf>
    <xf numFmtId="179" fontId="10" fillId="11" borderId="244" xfId="0" applyNumberFormat="1" applyFont="1" applyFill="1" applyBorder="1" applyAlignment="1">
      <alignment horizontal="right"/>
    </xf>
    <xf numFmtId="0" fontId="10" fillId="11" borderId="268" xfId="0" applyFont="1" applyFill="1" applyBorder="1" applyAlignment="1">
      <alignment horizontal="center" vertical="center"/>
    </xf>
    <xf numFmtId="176" fontId="10" fillId="11" borderId="293" xfId="0" applyNumberFormat="1" applyFont="1" applyFill="1" applyBorder="1" applyAlignment="1">
      <alignment horizontal="center" vertical="center"/>
    </xf>
    <xf numFmtId="179" fontId="10" fillId="11" borderId="346" xfId="0" applyNumberFormat="1" applyFont="1" applyFill="1" applyBorder="1" applyAlignment="1">
      <alignment horizontal="right"/>
    </xf>
    <xf numFmtId="179" fontId="10" fillId="11" borderId="347" xfId="0" applyNumberFormat="1" applyFont="1" applyFill="1" applyBorder="1" applyAlignment="1">
      <alignment horizontal="right"/>
    </xf>
    <xf numFmtId="0" fontId="10" fillId="11" borderId="287" xfId="0" applyFont="1" applyFill="1" applyBorder="1" applyAlignment="1">
      <alignment horizontal="left" vertical="center"/>
    </xf>
    <xf numFmtId="179" fontId="10" fillId="11" borderId="348" xfId="0" applyNumberFormat="1" applyFont="1" applyFill="1" applyBorder="1" applyAlignment="1">
      <alignment horizontal="right"/>
    </xf>
    <xf numFmtId="0" fontId="10" fillId="11" borderId="334" xfId="0" applyFont="1" applyFill="1" applyBorder="1" applyAlignment="1">
      <alignment horizontal="left" vertical="center"/>
    </xf>
    <xf numFmtId="0" fontId="3" fillId="11" borderId="315" xfId="0" applyFont="1" applyFill="1" applyBorder="1" applyAlignment="1">
      <alignment vertical="center"/>
    </xf>
    <xf numFmtId="0" fontId="3" fillId="11" borderId="316" xfId="0" applyFont="1" applyFill="1" applyBorder="1" applyAlignment="1">
      <alignment vertical="center"/>
    </xf>
    <xf numFmtId="0" fontId="10" fillId="11" borderId="317" xfId="0" applyFont="1" applyFill="1" applyBorder="1" applyAlignment="1">
      <alignment horizontal="center" vertical="center"/>
    </xf>
    <xf numFmtId="0" fontId="10" fillId="11" borderId="349" xfId="0" applyFont="1" applyFill="1" applyBorder="1" applyAlignment="1">
      <alignment horizontal="center" vertical="center"/>
    </xf>
    <xf numFmtId="176" fontId="1" fillId="11" borderId="234" xfId="0" applyNumberFormat="1" applyFont="1" applyFill="1" applyBorder="1" applyAlignment="1">
      <alignment horizontal="center" vertical="center"/>
    </xf>
    <xf numFmtId="176" fontId="1" fillId="11" borderId="235" xfId="0" applyNumberFormat="1" applyFont="1" applyFill="1" applyBorder="1"/>
    <xf numFmtId="0" fontId="1" fillId="11" borderId="236" xfId="0" applyFont="1" applyFill="1" applyBorder="1"/>
    <xf numFmtId="0" fontId="1" fillId="11" borderId="237" xfId="0" applyFont="1" applyFill="1" applyBorder="1"/>
    <xf numFmtId="0" fontId="1" fillId="11" borderId="292" xfId="0" applyFont="1" applyFill="1" applyBorder="1"/>
    <xf numFmtId="0" fontId="10" fillId="11" borderId="181" xfId="0" applyFont="1" applyFill="1" applyBorder="1" applyAlignment="1">
      <alignment horizontal="center" vertical="center"/>
    </xf>
    <xf numFmtId="0" fontId="10" fillId="11" borderId="350" xfId="0" applyFont="1" applyFill="1" applyBorder="1" applyAlignment="1">
      <alignment horizontal="center" vertical="center"/>
    </xf>
    <xf numFmtId="176" fontId="10" fillId="11" borderId="304" xfId="0" applyNumberFormat="1" applyFont="1" applyFill="1" applyBorder="1" applyAlignment="1">
      <alignment horizontal="center" vertical="center"/>
    </xf>
    <xf numFmtId="0" fontId="10" fillId="0" borderId="183" xfId="0" applyFont="1" applyBorder="1" applyAlignment="1">
      <alignment horizontal="center" vertical="center"/>
    </xf>
    <xf numFmtId="0" fontId="11" fillId="0" borderId="350" xfId="0" applyFont="1" applyBorder="1" applyAlignment="1">
      <alignment horizontal="center" vertical="center"/>
    </xf>
    <xf numFmtId="176" fontId="10" fillId="0" borderId="181" xfId="0" applyNumberFormat="1" applyFont="1" applyBorder="1" applyAlignment="1">
      <alignment horizontal="center" vertical="center"/>
    </xf>
    <xf numFmtId="0" fontId="34" fillId="0" borderId="300" xfId="0" applyFont="1" applyBorder="1" applyAlignment="1">
      <alignment horizontal="left" vertical="top"/>
    </xf>
    <xf numFmtId="0" fontId="10" fillId="0" borderId="182" xfId="0" applyFont="1" applyBorder="1" applyAlignment="1">
      <alignment horizontal="left" vertical="center"/>
    </xf>
    <xf numFmtId="0" fontId="36" fillId="11" borderId="267" xfId="0" applyFont="1" applyFill="1" applyBorder="1" applyAlignment="1">
      <alignment horizontal="center" vertical="center"/>
    </xf>
    <xf numFmtId="0" fontId="10" fillId="11" borderId="351" xfId="0" applyFont="1" applyFill="1" applyBorder="1" applyAlignment="1">
      <alignment horizontal="center" vertical="center"/>
    </xf>
    <xf numFmtId="0" fontId="10" fillId="11" borderId="352" xfId="0" applyFont="1" applyFill="1" applyBorder="1" applyAlignment="1">
      <alignment horizontal="left" vertical="center"/>
    </xf>
    <xf numFmtId="0" fontId="10" fillId="11" borderId="353" xfId="0" applyFont="1" applyFill="1" applyBorder="1" applyAlignment="1">
      <alignment horizontal="center" vertical="center"/>
    </xf>
    <xf numFmtId="0" fontId="43" fillId="11" borderId="350" xfId="0" applyFont="1" applyFill="1" applyBorder="1" applyAlignment="1">
      <alignment horizontal="center" vertical="center"/>
    </xf>
    <xf numFmtId="10" fontId="11" fillId="11" borderId="354" xfId="0" applyNumberFormat="1" applyFont="1" applyFill="1" applyBorder="1" applyAlignment="1">
      <alignment horizontal="center" vertical="center" wrapText="1"/>
    </xf>
    <xf numFmtId="176" fontId="10" fillId="11" borderId="355" xfId="0" applyNumberFormat="1" applyFont="1" applyFill="1" applyBorder="1" applyAlignment="1">
      <alignment horizontal="center" vertical="center"/>
    </xf>
    <xf numFmtId="176" fontId="10" fillId="11" borderId="351" xfId="0" applyNumberFormat="1" applyFont="1" applyFill="1" applyBorder="1" applyAlignment="1">
      <alignment horizontal="center" vertical="center"/>
    </xf>
    <xf numFmtId="0" fontId="10" fillId="11" borderId="35" xfId="0" applyFont="1" applyFill="1" applyBorder="1" applyAlignment="1">
      <alignment horizontal="center" vertical="center"/>
    </xf>
    <xf numFmtId="176" fontId="10" fillId="11" borderId="356" xfId="0" applyNumberFormat="1" applyFont="1" applyFill="1" applyBorder="1" applyAlignment="1">
      <alignment horizontal="center" vertical="center"/>
    </xf>
    <xf numFmtId="179" fontId="10" fillId="11" borderId="357" xfId="0" applyNumberFormat="1" applyFont="1" applyFill="1" applyBorder="1" applyAlignment="1">
      <alignment horizontal="center" vertical="center"/>
    </xf>
    <xf numFmtId="179" fontId="10" fillId="11" borderId="358" xfId="0" applyNumberFormat="1" applyFont="1" applyFill="1" applyBorder="1" applyAlignment="1">
      <alignment horizontal="center" vertical="center"/>
    </xf>
    <xf numFmtId="176" fontId="10" fillId="11" borderId="359" xfId="0" applyNumberFormat="1" applyFont="1" applyFill="1" applyBorder="1" applyAlignment="1">
      <alignment horizontal="center" vertical="center"/>
    </xf>
    <xf numFmtId="176" fontId="10" fillId="11" borderId="360" xfId="0" applyNumberFormat="1" applyFont="1" applyFill="1" applyBorder="1" applyAlignment="1">
      <alignment horizontal="center" vertical="center"/>
    </xf>
    <xf numFmtId="179" fontId="10" fillId="11" borderId="360" xfId="0" applyNumberFormat="1" applyFont="1" applyFill="1" applyBorder="1" applyAlignment="1">
      <alignment horizontal="center" vertical="center"/>
    </xf>
    <xf numFmtId="179" fontId="10" fillId="11" borderId="360" xfId="0" applyNumberFormat="1" applyFont="1" applyFill="1" applyBorder="1" applyAlignment="1">
      <alignment horizontal="right" vertical="center"/>
    </xf>
    <xf numFmtId="10" fontId="10" fillId="11" borderId="361" xfId="0" applyNumberFormat="1" applyFont="1" applyFill="1" applyBorder="1" applyAlignment="1">
      <alignment horizontal="center" vertical="center"/>
    </xf>
    <xf numFmtId="0" fontId="34" fillId="11" borderId="362" xfId="0" applyFont="1" applyFill="1" applyBorder="1" applyAlignment="1">
      <alignment horizontal="left" vertical="top"/>
    </xf>
    <xf numFmtId="0" fontId="10" fillId="11" borderId="356" xfId="0" applyFont="1" applyFill="1" applyBorder="1" applyAlignment="1">
      <alignment horizontal="center" vertical="center" wrapText="1"/>
    </xf>
    <xf numFmtId="0" fontId="10" fillId="11" borderId="357" xfId="0" applyFont="1" applyFill="1" applyBorder="1" applyAlignment="1">
      <alignment horizontal="center" vertical="center"/>
    </xf>
    <xf numFmtId="0" fontId="10" fillId="11" borderId="357" xfId="0" applyFont="1" applyFill="1" applyBorder="1" applyAlignment="1">
      <alignment horizontal="center" vertical="center" wrapText="1"/>
    </xf>
    <xf numFmtId="182" fontId="10" fillId="11" borderId="357" xfId="0" applyNumberFormat="1" applyFont="1" applyFill="1" applyBorder="1" applyAlignment="1">
      <alignment horizontal="center" vertical="center"/>
    </xf>
    <xf numFmtId="0" fontId="10" fillId="11" borderId="357" xfId="0" applyFont="1" applyFill="1" applyBorder="1" applyAlignment="1">
      <alignment horizontal="left" vertical="center"/>
    </xf>
    <xf numFmtId="0" fontId="10" fillId="11" borderId="197" xfId="0" applyFont="1" applyFill="1" applyBorder="1" applyAlignment="1">
      <alignment horizontal="center" vertical="center"/>
    </xf>
    <xf numFmtId="182" fontId="10" fillId="11" borderId="197" xfId="0" applyNumberFormat="1" applyFont="1" applyFill="1" applyBorder="1" applyAlignment="1">
      <alignment horizontal="center" vertical="center"/>
    </xf>
    <xf numFmtId="0" fontId="10" fillId="11" borderId="198" xfId="0" applyFont="1" applyFill="1" applyBorder="1" applyAlignment="1">
      <alignment horizontal="left" vertical="center"/>
    </xf>
    <xf numFmtId="0" fontId="36" fillId="0" borderId="342" xfId="0" applyFont="1" applyBorder="1" applyAlignment="1">
      <alignment horizontal="center" vertical="center"/>
    </xf>
    <xf numFmtId="0" fontId="10" fillId="0" borderId="343" xfId="0" applyFont="1" applyBorder="1" applyAlignment="1">
      <alignment horizontal="center" vertical="center" wrapText="1"/>
    </xf>
    <xf numFmtId="0" fontId="10" fillId="0" borderId="299" xfId="0" applyFont="1" applyBorder="1" applyAlignment="1">
      <alignment horizontal="left" vertical="center" wrapText="1"/>
    </xf>
    <xf numFmtId="0" fontId="10" fillId="0" borderId="301" xfId="0" applyFont="1" applyBorder="1" applyAlignment="1">
      <alignment horizontal="left" vertical="center" wrapText="1"/>
    </xf>
    <xf numFmtId="0" fontId="10" fillId="0" borderId="181" xfId="0" applyFont="1" applyBorder="1" applyAlignment="1">
      <alignment horizontal="center" vertical="center"/>
    </xf>
    <xf numFmtId="10" fontId="10" fillId="0" borderId="303" xfId="0" applyNumberFormat="1" applyFont="1" applyBorder="1" applyAlignment="1">
      <alignment horizontal="center" vertical="center" wrapText="1"/>
    </xf>
    <xf numFmtId="0" fontId="10" fillId="0" borderId="183" xfId="0" applyFont="1" applyBorder="1" applyAlignment="1">
      <alignment vertical="center"/>
    </xf>
    <xf numFmtId="0" fontId="10" fillId="0" borderId="326" xfId="0" applyFont="1" applyBorder="1" applyAlignment="1">
      <alignment horizontal="center" vertical="center"/>
    </xf>
    <xf numFmtId="0" fontId="10" fillId="0" borderId="327" xfId="0" applyFont="1" applyBorder="1" applyAlignment="1">
      <alignment horizontal="center" vertical="center"/>
    </xf>
    <xf numFmtId="176" fontId="10" fillId="0" borderId="323" xfId="0" applyNumberFormat="1" applyFont="1" applyBorder="1" applyAlignment="1">
      <alignment horizontal="center" vertical="center"/>
    </xf>
    <xf numFmtId="179" fontId="10" fillId="0" borderId="326" xfId="0" applyNumberFormat="1" applyFont="1" applyBorder="1" applyAlignment="1">
      <alignment horizontal="right"/>
    </xf>
    <xf numFmtId="179" fontId="32" fillId="0" borderId="326" xfId="0" applyNumberFormat="1" applyFont="1" applyBorder="1" applyAlignment="1">
      <alignment horizontal="center" vertical="center"/>
    </xf>
    <xf numFmtId="0" fontId="36" fillId="0" borderId="168" xfId="0" applyFont="1" applyBorder="1" applyAlignment="1">
      <alignment horizontal="center" vertical="center"/>
    </xf>
    <xf numFmtId="0" fontId="10" fillId="0" borderId="172" xfId="0" applyFont="1" applyBorder="1" applyAlignment="1">
      <alignment horizontal="left" vertical="center"/>
    </xf>
    <xf numFmtId="0" fontId="10" fillId="0" borderId="173" xfId="0" applyFont="1" applyBorder="1" applyAlignment="1">
      <alignment horizontal="left" vertical="center"/>
    </xf>
    <xf numFmtId="0" fontId="3" fillId="0" borderId="169" xfId="0" applyFont="1" applyBorder="1" applyAlignment="1">
      <alignment vertical="center"/>
    </xf>
    <xf numFmtId="0" fontId="3" fillId="0" borderId="171" xfId="0" applyFont="1" applyBorder="1" applyAlignment="1">
      <alignment vertical="center"/>
    </xf>
    <xf numFmtId="0" fontId="10" fillId="0" borderId="174" xfId="0" applyFont="1" applyBorder="1" applyAlignment="1">
      <alignment horizontal="center" vertical="center"/>
    </xf>
    <xf numFmtId="0" fontId="10" fillId="0" borderId="170" xfId="0" applyFont="1" applyBorder="1" applyAlignment="1">
      <alignment horizontal="center" vertical="center" wrapText="1"/>
    </xf>
    <xf numFmtId="10" fontId="10" fillId="0" borderId="176" xfId="0" applyNumberFormat="1" applyFont="1" applyBorder="1" applyAlignment="1">
      <alignment horizontal="center" vertical="center" wrapText="1"/>
    </xf>
    <xf numFmtId="176" fontId="1" fillId="0" borderId="177" xfId="0" applyNumberFormat="1" applyFont="1" applyBorder="1" applyAlignment="1">
      <alignment horizontal="center" vertical="center"/>
    </xf>
    <xf numFmtId="176" fontId="1" fillId="0" borderId="171" xfId="0" applyNumberFormat="1" applyFont="1" applyBorder="1"/>
    <xf numFmtId="0" fontId="1" fillId="0" borderId="168" xfId="0" applyFont="1" applyBorder="1"/>
    <xf numFmtId="0" fontId="1" fillId="0" borderId="169" xfId="0" applyFont="1" applyBorder="1"/>
    <xf numFmtId="179" fontId="10" fillId="0" borderId="170" xfId="0" applyNumberFormat="1" applyFont="1" applyBorder="1" applyAlignment="1">
      <alignment horizontal="center" vertical="center"/>
    </xf>
    <xf numFmtId="179" fontId="10" fillId="0" borderId="176" xfId="0" applyNumberFormat="1" applyFont="1" applyBorder="1" applyAlignment="1">
      <alignment horizontal="center" vertical="center"/>
    </xf>
    <xf numFmtId="176" fontId="10" fillId="7" borderId="314" xfId="0" applyNumberFormat="1" applyFont="1" applyFill="1" applyBorder="1" applyAlignment="1">
      <alignment horizontal="center" vertical="center"/>
    </xf>
    <xf numFmtId="176" fontId="10" fillId="7" borderId="317" xfId="0" applyNumberFormat="1" applyFont="1" applyFill="1" applyBorder="1" applyAlignment="1">
      <alignment horizontal="center" vertical="center"/>
    </xf>
    <xf numFmtId="179" fontId="10" fillId="7" borderId="317" xfId="0" applyNumberFormat="1" applyFont="1" applyFill="1" applyBorder="1" applyAlignment="1">
      <alignment horizontal="center" vertical="center"/>
    </xf>
    <xf numFmtId="179" fontId="10" fillId="7" borderId="317" xfId="0" applyNumberFormat="1" applyFont="1" applyFill="1" applyBorder="1" applyAlignment="1">
      <alignment horizontal="right"/>
    </xf>
    <xf numFmtId="0" fontId="32" fillId="7" borderId="244" xfId="0" applyFont="1" applyFill="1" applyBorder="1" applyAlignment="1">
      <alignment horizontal="center" vertical="center"/>
    </xf>
    <xf numFmtId="10" fontId="10" fillId="7" borderId="339" xfId="0" applyNumberFormat="1" applyFont="1" applyFill="1" applyBorder="1" applyAlignment="1">
      <alignment horizontal="center" vertical="center"/>
    </xf>
    <xf numFmtId="0" fontId="35" fillId="7" borderId="340" xfId="0" applyFont="1" applyFill="1" applyBorder="1" applyAlignment="1">
      <alignment horizontal="left" vertical="top"/>
    </xf>
    <xf numFmtId="0" fontId="10" fillId="0" borderId="169" xfId="0" applyFont="1" applyBorder="1" applyAlignment="1">
      <alignment horizontal="center" vertical="center" wrapText="1"/>
    </xf>
    <xf numFmtId="0" fontId="10" fillId="0" borderId="170" xfId="0" applyFont="1" applyBorder="1" applyAlignment="1">
      <alignment horizontal="center" vertical="center"/>
    </xf>
    <xf numFmtId="182" fontId="10" fillId="0" borderId="170" xfId="0" applyNumberFormat="1" applyFont="1" applyBorder="1" applyAlignment="1">
      <alignment horizontal="center" vertical="center"/>
    </xf>
    <xf numFmtId="0" fontId="10" fillId="0" borderId="170" xfId="0" applyFont="1" applyBorder="1" applyAlignment="1">
      <alignment horizontal="left" vertical="center"/>
    </xf>
    <xf numFmtId="0" fontId="10" fillId="0" borderId="171" xfId="0" applyFont="1" applyBorder="1" applyAlignment="1">
      <alignment horizontal="left" vertical="center"/>
    </xf>
    <xf numFmtId="0" fontId="7" fillId="0" borderId="168" xfId="0" applyFont="1" applyBorder="1" applyAlignment="1">
      <alignment horizontal="center" vertical="center"/>
    </xf>
    <xf numFmtId="176" fontId="10" fillId="0" borderId="304" xfId="0" applyNumberFormat="1" applyFont="1" applyBorder="1" applyAlignment="1">
      <alignment horizontal="center" vertical="center"/>
    </xf>
    <xf numFmtId="182" fontId="10" fillId="0" borderId="182" xfId="0" applyNumberFormat="1" applyFont="1" applyBorder="1" applyAlignment="1">
      <alignment horizontal="center" vertical="center" wrapText="1"/>
    </xf>
    <xf numFmtId="0" fontId="10" fillId="0" borderId="182" xfId="0" applyFont="1" applyBorder="1" applyAlignment="1">
      <alignment horizontal="center" vertical="center"/>
    </xf>
    <xf numFmtId="0" fontId="10" fillId="0" borderId="182" xfId="0" applyFont="1" applyBorder="1" applyAlignment="1">
      <alignment horizontal="center" vertical="center" wrapText="1"/>
    </xf>
    <xf numFmtId="182" fontId="10" fillId="0" borderId="182" xfId="0" applyNumberFormat="1" applyFont="1" applyBorder="1" applyAlignment="1">
      <alignment horizontal="center" vertical="center"/>
    </xf>
    <xf numFmtId="0" fontId="34" fillId="0" borderId="333" xfId="0" applyFont="1" applyBorder="1" applyAlignment="1">
      <alignment horizontal="left" vertical="top"/>
    </xf>
    <xf numFmtId="0" fontId="10" fillId="0" borderId="314" xfId="0" applyFont="1" applyBorder="1" applyAlignment="1">
      <alignment horizontal="left" vertical="center"/>
    </xf>
    <xf numFmtId="0" fontId="3" fillId="0" borderId="315" xfId="0" applyFont="1" applyBorder="1" applyAlignment="1">
      <alignment vertical="center"/>
    </xf>
    <xf numFmtId="0" fontId="3" fillId="0" borderId="316" xfId="0" applyFont="1" applyBorder="1" applyAlignment="1">
      <alignment vertical="center"/>
    </xf>
    <xf numFmtId="0" fontId="10" fillId="0" borderId="317" xfId="0" applyFont="1" applyBorder="1" applyAlignment="1">
      <alignment horizontal="center" vertical="center"/>
    </xf>
    <xf numFmtId="0" fontId="11" fillId="0" borderId="363" xfId="0" applyFont="1" applyBorder="1" applyAlignment="1">
      <alignment horizontal="center" vertical="center"/>
    </xf>
    <xf numFmtId="0" fontId="10" fillId="0" borderId="318" xfId="0" applyFont="1" applyBorder="1" applyAlignment="1">
      <alignment horizontal="center" vertical="center" wrapText="1"/>
    </xf>
    <xf numFmtId="10" fontId="10" fillId="0" borderId="319" xfId="0" applyNumberFormat="1" applyFont="1" applyBorder="1" applyAlignment="1">
      <alignment horizontal="center" vertical="center" wrapText="1"/>
    </xf>
    <xf numFmtId="176" fontId="1" fillId="0" borderId="320" xfId="0" applyNumberFormat="1" applyFont="1" applyBorder="1" applyAlignment="1">
      <alignment horizontal="center" vertical="center"/>
    </xf>
    <xf numFmtId="176" fontId="1" fillId="0" borderId="316" xfId="0" applyNumberFormat="1" applyFont="1" applyBorder="1"/>
    <xf numFmtId="0" fontId="1" fillId="0" borderId="286" xfId="0" applyFont="1" applyBorder="1"/>
    <xf numFmtId="0" fontId="1" fillId="0" borderId="315" xfId="0" applyFont="1" applyBorder="1"/>
    <xf numFmtId="179" fontId="10" fillId="0" borderId="318" xfId="0" applyNumberFormat="1" applyFont="1" applyBorder="1" applyAlignment="1">
      <alignment horizontal="center" vertical="center"/>
    </xf>
    <xf numFmtId="179" fontId="10" fillId="0" borderId="319" xfId="0" applyNumberFormat="1" applyFont="1" applyBorder="1" applyAlignment="1">
      <alignment horizontal="center" vertical="center"/>
    </xf>
    <xf numFmtId="0" fontId="10" fillId="0" borderId="315" xfId="0" applyFont="1" applyBorder="1" applyAlignment="1">
      <alignment horizontal="center" vertical="center" wrapText="1"/>
    </xf>
    <xf numFmtId="0" fontId="10" fillId="0" borderId="318" xfId="0" applyFont="1" applyBorder="1" applyAlignment="1">
      <alignment horizontal="center" vertical="center"/>
    </xf>
    <xf numFmtId="182" fontId="10" fillId="0" borderId="318" xfId="0" applyNumberFormat="1" applyFont="1" applyBorder="1" applyAlignment="1">
      <alignment horizontal="center" vertical="center"/>
    </xf>
    <xf numFmtId="0" fontId="10" fillId="0" borderId="318" xfId="0" applyFont="1" applyBorder="1" applyAlignment="1">
      <alignment horizontal="left" vertical="center"/>
    </xf>
    <xf numFmtId="0" fontId="10" fillId="0" borderId="316" xfId="0" applyFont="1" applyBorder="1" applyAlignment="1">
      <alignment horizontal="left" vertical="center"/>
    </xf>
    <xf numFmtId="0" fontId="10" fillId="11" borderId="302" xfId="0" applyFont="1" applyFill="1" applyBorder="1" applyAlignment="1">
      <alignment horizontal="center" vertical="center"/>
    </xf>
    <xf numFmtId="10" fontId="10" fillId="11" borderId="303" xfId="0" applyNumberFormat="1" applyFont="1" applyFill="1" applyBorder="1" applyAlignment="1">
      <alignment horizontal="center" vertical="center" wrapText="1"/>
    </xf>
    <xf numFmtId="0" fontId="36" fillId="0" borderId="182" xfId="0" applyFont="1" applyBorder="1" applyAlignment="1">
      <alignment horizontal="center" vertical="center"/>
    </xf>
    <xf numFmtId="0" fontId="17" fillId="0" borderId="181" xfId="0" applyFont="1" applyBorder="1" applyAlignment="1">
      <alignment horizontal="center" vertical="center"/>
    </xf>
    <xf numFmtId="0" fontId="17" fillId="0" borderId="182" xfId="0" applyFont="1" applyBorder="1" applyAlignment="1">
      <alignment horizontal="center" vertical="center" wrapText="1"/>
    </xf>
    <xf numFmtId="0" fontId="17" fillId="0" borderId="183" xfId="0" applyFont="1" applyBorder="1" applyAlignment="1">
      <alignment horizontal="left" vertical="center"/>
    </xf>
    <xf numFmtId="0" fontId="37" fillId="0" borderId="180" xfId="0" applyFont="1" applyBorder="1" applyAlignment="1">
      <alignment horizontal="center" vertical="center"/>
    </xf>
    <xf numFmtId="0" fontId="34" fillId="0" borderId="199" xfId="0" applyFont="1" applyBorder="1" applyAlignment="1">
      <alignment horizontal="left" vertical="center"/>
    </xf>
    <xf numFmtId="0" fontId="34" fillId="0" borderId="327" xfId="0" applyFont="1" applyBorder="1" applyAlignment="1">
      <alignment horizontal="left" vertical="center"/>
    </xf>
    <xf numFmtId="10" fontId="44" fillId="0" borderId="329" xfId="0" applyNumberFormat="1" applyFont="1" applyBorder="1" applyAlignment="1">
      <alignment horizontal="center" vertical="center" wrapText="1"/>
    </xf>
    <xf numFmtId="176" fontId="36" fillId="0" borderId="325" xfId="0" applyNumberFormat="1" applyFont="1" applyBorder="1" applyAlignment="1">
      <alignment horizontal="left" vertical="center"/>
    </xf>
    <xf numFmtId="176" fontId="10" fillId="0" borderId="364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221" xfId="0" applyFont="1" applyBorder="1" applyAlignment="1">
      <alignment horizontal="left" vertical="center"/>
    </xf>
    <xf numFmtId="10" fontId="44" fillId="0" borderId="309" xfId="0" applyNumberFormat="1" applyFont="1" applyBorder="1" applyAlignment="1">
      <alignment horizontal="center" vertical="center" wrapText="1"/>
    </xf>
    <xf numFmtId="176" fontId="14" fillId="0" borderId="310" xfId="0" applyNumberFormat="1" applyFont="1" applyBorder="1" applyAlignment="1">
      <alignment horizontal="center" vertical="center"/>
    </xf>
    <xf numFmtId="176" fontId="14" fillId="0" borderId="219" xfId="0" applyNumberFormat="1" applyFont="1" applyBorder="1" applyAlignment="1">
      <alignment horizontal="left"/>
    </xf>
    <xf numFmtId="0" fontId="14" fillId="0" borderId="311" xfId="0" applyFont="1" applyBorder="1"/>
    <xf numFmtId="0" fontId="14" fillId="0" borderId="218" xfId="0" applyFont="1" applyBorder="1"/>
    <xf numFmtId="179" fontId="10" fillId="0" borderId="220" xfId="0" applyNumberFormat="1" applyFont="1" applyBorder="1" applyAlignment="1">
      <alignment horizontal="right"/>
    </xf>
    <xf numFmtId="176" fontId="14" fillId="0" borderId="365" xfId="0" applyNumberFormat="1" applyFont="1" applyBorder="1" applyAlignment="1">
      <alignment horizontal="center" vertical="center"/>
    </xf>
    <xf numFmtId="0" fontId="10" fillId="0" borderId="334" xfId="0" applyFont="1" applyBorder="1" applyAlignment="1">
      <alignment horizontal="left" vertical="center"/>
    </xf>
    <xf numFmtId="0" fontId="3" fillId="0" borderId="242" xfId="0" applyFont="1" applyBorder="1" applyAlignment="1">
      <alignment vertical="center"/>
    </xf>
    <xf numFmtId="0" fontId="3" fillId="0" borderId="243" xfId="0" applyFont="1" applyBorder="1" applyAlignment="1">
      <alignment vertical="center"/>
    </xf>
    <xf numFmtId="0" fontId="34" fillId="0" borderId="245" xfId="0" applyFont="1" applyBorder="1" applyAlignment="1">
      <alignment horizontal="left" vertical="center"/>
    </xf>
    <xf numFmtId="0" fontId="10" fillId="0" borderId="245" xfId="0" applyFont="1" applyBorder="1" applyAlignment="1">
      <alignment horizontal="center" vertical="center"/>
    </xf>
    <xf numFmtId="0" fontId="10" fillId="0" borderId="335" xfId="0" applyFont="1" applyBorder="1" applyAlignment="1">
      <alignment horizontal="center" vertical="center" wrapText="1"/>
    </xf>
    <xf numFmtId="10" fontId="44" fillId="0" borderId="336" xfId="0" applyNumberFormat="1" applyFont="1" applyBorder="1" applyAlignment="1">
      <alignment horizontal="center" vertical="center" wrapText="1"/>
    </xf>
    <xf numFmtId="176" fontId="14" fillId="0" borderId="337" xfId="0" applyNumberFormat="1" applyFont="1" applyBorder="1" applyAlignment="1">
      <alignment horizontal="center" vertical="center"/>
    </xf>
    <xf numFmtId="176" fontId="14" fillId="0" borderId="243" xfId="0" applyNumberFormat="1" applyFont="1" applyBorder="1" applyAlignment="1">
      <alignment horizontal="left"/>
    </xf>
    <xf numFmtId="0" fontId="14" fillId="0" borderId="338" xfId="0" applyFont="1" applyBorder="1"/>
    <xf numFmtId="0" fontId="14" fillId="0" borderId="242" xfId="0" applyFont="1" applyBorder="1"/>
    <xf numFmtId="179" fontId="10" fillId="0" borderId="335" xfId="0" applyNumberFormat="1" applyFont="1" applyBorder="1" applyAlignment="1">
      <alignment horizontal="center" vertical="center"/>
    </xf>
    <xf numFmtId="179" fontId="10" fillId="0" borderId="336" xfId="0" applyNumberFormat="1" applyFont="1" applyBorder="1" applyAlignment="1">
      <alignment horizontal="center" vertical="center"/>
    </xf>
    <xf numFmtId="176" fontId="10" fillId="0" borderId="334" xfId="0" applyNumberFormat="1" applyFont="1" applyBorder="1" applyAlignment="1">
      <alignment horizontal="center" vertical="center"/>
    </xf>
    <xf numFmtId="176" fontId="10" fillId="0" borderId="244" xfId="0" applyNumberFormat="1" applyFont="1" applyBorder="1" applyAlignment="1">
      <alignment horizontal="center" vertical="center"/>
    </xf>
    <xf numFmtId="179" fontId="10" fillId="0" borderId="244" xfId="0" applyNumberFormat="1" applyFont="1" applyBorder="1" applyAlignment="1">
      <alignment horizontal="center" vertical="center"/>
    </xf>
    <xf numFmtId="179" fontId="10" fillId="0" borderId="244" xfId="0" applyNumberFormat="1" applyFont="1" applyBorder="1" applyAlignment="1">
      <alignment horizontal="right"/>
    </xf>
    <xf numFmtId="9" fontId="32" fillId="0" borderId="244" xfId="0" applyNumberFormat="1" applyFont="1" applyBorder="1" applyAlignment="1">
      <alignment horizontal="center" vertical="center"/>
    </xf>
    <xf numFmtId="10" fontId="10" fillId="0" borderId="339" xfId="0" applyNumberFormat="1" applyFont="1" applyBorder="1" applyAlignment="1">
      <alignment horizontal="center" vertical="center"/>
    </xf>
    <xf numFmtId="0" fontId="34" fillId="0" borderId="340" xfId="0" applyFont="1" applyBorder="1" applyAlignment="1">
      <alignment horizontal="left" vertical="top"/>
    </xf>
    <xf numFmtId="0" fontId="10" fillId="0" borderId="242" xfId="0" applyFont="1" applyBorder="1" applyAlignment="1">
      <alignment horizontal="center" vertical="center" wrapText="1"/>
    </xf>
    <xf numFmtId="0" fontId="10" fillId="0" borderId="335" xfId="0" applyFont="1" applyBorder="1" applyAlignment="1">
      <alignment horizontal="center" vertical="center"/>
    </xf>
    <xf numFmtId="182" fontId="10" fillId="0" borderId="335" xfId="0" applyNumberFormat="1" applyFont="1" applyBorder="1" applyAlignment="1">
      <alignment horizontal="center" vertical="center"/>
    </xf>
    <xf numFmtId="0" fontId="10" fillId="0" borderId="335" xfId="0" applyFont="1" applyBorder="1" applyAlignment="1">
      <alignment horizontal="left" vertical="center"/>
    </xf>
    <xf numFmtId="0" fontId="10" fillId="0" borderId="243" xfId="0" applyFont="1" applyBorder="1" applyAlignment="1">
      <alignment horizontal="left" vertical="center"/>
    </xf>
    <xf numFmtId="0" fontId="10" fillId="0" borderId="364" xfId="0" applyFont="1" applyBorder="1" applyAlignment="1">
      <alignment horizontal="left" vertical="center"/>
    </xf>
    <xf numFmtId="0" fontId="3" fillId="0" borderId="366" xfId="0" applyFont="1" applyBorder="1" applyAlignment="1">
      <alignment vertical="center"/>
    </xf>
    <xf numFmtId="0" fontId="3" fillId="0" borderId="367" xfId="0" applyFont="1" applyBorder="1" applyAlignment="1">
      <alignment vertical="center"/>
    </xf>
    <xf numFmtId="0" fontId="10" fillId="0" borderId="368" xfId="0" applyFont="1" applyBorder="1" applyAlignment="1">
      <alignment horizontal="center" vertical="center"/>
    </xf>
    <xf numFmtId="10" fontId="44" fillId="0" borderId="369" xfId="0" applyNumberFormat="1" applyFont="1" applyBorder="1" applyAlignment="1">
      <alignment horizontal="center" vertical="center" wrapText="1"/>
    </xf>
    <xf numFmtId="176" fontId="14" fillId="0" borderId="370" xfId="0" applyNumberFormat="1" applyFont="1" applyBorder="1" applyAlignment="1">
      <alignment horizontal="center" vertical="center"/>
    </xf>
    <xf numFmtId="176" fontId="14" fillId="0" borderId="367" xfId="0" applyNumberFormat="1" applyFont="1" applyBorder="1" applyAlignment="1">
      <alignment horizontal="left"/>
    </xf>
    <xf numFmtId="0" fontId="14" fillId="0" borderId="276" xfId="0" applyFont="1" applyBorder="1"/>
    <xf numFmtId="3" fontId="14" fillId="0" borderId="366" xfId="0" applyNumberFormat="1" applyFont="1" applyBorder="1" applyAlignment="1">
      <alignment horizontal="center"/>
    </xf>
    <xf numFmtId="179" fontId="10" fillId="0" borderId="371" xfId="0" applyNumberFormat="1" applyFont="1" applyBorder="1" applyAlignment="1">
      <alignment horizontal="center" vertical="center"/>
    </xf>
    <xf numFmtId="179" fontId="10" fillId="0" borderId="369" xfId="0" applyNumberFormat="1" applyFont="1" applyBorder="1" applyAlignment="1">
      <alignment horizontal="center" vertical="center"/>
    </xf>
    <xf numFmtId="176" fontId="10" fillId="0" borderId="204" xfId="0" applyNumberFormat="1" applyFont="1" applyBorder="1" applyAlignment="1">
      <alignment horizontal="center" vertical="center"/>
    </xf>
    <xf numFmtId="179" fontId="10" fillId="0" borderId="204" xfId="0" applyNumberFormat="1" applyFont="1" applyBorder="1" applyAlignment="1">
      <alignment horizontal="center" vertical="center"/>
    </xf>
    <xf numFmtId="179" fontId="10" fillId="0" borderId="204" xfId="0" applyNumberFormat="1" applyFont="1" applyBorder="1" applyAlignment="1">
      <alignment horizontal="right"/>
    </xf>
    <xf numFmtId="9" fontId="32" fillId="0" borderId="204" xfId="0" applyNumberFormat="1" applyFont="1" applyBorder="1" applyAlignment="1">
      <alignment horizontal="center" vertical="center"/>
    </xf>
    <xf numFmtId="0" fontId="34" fillId="0" borderId="372" xfId="0" applyFont="1" applyBorder="1" applyAlignment="1">
      <alignment horizontal="left" vertical="top"/>
    </xf>
    <xf numFmtId="0" fontId="10" fillId="0" borderId="366" xfId="0" applyFont="1" applyBorder="1" applyAlignment="1">
      <alignment horizontal="center" vertical="center" wrapText="1"/>
    </xf>
    <xf numFmtId="0" fontId="10" fillId="0" borderId="371" xfId="0" applyFont="1" applyBorder="1" applyAlignment="1">
      <alignment horizontal="center" vertical="center"/>
    </xf>
    <xf numFmtId="0" fontId="10" fillId="0" borderId="371" xfId="0" applyFont="1" applyBorder="1" applyAlignment="1">
      <alignment horizontal="center" vertical="center" wrapText="1"/>
    </xf>
    <xf numFmtId="182" fontId="10" fillId="0" borderId="371" xfId="0" applyNumberFormat="1" applyFont="1" applyBorder="1" applyAlignment="1">
      <alignment horizontal="center" vertical="center"/>
    </xf>
    <xf numFmtId="0" fontId="10" fillId="0" borderId="371" xfId="0" applyFont="1" applyBorder="1" applyAlignment="1">
      <alignment horizontal="left" vertical="center"/>
    </xf>
    <xf numFmtId="0" fontId="10" fillId="0" borderId="367" xfId="0" applyFont="1" applyBorder="1" applyAlignment="1">
      <alignment horizontal="left" vertical="center"/>
    </xf>
    <xf numFmtId="0" fontId="10" fillId="0" borderId="349" xfId="0" applyFont="1" applyBorder="1" applyAlignment="1">
      <alignment horizontal="center" vertical="center"/>
    </xf>
    <xf numFmtId="10" fontId="44" fillId="0" borderId="319" xfId="0" applyNumberFormat="1" applyFont="1" applyBorder="1" applyAlignment="1">
      <alignment horizontal="center" vertical="center" wrapText="1"/>
    </xf>
    <xf numFmtId="176" fontId="14" fillId="0" borderId="373" xfId="0" applyNumberFormat="1" applyFont="1" applyBorder="1" applyAlignment="1">
      <alignment horizontal="center" vertical="center"/>
    </xf>
    <xf numFmtId="176" fontId="14" fillId="0" borderId="316" xfId="0" applyNumberFormat="1" applyFont="1" applyBorder="1" applyAlignment="1">
      <alignment horizontal="left"/>
    </xf>
    <xf numFmtId="0" fontId="14" fillId="0" borderId="286" xfId="0" applyFont="1" applyBorder="1"/>
    <xf numFmtId="0" fontId="14" fillId="0" borderId="315" xfId="0" applyFont="1" applyBorder="1"/>
    <xf numFmtId="176" fontId="10" fillId="0" borderId="314" xfId="0" applyNumberFormat="1" applyFont="1" applyBorder="1" applyAlignment="1">
      <alignment horizontal="center" vertical="center"/>
    </xf>
    <xf numFmtId="176" fontId="10" fillId="0" borderId="317" xfId="0" applyNumberFormat="1" applyFont="1" applyBorder="1" applyAlignment="1">
      <alignment horizontal="center" vertical="center"/>
    </xf>
    <xf numFmtId="179" fontId="10" fillId="0" borderId="317" xfId="0" applyNumberFormat="1" applyFont="1" applyBorder="1" applyAlignment="1">
      <alignment horizontal="center" vertical="center"/>
    </xf>
    <xf numFmtId="0" fontId="34" fillId="0" borderId="322" xfId="0" applyFont="1" applyBorder="1" applyAlignment="1">
      <alignment horizontal="left" vertical="top"/>
    </xf>
    <xf numFmtId="0" fontId="10" fillId="12" borderId="180" xfId="0" applyFont="1" applyFill="1" applyBorder="1" applyAlignment="1">
      <alignment horizontal="center" vertical="center"/>
    </xf>
    <xf numFmtId="0" fontId="36" fillId="12" borderId="182" xfId="0" applyFont="1" applyFill="1" applyBorder="1" applyAlignment="1">
      <alignment horizontal="center" vertical="center"/>
    </xf>
    <xf numFmtId="0" fontId="10" fillId="12" borderId="183" xfId="0" applyFont="1" applyFill="1" applyBorder="1" applyAlignment="1">
      <alignment horizontal="center" vertical="center"/>
    </xf>
    <xf numFmtId="0" fontId="10" fillId="12" borderId="300" xfId="0" applyFont="1" applyFill="1" applyBorder="1" applyAlignment="1">
      <alignment horizontal="left" vertical="center"/>
    </xf>
    <xf numFmtId="0" fontId="10" fillId="12" borderId="301" xfId="0" applyFont="1" applyFill="1" applyBorder="1" applyAlignment="1">
      <alignment horizontal="left" vertical="center"/>
    </xf>
    <xf numFmtId="0" fontId="10" fillId="12" borderId="181" xfId="0" applyFont="1" applyFill="1" applyBorder="1" applyAlignment="1">
      <alignment horizontal="center" vertical="center"/>
    </xf>
    <xf numFmtId="0" fontId="10" fillId="12" borderId="183" xfId="0" applyFont="1" applyFill="1" applyBorder="1" applyAlignment="1">
      <alignment horizontal="center" vertical="center"/>
    </xf>
    <xf numFmtId="0" fontId="10" fillId="12" borderId="182" xfId="0" applyFont="1" applyFill="1" applyBorder="1" applyAlignment="1">
      <alignment horizontal="center" vertical="center" wrapText="1"/>
    </xf>
    <xf numFmtId="10" fontId="10" fillId="12" borderId="303" xfId="0" applyNumberFormat="1" applyFont="1" applyFill="1" applyBorder="1" applyAlignment="1">
      <alignment horizontal="center" vertical="center" wrapText="1"/>
    </xf>
    <xf numFmtId="176" fontId="10" fillId="12" borderId="304" xfId="0" applyNumberFormat="1" applyFont="1" applyFill="1" applyBorder="1" applyAlignment="1">
      <alignment horizontal="center" vertical="center"/>
    </xf>
    <xf numFmtId="176" fontId="10" fillId="12" borderId="183" xfId="0" applyNumberFormat="1" applyFont="1" applyFill="1" applyBorder="1" applyAlignment="1">
      <alignment horizontal="center" vertical="center"/>
    </xf>
    <xf numFmtId="184" fontId="10" fillId="12" borderId="181" xfId="0" applyNumberFormat="1" applyFont="1" applyFill="1" applyBorder="1" applyAlignment="1">
      <alignment horizontal="center" vertical="center"/>
    </xf>
    <xf numFmtId="179" fontId="10" fillId="12" borderId="182" xfId="0" applyNumberFormat="1" applyFont="1" applyFill="1" applyBorder="1" applyAlignment="1">
      <alignment horizontal="center" vertical="center"/>
    </xf>
    <xf numFmtId="179" fontId="10" fillId="12" borderId="303" xfId="0" applyNumberFormat="1" applyFont="1" applyFill="1" applyBorder="1" applyAlignment="1">
      <alignment horizontal="center" vertical="center"/>
    </xf>
    <xf numFmtId="176" fontId="10" fillId="12" borderId="301" xfId="0" applyNumberFormat="1" applyFont="1" applyFill="1" applyBorder="1" applyAlignment="1">
      <alignment horizontal="center" vertical="center"/>
    </xf>
    <xf numFmtId="176" fontId="10" fillId="12" borderId="194" xfId="0" applyNumberFormat="1" applyFont="1" applyFill="1" applyBorder="1" applyAlignment="1">
      <alignment horizontal="center" vertical="center"/>
    </xf>
    <xf numFmtId="179" fontId="10" fillId="12" borderId="194" xfId="0" applyNumberFormat="1" applyFont="1" applyFill="1" applyBorder="1" applyAlignment="1">
      <alignment horizontal="center" vertical="center"/>
    </xf>
    <xf numFmtId="179" fontId="32" fillId="12" borderId="194" xfId="0" applyNumberFormat="1" applyFont="1" applyFill="1" applyBorder="1" applyAlignment="1">
      <alignment horizontal="center" vertical="center"/>
    </xf>
    <xf numFmtId="10" fontId="10" fillId="12" borderId="305" xfId="0" applyNumberFormat="1" applyFont="1" applyFill="1" applyBorder="1" applyAlignment="1">
      <alignment horizontal="center" vertical="center"/>
    </xf>
    <xf numFmtId="0" fontId="34" fillId="12" borderId="300" xfId="0" applyFont="1" applyFill="1" applyBorder="1" applyAlignment="1">
      <alignment horizontal="left" vertical="top"/>
    </xf>
    <xf numFmtId="0" fontId="17" fillId="12" borderId="181" xfId="0" applyFont="1" applyFill="1" applyBorder="1" applyAlignment="1">
      <alignment horizontal="center" vertical="center"/>
    </xf>
    <xf numFmtId="0" fontId="17" fillId="12" borderId="182" xfId="0" applyFont="1" applyFill="1" applyBorder="1" applyAlignment="1">
      <alignment horizontal="center" vertical="center" wrapText="1"/>
    </xf>
    <xf numFmtId="0" fontId="11" fillId="12" borderId="183" xfId="0" applyFont="1" applyFill="1" applyBorder="1" applyAlignment="1">
      <alignment horizontal="left" vertical="center"/>
    </xf>
    <xf numFmtId="0" fontId="37" fillId="12" borderId="180" xfId="0" applyFont="1" applyFill="1" applyBorder="1" applyAlignment="1">
      <alignment horizontal="center" vertical="center"/>
    </xf>
    <xf numFmtId="0" fontId="36" fillId="11" borderId="376" xfId="0" applyFont="1" applyFill="1" applyBorder="1" applyAlignment="1">
      <alignment horizontal="center" vertical="center"/>
    </xf>
    <xf numFmtId="0" fontId="10" fillId="11" borderId="377" xfId="0" applyFont="1" applyFill="1" applyBorder="1" applyAlignment="1">
      <alignment horizontal="center" vertical="center" wrapText="1"/>
    </xf>
    <xf numFmtId="0" fontId="10" fillId="11" borderId="378" xfId="0" applyFont="1" applyFill="1" applyBorder="1" applyAlignment="1">
      <alignment horizontal="left" vertical="center" wrapText="1"/>
    </xf>
    <xf numFmtId="0" fontId="10" fillId="11" borderId="375" xfId="0" applyFont="1" applyFill="1" applyBorder="1" applyAlignment="1">
      <alignment horizontal="center" vertical="center"/>
    </xf>
    <xf numFmtId="0" fontId="10" fillId="11" borderId="379" xfId="0" applyFont="1" applyFill="1" applyBorder="1" applyAlignment="1">
      <alignment horizontal="center" vertical="center"/>
    </xf>
    <xf numFmtId="0" fontId="10" fillId="11" borderId="380" xfId="0" applyFont="1" applyFill="1" applyBorder="1" applyAlignment="1">
      <alignment horizontal="center" vertical="center"/>
    </xf>
    <xf numFmtId="0" fontId="10" fillId="11" borderId="376" xfId="0" applyFont="1" applyFill="1" applyBorder="1" applyAlignment="1">
      <alignment horizontal="center" vertical="center" wrapText="1"/>
    </xf>
    <xf numFmtId="10" fontId="10" fillId="11" borderId="381" xfId="0" applyNumberFormat="1" applyFont="1" applyFill="1" applyBorder="1" applyAlignment="1">
      <alignment horizontal="center" vertical="center" wrapText="1"/>
    </xf>
    <xf numFmtId="0" fontId="10" fillId="11" borderId="382" xfId="0" applyFont="1" applyFill="1" applyBorder="1" applyAlignment="1">
      <alignment horizontal="center" vertical="center"/>
    </xf>
    <xf numFmtId="176" fontId="10" fillId="11" borderId="377" xfId="0" applyNumberFormat="1" applyFont="1" applyFill="1" applyBorder="1" applyAlignment="1">
      <alignment horizontal="center" vertical="center"/>
    </xf>
    <xf numFmtId="0" fontId="10" fillId="11" borderId="383" xfId="0" applyFont="1" applyFill="1" applyBorder="1" applyAlignment="1">
      <alignment horizontal="center" vertical="center"/>
    </xf>
    <xf numFmtId="184" fontId="10" fillId="11" borderId="384" xfId="0" applyNumberFormat="1" applyFont="1" applyFill="1" applyBorder="1" applyAlignment="1">
      <alignment horizontal="center" vertical="center"/>
    </xf>
    <xf numFmtId="179" fontId="10" fillId="11" borderId="385" xfId="0" applyNumberFormat="1" applyFont="1" applyFill="1" applyBorder="1" applyAlignment="1">
      <alignment horizontal="center" vertical="center"/>
    </xf>
    <xf numFmtId="179" fontId="10" fillId="11" borderId="386" xfId="0" applyNumberFormat="1" applyFont="1" applyFill="1" applyBorder="1" applyAlignment="1">
      <alignment horizontal="center" vertical="center"/>
    </xf>
    <xf numFmtId="176" fontId="10" fillId="11" borderId="387" xfId="0" applyNumberFormat="1" applyFont="1" applyFill="1" applyBorder="1" applyAlignment="1">
      <alignment horizontal="center" vertical="center"/>
    </xf>
    <xf numFmtId="176" fontId="10" fillId="11" borderId="388" xfId="0" applyNumberFormat="1" applyFont="1" applyFill="1" applyBorder="1" applyAlignment="1">
      <alignment horizontal="center" vertical="center"/>
    </xf>
    <xf numFmtId="179" fontId="10" fillId="11" borderId="388" xfId="0" applyNumberFormat="1" applyFont="1" applyFill="1" applyBorder="1" applyAlignment="1">
      <alignment horizontal="center" vertical="center"/>
    </xf>
    <xf numFmtId="10" fontId="10" fillId="11" borderId="389" xfId="0" applyNumberFormat="1" applyFont="1" applyFill="1" applyBorder="1" applyAlignment="1">
      <alignment horizontal="center" vertical="center"/>
    </xf>
    <xf numFmtId="0" fontId="36" fillId="11" borderId="267" xfId="0" applyFont="1" applyFill="1" applyBorder="1" applyAlignment="1">
      <alignment horizontal="center" vertical="center"/>
    </xf>
    <xf numFmtId="0" fontId="10" fillId="11" borderId="268" xfId="0" applyFont="1" applyFill="1" applyBorder="1" applyAlignment="1">
      <alignment horizontal="center" vertical="center" wrapText="1"/>
    </xf>
    <xf numFmtId="0" fontId="10" fillId="11" borderId="298" xfId="0" applyFont="1" applyFill="1" applyBorder="1" applyAlignment="1">
      <alignment horizontal="left" vertical="center" wrapText="1"/>
    </xf>
    <xf numFmtId="0" fontId="10" fillId="11" borderId="292" xfId="0" applyFont="1" applyFill="1" applyBorder="1" applyAlignment="1">
      <alignment horizontal="left" vertical="center" wrapText="1"/>
    </xf>
    <xf numFmtId="0" fontId="10" fillId="11" borderId="257" xfId="0" applyFont="1" applyFill="1" applyBorder="1" applyAlignment="1">
      <alignment horizontal="center" vertical="center"/>
    </xf>
    <xf numFmtId="0" fontId="10" fillId="11" borderId="260" xfId="0" applyFont="1" applyFill="1" applyBorder="1" applyAlignment="1">
      <alignment horizontal="center" vertical="center"/>
    </xf>
    <xf numFmtId="0" fontId="10" fillId="11" borderId="261" xfId="0" applyFont="1" applyFill="1" applyBorder="1" applyAlignment="1">
      <alignment horizontal="center" vertical="center" wrapText="1"/>
    </xf>
    <xf numFmtId="10" fontId="10" fillId="11" borderId="262" xfId="0" applyNumberFormat="1" applyFont="1" applyFill="1" applyBorder="1" applyAlignment="1">
      <alignment horizontal="center" vertical="center" wrapText="1"/>
    </xf>
    <xf numFmtId="184" fontId="10" fillId="11" borderId="266" xfId="0" applyNumberFormat="1" applyFont="1" applyFill="1" applyBorder="1" applyAlignment="1">
      <alignment horizontal="center" vertical="center"/>
    </xf>
    <xf numFmtId="176" fontId="10" fillId="11" borderId="296" xfId="0" applyNumberFormat="1" applyFont="1" applyFill="1" applyBorder="1" applyAlignment="1">
      <alignment horizontal="left" vertical="center" wrapText="1"/>
    </xf>
    <xf numFmtId="0" fontId="10" fillId="11" borderId="186" xfId="0" applyFont="1" applyFill="1" applyBorder="1" applyAlignment="1">
      <alignment horizontal="center" vertical="center" wrapText="1"/>
    </xf>
    <xf numFmtId="0" fontId="11" fillId="11" borderId="189" xfId="0" applyFont="1" applyFill="1" applyBorder="1" applyAlignment="1">
      <alignment horizontal="center" vertical="center" wrapText="1"/>
    </xf>
    <xf numFmtId="0" fontId="36" fillId="11" borderId="182" xfId="0" applyFont="1" applyFill="1" applyBorder="1" applyAlignment="1">
      <alignment horizontal="center" vertical="center"/>
    </xf>
    <xf numFmtId="0" fontId="10" fillId="11" borderId="390" xfId="0" applyFont="1" applyFill="1" applyBorder="1" applyAlignment="1">
      <alignment horizontal="center" vertical="center"/>
    </xf>
    <xf numFmtId="0" fontId="11" fillId="11" borderId="350" xfId="0" applyFont="1" applyFill="1" applyBorder="1" applyAlignment="1">
      <alignment horizontal="center" vertical="center"/>
    </xf>
    <xf numFmtId="0" fontId="10" fillId="11" borderId="391" xfId="0" applyFont="1" applyFill="1" applyBorder="1" applyAlignment="1">
      <alignment horizontal="center" vertical="center" wrapText="1"/>
    </xf>
    <xf numFmtId="0" fontId="10" fillId="11" borderId="392" xfId="0" applyFont="1" applyFill="1" applyBorder="1" applyAlignment="1">
      <alignment horizontal="center" vertical="center"/>
    </xf>
    <xf numFmtId="184" fontId="10" fillId="11" borderId="181" xfId="0" applyNumberFormat="1" applyFont="1" applyFill="1" applyBorder="1" applyAlignment="1">
      <alignment horizontal="center" vertical="center"/>
    </xf>
    <xf numFmtId="179" fontId="10" fillId="11" borderId="194" xfId="0" applyNumberFormat="1" applyFont="1" applyFill="1" applyBorder="1" applyAlignment="1">
      <alignment horizontal="left" vertical="center"/>
    </xf>
    <xf numFmtId="0" fontId="34" fillId="11" borderId="300" xfId="0" applyFont="1" applyFill="1" applyBorder="1" applyAlignment="1">
      <alignment horizontal="left" vertical="top" wrapText="1"/>
    </xf>
    <xf numFmtId="176" fontId="10" fillId="11" borderId="393" xfId="0" applyNumberFormat="1" applyFont="1" applyFill="1" applyBorder="1" applyAlignment="1">
      <alignment horizontal="center" vertical="center"/>
    </xf>
    <xf numFmtId="176" fontId="10" fillId="11" borderId="180" xfId="0" applyNumberFormat="1" applyFont="1" applyFill="1" applyBorder="1" applyAlignment="1">
      <alignment horizontal="center" vertical="center"/>
    </xf>
    <xf numFmtId="178" fontId="10" fillId="11" borderId="180" xfId="0" applyNumberFormat="1" applyFont="1" applyFill="1" applyBorder="1" applyAlignment="1">
      <alignment horizontal="center" vertical="center"/>
    </xf>
    <xf numFmtId="0" fontId="17" fillId="11" borderId="183" xfId="0" applyFont="1" applyFill="1" applyBorder="1" applyAlignment="1">
      <alignment horizontal="center" vertical="center"/>
    </xf>
    <xf numFmtId="0" fontId="10" fillId="11" borderId="380" xfId="0" applyFont="1" applyFill="1" applyBorder="1" applyAlignment="1">
      <alignment horizontal="center" vertical="center"/>
    </xf>
    <xf numFmtId="0" fontId="17" fillId="11" borderId="182" xfId="0" applyFont="1" applyFill="1" applyBorder="1" applyAlignment="1">
      <alignment horizontal="center" vertical="center" wrapText="1"/>
    </xf>
    <xf numFmtId="184" fontId="10" fillId="11" borderId="168" xfId="0" applyNumberFormat="1" applyFont="1" applyFill="1" applyBorder="1" applyAlignment="1">
      <alignment horizontal="center" vertical="center"/>
    </xf>
    <xf numFmtId="184" fontId="10" fillId="11" borderId="169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top"/>
    </xf>
    <xf numFmtId="0" fontId="10" fillId="11" borderId="0" xfId="0" applyFont="1" applyFill="1" applyAlignment="1">
      <alignment horizontal="center" vertical="top"/>
    </xf>
    <xf numFmtId="0" fontId="34" fillId="11" borderId="199" xfId="0" applyFont="1" applyFill="1" applyBorder="1" applyAlignment="1">
      <alignment horizontal="center" vertical="top"/>
    </xf>
    <xf numFmtId="0" fontId="10" fillId="11" borderId="199" xfId="0" applyFont="1" applyFill="1" applyBorder="1" applyAlignment="1">
      <alignment horizontal="center" vertical="top"/>
    </xf>
    <xf numFmtId="0" fontId="10" fillId="11" borderId="299" xfId="0" applyFont="1" applyFill="1" applyBorder="1" applyAlignment="1">
      <alignment horizontal="left" vertical="top"/>
    </xf>
    <xf numFmtId="0" fontId="10" fillId="11" borderId="323" xfId="0" applyFont="1" applyFill="1" applyBorder="1" applyAlignment="1">
      <alignment horizontal="left" vertical="top"/>
    </xf>
    <xf numFmtId="0" fontId="3" fillId="11" borderId="324" xfId="0" applyFont="1" applyFill="1" applyBorder="1" applyAlignment="1">
      <alignment vertical="top"/>
    </xf>
    <xf numFmtId="0" fontId="3" fillId="11" borderId="325" xfId="0" applyFont="1" applyFill="1" applyBorder="1" applyAlignment="1">
      <alignment vertical="top"/>
    </xf>
    <xf numFmtId="0" fontId="10" fillId="11" borderId="326" xfId="0" applyFont="1" applyFill="1" applyBorder="1" applyAlignment="1">
      <alignment horizontal="center" vertical="top"/>
    </xf>
    <xf numFmtId="0" fontId="10" fillId="11" borderId="327" xfId="0" applyFont="1" applyFill="1" applyBorder="1" applyAlignment="1">
      <alignment horizontal="center" vertical="top"/>
    </xf>
    <xf numFmtId="0" fontId="10" fillId="11" borderId="328" xfId="0" applyFont="1" applyFill="1" applyBorder="1" applyAlignment="1">
      <alignment horizontal="center" vertical="top" wrapText="1"/>
    </xf>
    <xf numFmtId="10" fontId="44" fillId="11" borderId="329" xfId="0" applyNumberFormat="1" applyFont="1" applyFill="1" applyBorder="1" applyAlignment="1">
      <alignment horizontal="center" vertical="top" wrapText="1"/>
    </xf>
    <xf numFmtId="176" fontId="10" fillId="11" borderId="330" xfId="0" applyNumberFormat="1" applyFont="1" applyFill="1" applyBorder="1" applyAlignment="1">
      <alignment horizontal="center" vertical="top"/>
    </xf>
    <xf numFmtId="176" fontId="36" fillId="11" borderId="325" xfId="0" applyNumberFormat="1" applyFont="1" applyFill="1" applyBorder="1" applyAlignment="1">
      <alignment horizontal="left" vertical="top"/>
    </xf>
    <xf numFmtId="0" fontId="10" fillId="11" borderId="331" xfId="0" applyFont="1" applyFill="1" applyBorder="1" applyAlignment="1">
      <alignment horizontal="center" vertical="top"/>
    </xf>
    <xf numFmtId="176" fontId="10" fillId="11" borderId="324" xfId="0" applyNumberFormat="1" applyFont="1" applyFill="1" applyBorder="1" applyAlignment="1">
      <alignment horizontal="center" vertical="top"/>
    </xf>
    <xf numFmtId="179" fontId="10" fillId="11" borderId="328" xfId="0" applyNumberFormat="1" applyFont="1" applyFill="1" applyBorder="1" applyAlignment="1">
      <alignment horizontal="center" vertical="top"/>
    </xf>
    <xf numFmtId="179" fontId="10" fillId="11" borderId="329" xfId="0" applyNumberFormat="1" applyFont="1" applyFill="1" applyBorder="1" applyAlignment="1">
      <alignment horizontal="center" vertical="top"/>
    </xf>
    <xf numFmtId="176" fontId="10" fillId="11" borderId="323" xfId="0" applyNumberFormat="1" applyFont="1" applyFill="1" applyBorder="1" applyAlignment="1">
      <alignment horizontal="center" vertical="top"/>
    </xf>
    <xf numFmtId="176" fontId="10" fillId="11" borderId="326" xfId="0" applyNumberFormat="1" applyFont="1" applyFill="1" applyBorder="1" applyAlignment="1">
      <alignment horizontal="center" vertical="top"/>
    </xf>
    <xf numFmtId="179" fontId="10" fillId="11" borderId="326" xfId="0" applyNumberFormat="1" applyFont="1" applyFill="1" applyBorder="1" applyAlignment="1">
      <alignment horizontal="center" vertical="top"/>
    </xf>
    <xf numFmtId="179" fontId="10" fillId="11" borderId="326" xfId="0" applyNumberFormat="1" applyFont="1" applyFill="1" applyBorder="1" applyAlignment="1">
      <alignment horizontal="right" vertical="top"/>
    </xf>
    <xf numFmtId="9" fontId="32" fillId="11" borderId="326" xfId="0" applyNumberFormat="1" applyFont="1" applyFill="1" applyBorder="1" applyAlignment="1">
      <alignment horizontal="center" vertical="top"/>
    </xf>
    <xf numFmtId="10" fontId="10" fillId="11" borderId="332" xfId="0" applyNumberFormat="1" applyFont="1" applyFill="1" applyBorder="1" applyAlignment="1">
      <alignment horizontal="center" vertical="top"/>
    </xf>
    <xf numFmtId="0" fontId="34" fillId="11" borderId="333" xfId="0" applyFont="1" applyFill="1" applyBorder="1" applyAlignment="1">
      <alignment horizontal="left" vertical="top"/>
    </xf>
    <xf numFmtId="0" fontId="10" fillId="11" borderId="324" xfId="0" applyFont="1" applyFill="1" applyBorder="1" applyAlignment="1">
      <alignment horizontal="center" vertical="top" wrapText="1"/>
    </xf>
    <xf numFmtId="0" fontId="10" fillId="11" borderId="328" xfId="0" applyFont="1" applyFill="1" applyBorder="1" applyAlignment="1">
      <alignment horizontal="center" vertical="top"/>
    </xf>
    <xf numFmtId="182" fontId="10" fillId="11" borderId="328" xfId="0" applyNumberFormat="1" applyFont="1" applyFill="1" applyBorder="1" applyAlignment="1">
      <alignment horizontal="center" vertical="top"/>
    </xf>
    <xf numFmtId="0" fontId="10" fillId="11" borderId="328" xfId="0" applyFont="1" applyFill="1" applyBorder="1" applyAlignment="1">
      <alignment horizontal="left" vertical="top"/>
    </xf>
    <xf numFmtId="0" fontId="10" fillId="11" borderId="325" xfId="0" applyFont="1" applyFill="1" applyBorder="1" applyAlignment="1">
      <alignment horizontal="left" vertical="top"/>
    </xf>
    <xf numFmtId="0" fontId="7" fillId="11" borderId="331" xfId="0" applyFont="1" applyFill="1" applyBorder="1" applyAlignment="1">
      <alignment horizontal="center" vertical="top"/>
    </xf>
    <xf numFmtId="0" fontId="34" fillId="11" borderId="0" xfId="0" applyFont="1" applyFill="1" applyAlignment="1">
      <alignment horizontal="center" vertical="top"/>
    </xf>
    <xf numFmtId="0" fontId="10" fillId="11" borderId="216" xfId="0" applyFont="1" applyFill="1" applyBorder="1" applyAlignment="1">
      <alignment horizontal="left" vertical="top"/>
    </xf>
    <xf numFmtId="0" fontId="10" fillId="11" borderId="307" xfId="0" applyFont="1" applyFill="1" applyBorder="1" applyAlignment="1">
      <alignment horizontal="left" vertical="top"/>
    </xf>
    <xf numFmtId="0" fontId="3" fillId="11" borderId="218" xfId="0" applyFont="1" applyFill="1" applyBorder="1" applyAlignment="1">
      <alignment vertical="top"/>
    </xf>
    <xf numFmtId="0" fontId="3" fillId="11" borderId="219" xfId="0" applyFont="1" applyFill="1" applyBorder="1" applyAlignment="1">
      <alignment vertical="top"/>
    </xf>
    <xf numFmtId="0" fontId="10" fillId="11" borderId="220" xfId="0" applyFont="1" applyFill="1" applyBorder="1" applyAlignment="1">
      <alignment horizontal="center" vertical="top"/>
    </xf>
    <xf numFmtId="0" fontId="10" fillId="11" borderId="221" xfId="0" applyFont="1" applyFill="1" applyBorder="1" applyAlignment="1">
      <alignment horizontal="center" vertical="top"/>
    </xf>
    <xf numFmtId="0" fontId="10" fillId="11" borderId="308" xfId="0" applyFont="1" applyFill="1" applyBorder="1" applyAlignment="1">
      <alignment horizontal="center" vertical="top" wrapText="1"/>
    </xf>
    <xf numFmtId="10" fontId="44" fillId="11" borderId="309" xfId="0" applyNumberFormat="1" applyFont="1" applyFill="1" applyBorder="1" applyAlignment="1">
      <alignment horizontal="center" vertical="top" wrapText="1"/>
    </xf>
    <xf numFmtId="176" fontId="14" fillId="11" borderId="310" xfId="0" applyNumberFormat="1" applyFont="1" applyFill="1" applyBorder="1" applyAlignment="1">
      <alignment horizontal="center" vertical="top"/>
    </xf>
    <xf numFmtId="176" fontId="14" fillId="11" borderId="219" xfId="0" applyNumberFormat="1" applyFont="1" applyFill="1" applyBorder="1" applyAlignment="1">
      <alignment horizontal="left" vertical="top"/>
    </xf>
    <xf numFmtId="0" fontId="14" fillId="11" borderId="311" xfId="0" applyFont="1" applyFill="1" applyBorder="1" applyAlignment="1">
      <alignment vertical="top"/>
    </xf>
    <xf numFmtId="0" fontId="14" fillId="11" borderId="218" xfId="0" applyFont="1" applyFill="1" applyBorder="1" applyAlignment="1">
      <alignment vertical="top"/>
    </xf>
    <xf numFmtId="179" fontId="10" fillId="11" borderId="308" xfId="0" applyNumberFormat="1" applyFont="1" applyFill="1" applyBorder="1" applyAlignment="1">
      <alignment horizontal="center" vertical="top"/>
    </xf>
    <xf numFmtId="179" fontId="10" fillId="11" borderId="309" xfId="0" applyNumberFormat="1" applyFont="1" applyFill="1" applyBorder="1" applyAlignment="1">
      <alignment horizontal="center" vertical="top"/>
    </xf>
    <xf numFmtId="176" fontId="10" fillId="11" borderId="307" xfId="0" applyNumberFormat="1" applyFont="1" applyFill="1" applyBorder="1" applyAlignment="1">
      <alignment horizontal="center" vertical="top"/>
    </xf>
    <xf numFmtId="176" fontId="10" fillId="11" borderId="220" xfId="0" applyNumberFormat="1" applyFont="1" applyFill="1" applyBorder="1" applyAlignment="1">
      <alignment horizontal="center" vertical="top"/>
    </xf>
    <xf numFmtId="179" fontId="10" fillId="11" borderId="220" xfId="0" applyNumberFormat="1" applyFont="1" applyFill="1" applyBorder="1" applyAlignment="1">
      <alignment horizontal="center" vertical="top"/>
    </xf>
    <xf numFmtId="179" fontId="10" fillId="11" borderId="220" xfId="0" applyNumberFormat="1" applyFont="1" applyFill="1" applyBorder="1" applyAlignment="1">
      <alignment horizontal="right" vertical="top"/>
    </xf>
    <xf numFmtId="9" fontId="32" fillId="11" borderId="220" xfId="0" applyNumberFormat="1" applyFont="1" applyFill="1" applyBorder="1" applyAlignment="1">
      <alignment horizontal="center" vertical="top"/>
    </xf>
    <xf numFmtId="10" fontId="10" fillId="11" borderId="312" xfId="0" applyNumberFormat="1" applyFont="1" applyFill="1" applyBorder="1" applyAlignment="1">
      <alignment horizontal="center" vertical="top"/>
    </xf>
    <xf numFmtId="0" fontId="34" fillId="11" borderId="313" xfId="0" applyFont="1" applyFill="1" applyBorder="1" applyAlignment="1">
      <alignment horizontal="left" vertical="top"/>
    </xf>
    <xf numFmtId="0" fontId="10" fillId="11" borderId="218" xfId="0" applyFont="1" applyFill="1" applyBorder="1" applyAlignment="1">
      <alignment horizontal="center" vertical="top" wrapText="1"/>
    </xf>
    <xf numFmtId="0" fontId="10" fillId="11" borderId="308" xfId="0" applyFont="1" applyFill="1" applyBorder="1" applyAlignment="1">
      <alignment horizontal="center" vertical="top"/>
    </xf>
    <xf numFmtId="182" fontId="10" fillId="11" borderId="308" xfId="0" applyNumberFormat="1" applyFont="1" applyFill="1" applyBorder="1" applyAlignment="1">
      <alignment horizontal="center" vertical="top"/>
    </xf>
    <xf numFmtId="0" fontId="10" fillId="11" borderId="308" xfId="0" applyFont="1" applyFill="1" applyBorder="1" applyAlignment="1">
      <alignment horizontal="left" vertical="top"/>
    </xf>
    <xf numFmtId="0" fontId="10" fillId="11" borderId="219" xfId="0" applyFont="1" applyFill="1" applyBorder="1" applyAlignment="1">
      <alignment horizontal="left" vertical="top"/>
    </xf>
    <xf numFmtId="0" fontId="7" fillId="11" borderId="311" xfId="0" applyFont="1" applyFill="1" applyBorder="1" applyAlignment="1">
      <alignment horizontal="center" vertical="top"/>
    </xf>
    <xf numFmtId="0" fontId="36" fillId="11" borderId="0" xfId="0" applyFont="1" applyFill="1" applyAlignment="1">
      <alignment horizontal="center" vertical="top"/>
    </xf>
    <xf numFmtId="0" fontId="17" fillId="11" borderId="0" xfId="0" applyFont="1" applyFill="1" applyAlignment="1">
      <alignment horizontal="center" vertical="top"/>
    </xf>
    <xf numFmtId="0" fontId="10" fillId="11" borderId="218" xfId="0" applyFont="1" applyFill="1" applyBorder="1" applyAlignment="1">
      <alignment horizontal="center" vertical="top"/>
    </xf>
    <xf numFmtId="0" fontId="10" fillId="11" borderId="219" xfId="0" applyFont="1" applyFill="1" applyBorder="1" applyAlignment="1">
      <alignment horizontal="center" vertical="top"/>
    </xf>
    <xf numFmtId="0" fontId="10" fillId="11" borderId="220" xfId="0" applyFont="1" applyFill="1" applyBorder="1" applyAlignment="1">
      <alignment horizontal="center" vertical="top"/>
    </xf>
    <xf numFmtId="0" fontId="17" fillId="11" borderId="308" xfId="0" applyFont="1" applyFill="1" applyBorder="1" applyAlignment="1">
      <alignment horizontal="center" vertical="top" wrapText="1"/>
    </xf>
    <xf numFmtId="10" fontId="10" fillId="11" borderId="309" xfId="0" applyNumberFormat="1" applyFont="1" applyFill="1" applyBorder="1" applyAlignment="1">
      <alignment horizontal="center" vertical="top" wrapText="1"/>
    </xf>
    <xf numFmtId="176" fontId="10" fillId="11" borderId="310" xfId="0" applyNumberFormat="1" applyFont="1" applyFill="1" applyBorder="1" applyAlignment="1">
      <alignment horizontal="center" vertical="top"/>
    </xf>
    <xf numFmtId="176" fontId="10" fillId="11" borderId="219" xfId="0" applyNumberFormat="1" applyFont="1" applyFill="1" applyBorder="1" applyAlignment="1">
      <alignment horizontal="center" vertical="top"/>
    </xf>
    <xf numFmtId="184" fontId="10" fillId="11" borderId="311" xfId="0" applyNumberFormat="1" applyFont="1" applyFill="1" applyBorder="1" applyAlignment="1">
      <alignment horizontal="center" vertical="top"/>
    </xf>
    <xf numFmtId="184" fontId="10" fillId="11" borderId="218" xfId="0" applyNumberFormat="1" applyFont="1" applyFill="1" applyBorder="1" applyAlignment="1">
      <alignment horizontal="center" vertical="top"/>
    </xf>
    <xf numFmtId="179" fontId="32" fillId="11" borderId="220" xfId="0" applyNumberFormat="1" applyFont="1" applyFill="1" applyBorder="1" applyAlignment="1">
      <alignment horizontal="center" vertical="top"/>
    </xf>
    <xf numFmtId="0" fontId="36" fillId="11" borderId="312" xfId="0" applyFont="1" applyFill="1" applyBorder="1" applyAlignment="1">
      <alignment horizontal="center" vertical="top"/>
    </xf>
    <xf numFmtId="179" fontId="10" fillId="11" borderId="220" xfId="0" applyNumberFormat="1" applyFont="1" applyFill="1" applyBorder="1" applyAlignment="1">
      <alignment horizontal="left" vertical="top"/>
    </xf>
    <xf numFmtId="0" fontId="32" fillId="11" borderId="220" xfId="0" applyFont="1" applyFill="1" applyBorder="1" applyAlignment="1">
      <alignment horizontal="center" vertical="top"/>
    </xf>
    <xf numFmtId="176" fontId="10" fillId="11" borderId="311" xfId="0" applyNumberFormat="1" applyFont="1" applyFill="1" applyBorder="1" applyAlignment="1">
      <alignment horizontal="center" vertical="top"/>
    </xf>
    <xf numFmtId="0" fontId="36" fillId="11" borderId="168" xfId="0" applyFont="1" applyFill="1" applyBorder="1" applyAlignment="1">
      <alignment horizontal="center" vertical="top"/>
    </xf>
    <xf numFmtId="0" fontId="17" fillId="11" borderId="168" xfId="0" applyFont="1" applyFill="1" applyBorder="1" applyAlignment="1">
      <alignment horizontal="center" vertical="top"/>
    </xf>
    <xf numFmtId="0" fontId="10" fillId="11" borderId="172" xfId="0" applyFont="1" applyFill="1" applyBorder="1" applyAlignment="1">
      <alignment horizontal="left" vertical="top"/>
    </xf>
    <xf numFmtId="0" fontId="10" fillId="11" borderId="334" xfId="0" applyFont="1" applyFill="1" applyBorder="1" applyAlignment="1">
      <alignment horizontal="left" vertical="top"/>
    </xf>
    <xf numFmtId="0" fontId="10" fillId="11" borderId="242" xfId="0" applyFont="1" applyFill="1" applyBorder="1" applyAlignment="1">
      <alignment horizontal="center" vertical="top"/>
    </xf>
    <xf numFmtId="0" fontId="10" fillId="11" borderId="243" xfId="0" applyFont="1" applyFill="1" applyBorder="1" applyAlignment="1">
      <alignment horizontal="center" vertical="top"/>
    </xf>
    <xf numFmtId="0" fontId="10" fillId="11" borderId="244" xfId="0" applyFont="1" applyFill="1" applyBorder="1" applyAlignment="1">
      <alignment horizontal="center" vertical="top"/>
    </xf>
    <xf numFmtId="0" fontId="17" fillId="11" borderId="335" xfId="0" applyFont="1" applyFill="1" applyBorder="1" applyAlignment="1">
      <alignment horizontal="center" vertical="top" wrapText="1"/>
    </xf>
    <xf numFmtId="10" fontId="10" fillId="11" borderId="336" xfId="0" applyNumberFormat="1" applyFont="1" applyFill="1" applyBorder="1" applyAlignment="1">
      <alignment horizontal="center" vertical="top" wrapText="1"/>
    </xf>
    <xf numFmtId="176" fontId="10" fillId="11" borderId="394" xfId="0" applyNumberFormat="1" applyFont="1" applyFill="1" applyBorder="1" applyAlignment="1">
      <alignment horizontal="center" vertical="top"/>
    </xf>
    <xf numFmtId="176" fontId="10" fillId="11" borderId="338" xfId="0" applyNumberFormat="1" applyFont="1" applyFill="1" applyBorder="1" applyAlignment="1">
      <alignment horizontal="center" vertical="top"/>
    </xf>
    <xf numFmtId="184" fontId="10" fillId="11" borderId="338" xfId="0" applyNumberFormat="1" applyFont="1" applyFill="1" applyBorder="1" applyAlignment="1">
      <alignment horizontal="center" vertical="top"/>
    </xf>
    <xf numFmtId="179" fontId="10" fillId="11" borderId="335" xfId="0" applyNumberFormat="1" applyFont="1" applyFill="1" applyBorder="1" applyAlignment="1">
      <alignment horizontal="center" vertical="top"/>
    </xf>
    <xf numFmtId="179" fontId="10" fillId="11" borderId="336" xfId="0" applyNumberFormat="1" applyFont="1" applyFill="1" applyBorder="1" applyAlignment="1">
      <alignment horizontal="center" vertical="top"/>
    </xf>
    <xf numFmtId="176" fontId="10" fillId="11" borderId="334" xfId="0" applyNumberFormat="1" applyFont="1" applyFill="1" applyBorder="1" applyAlignment="1">
      <alignment horizontal="center" vertical="top"/>
    </xf>
    <xf numFmtId="176" fontId="10" fillId="11" borderId="244" xfId="0" applyNumberFormat="1" applyFont="1" applyFill="1" applyBorder="1" applyAlignment="1">
      <alignment horizontal="center" vertical="top"/>
    </xf>
    <xf numFmtId="179" fontId="11" fillId="11" borderId="244" xfId="0" applyNumberFormat="1" applyFont="1" applyFill="1" applyBorder="1" applyAlignment="1">
      <alignment horizontal="left" vertical="top"/>
    </xf>
    <xf numFmtId="179" fontId="11" fillId="11" borderId="244" xfId="0" applyNumberFormat="1" applyFont="1" applyFill="1" applyBorder="1" applyAlignment="1">
      <alignment horizontal="center" vertical="top"/>
    </xf>
    <xf numFmtId="179" fontId="11" fillId="11" borderId="220" xfId="0" applyNumberFormat="1" applyFont="1" applyFill="1" applyBorder="1" applyAlignment="1">
      <alignment horizontal="right" vertical="top"/>
    </xf>
    <xf numFmtId="0" fontId="32" fillId="11" borderId="244" xfId="0" applyFont="1" applyFill="1" applyBorder="1" applyAlignment="1">
      <alignment horizontal="center" vertical="top"/>
    </xf>
    <xf numFmtId="10" fontId="10" fillId="11" borderId="339" xfId="0" applyNumberFormat="1" applyFont="1" applyFill="1" applyBorder="1" applyAlignment="1">
      <alignment horizontal="center" vertical="top"/>
    </xf>
    <xf numFmtId="0" fontId="34" fillId="11" borderId="340" xfId="0" applyFont="1" applyFill="1" applyBorder="1" applyAlignment="1">
      <alignment horizontal="left" vertical="top"/>
    </xf>
    <xf numFmtId="0" fontId="10" fillId="11" borderId="242" xfId="0" applyFont="1" applyFill="1" applyBorder="1" applyAlignment="1">
      <alignment horizontal="center" vertical="top" wrapText="1"/>
    </xf>
    <xf numFmtId="0" fontId="10" fillId="11" borderId="335" xfId="0" applyFont="1" applyFill="1" applyBorder="1" applyAlignment="1">
      <alignment horizontal="center" vertical="top" wrapText="1"/>
    </xf>
    <xf numFmtId="0" fontId="10" fillId="11" borderId="243" xfId="0" applyFont="1" applyFill="1" applyBorder="1" applyAlignment="1">
      <alignment horizontal="left" vertical="top"/>
    </xf>
    <xf numFmtId="0" fontId="7" fillId="11" borderId="338" xfId="0" applyFont="1" applyFill="1" applyBorder="1" applyAlignment="1">
      <alignment horizontal="center" vertical="top"/>
    </xf>
    <xf numFmtId="0" fontId="36" fillId="0" borderId="342" xfId="0" applyFont="1" applyBorder="1" applyAlignment="1">
      <alignment horizontal="center" vertical="center"/>
    </xf>
    <xf numFmtId="0" fontId="10" fillId="0" borderId="343" xfId="0" applyFont="1" applyBorder="1" applyAlignment="1">
      <alignment horizontal="center" vertical="center"/>
    </xf>
    <xf numFmtId="0" fontId="10" fillId="0" borderId="395" xfId="0" applyFont="1" applyBorder="1" applyAlignment="1">
      <alignment horizontal="left" vertical="center"/>
    </xf>
    <xf numFmtId="0" fontId="10" fillId="0" borderId="341" xfId="0" applyFont="1" applyBorder="1" applyAlignment="1">
      <alignment horizontal="center" vertical="center"/>
    </xf>
    <xf numFmtId="0" fontId="10" fillId="0" borderId="396" xfId="0" applyFont="1" applyBorder="1" applyAlignment="1">
      <alignment horizontal="center" vertical="center"/>
    </xf>
    <xf numFmtId="0" fontId="10" fillId="0" borderId="397" xfId="0" applyFont="1" applyBorder="1" applyAlignment="1">
      <alignment horizontal="center" vertical="center"/>
    </xf>
    <xf numFmtId="0" fontId="10" fillId="0" borderId="342" xfId="0" applyFont="1" applyBorder="1" applyAlignment="1">
      <alignment horizontal="center" vertical="center" wrapText="1"/>
    </xf>
    <xf numFmtId="0" fontId="10" fillId="0" borderId="398" xfId="0" applyFont="1" applyBorder="1" applyAlignment="1">
      <alignment horizontal="center" vertical="center" wrapText="1"/>
    </xf>
    <xf numFmtId="176" fontId="10" fillId="0" borderId="399" xfId="0" applyNumberFormat="1" applyFont="1" applyBorder="1" applyAlignment="1">
      <alignment horizontal="center" vertical="center"/>
    </xf>
    <xf numFmtId="176" fontId="10" fillId="0" borderId="343" xfId="0" applyNumberFormat="1" applyFont="1" applyBorder="1" applyAlignment="1">
      <alignment horizontal="center" vertical="center"/>
    </xf>
    <xf numFmtId="178" fontId="10" fillId="0" borderId="341" xfId="0" applyNumberFormat="1" applyFont="1" applyBorder="1" applyAlignment="1">
      <alignment horizontal="center" vertical="center"/>
    </xf>
    <xf numFmtId="179" fontId="10" fillId="0" borderId="342" xfId="0" applyNumberFormat="1" applyFont="1" applyBorder="1" applyAlignment="1">
      <alignment horizontal="center" vertical="center"/>
    </xf>
    <xf numFmtId="179" fontId="10" fillId="0" borderId="398" xfId="0" applyNumberFormat="1" applyFont="1" applyBorder="1" applyAlignment="1">
      <alignment horizontal="center" vertical="center"/>
    </xf>
    <xf numFmtId="0" fontId="10" fillId="0" borderId="395" xfId="0" applyFont="1" applyBorder="1" applyAlignment="1">
      <alignment horizontal="center" vertical="center"/>
    </xf>
    <xf numFmtId="176" fontId="10" fillId="0" borderId="396" xfId="0" applyNumberFormat="1" applyFont="1" applyBorder="1" applyAlignment="1">
      <alignment horizontal="center" vertical="center"/>
    </xf>
    <xf numFmtId="179" fontId="10" fillId="0" borderId="396" xfId="0" applyNumberFormat="1" applyFont="1" applyBorder="1" applyAlignment="1">
      <alignment horizontal="center" vertical="center"/>
    </xf>
    <xf numFmtId="179" fontId="32" fillId="0" borderId="396" xfId="0" applyNumberFormat="1" applyFont="1" applyBorder="1" applyAlignment="1">
      <alignment horizontal="center" vertical="center"/>
    </xf>
    <xf numFmtId="10" fontId="10" fillId="0" borderId="400" xfId="0" applyNumberFormat="1" applyFont="1" applyBorder="1" applyAlignment="1">
      <alignment horizontal="center" vertical="center"/>
    </xf>
    <xf numFmtId="0" fontId="34" fillId="0" borderId="299" xfId="0" applyFont="1" applyBorder="1" applyAlignment="1">
      <alignment horizontal="left" vertical="top"/>
    </xf>
    <xf numFmtId="0" fontId="10" fillId="0" borderId="341" xfId="0" applyFont="1" applyBorder="1" applyAlignment="1">
      <alignment horizontal="center" vertical="center" wrapText="1"/>
    </xf>
    <xf numFmtId="0" fontId="7" fillId="0" borderId="199" xfId="0" applyFont="1" applyBorder="1" applyAlignment="1">
      <alignment horizontal="center" vertical="center"/>
    </xf>
    <xf numFmtId="0" fontId="36" fillId="0" borderId="199" xfId="0" applyFont="1" applyBorder="1" applyAlignment="1">
      <alignment horizontal="center" vertical="top"/>
    </xf>
    <xf numFmtId="0" fontId="10" fillId="0" borderId="199" xfId="0" applyFont="1" applyBorder="1" applyAlignment="1">
      <alignment horizontal="center" vertical="top"/>
    </xf>
    <xf numFmtId="0" fontId="10" fillId="0" borderId="299" xfId="0" applyFont="1" applyBorder="1" applyAlignment="1">
      <alignment horizontal="left" vertical="top"/>
    </xf>
    <xf numFmtId="0" fontId="10" fillId="0" borderId="323" xfId="0" applyFont="1" applyBorder="1" applyAlignment="1">
      <alignment horizontal="left" vertical="top"/>
    </xf>
    <xf numFmtId="0" fontId="3" fillId="0" borderId="324" xfId="0" applyFont="1" applyBorder="1" applyAlignment="1">
      <alignment vertical="top"/>
    </xf>
    <xf numFmtId="0" fontId="3" fillId="0" borderId="325" xfId="0" applyFont="1" applyBorder="1" applyAlignment="1">
      <alignment vertical="top"/>
    </xf>
    <xf numFmtId="0" fontId="10" fillId="0" borderId="326" xfId="0" applyFont="1" applyBorder="1" applyAlignment="1">
      <alignment horizontal="center" vertical="top"/>
    </xf>
    <xf numFmtId="0" fontId="10" fillId="0" borderId="327" xfId="0" applyFont="1" applyBorder="1" applyAlignment="1">
      <alignment horizontal="center" vertical="top"/>
    </xf>
    <xf numFmtId="0" fontId="10" fillId="0" borderId="328" xfId="0" applyFont="1" applyBorder="1" applyAlignment="1">
      <alignment horizontal="center" vertical="top" wrapText="1"/>
    </xf>
    <xf numFmtId="10" fontId="10" fillId="0" borderId="329" xfId="0" applyNumberFormat="1" applyFont="1" applyBorder="1" applyAlignment="1">
      <alignment horizontal="center" vertical="top" wrapText="1"/>
    </xf>
    <xf numFmtId="176" fontId="10" fillId="0" borderId="330" xfId="0" applyNumberFormat="1" applyFont="1" applyBorder="1" applyAlignment="1">
      <alignment horizontal="center" vertical="top"/>
    </xf>
    <xf numFmtId="176" fontId="10" fillId="0" borderId="325" xfId="0" applyNumberFormat="1" applyFont="1" applyBorder="1" applyAlignment="1">
      <alignment horizontal="center" vertical="top"/>
    </xf>
    <xf numFmtId="0" fontId="10" fillId="0" borderId="331" xfId="0" applyFont="1" applyBorder="1" applyAlignment="1">
      <alignment horizontal="center" vertical="top"/>
    </xf>
    <xf numFmtId="176" fontId="10" fillId="0" borderId="324" xfId="0" applyNumberFormat="1" applyFont="1" applyBorder="1" applyAlignment="1">
      <alignment horizontal="center" vertical="top"/>
    </xf>
    <xf numFmtId="179" fontId="10" fillId="0" borderId="328" xfId="0" applyNumberFormat="1" applyFont="1" applyBorder="1" applyAlignment="1">
      <alignment horizontal="center" vertical="top"/>
    </xf>
    <xf numFmtId="179" fontId="10" fillId="0" borderId="329" xfId="0" applyNumberFormat="1" applyFont="1" applyBorder="1" applyAlignment="1">
      <alignment horizontal="center" vertical="top"/>
    </xf>
    <xf numFmtId="176" fontId="10" fillId="0" borderId="323" xfId="0" applyNumberFormat="1" applyFont="1" applyBorder="1" applyAlignment="1">
      <alignment horizontal="center" vertical="top"/>
    </xf>
    <xf numFmtId="176" fontId="10" fillId="0" borderId="326" xfId="0" applyNumberFormat="1" applyFont="1" applyBorder="1" applyAlignment="1">
      <alignment horizontal="center" vertical="top"/>
    </xf>
    <xf numFmtId="179" fontId="10" fillId="0" borderId="326" xfId="0" applyNumberFormat="1" applyFont="1" applyBorder="1" applyAlignment="1">
      <alignment horizontal="center" vertical="top"/>
    </xf>
    <xf numFmtId="179" fontId="10" fillId="0" borderId="326" xfId="0" applyNumberFormat="1" applyFont="1" applyBorder="1" applyAlignment="1">
      <alignment horizontal="right" vertical="top"/>
    </xf>
    <xf numFmtId="179" fontId="32" fillId="0" borderId="326" xfId="0" applyNumberFormat="1" applyFont="1" applyBorder="1" applyAlignment="1">
      <alignment horizontal="center" vertical="top"/>
    </xf>
    <xf numFmtId="10" fontId="10" fillId="0" borderId="332" xfId="0" applyNumberFormat="1" applyFont="1" applyBorder="1" applyAlignment="1">
      <alignment horizontal="center" vertical="top"/>
    </xf>
    <xf numFmtId="0" fontId="10" fillId="0" borderId="324" xfId="0" applyFont="1" applyBorder="1" applyAlignment="1">
      <alignment horizontal="center" vertical="top" wrapText="1"/>
    </xf>
    <xf numFmtId="0" fontId="10" fillId="0" borderId="328" xfId="0" applyFont="1" applyBorder="1" applyAlignment="1">
      <alignment horizontal="center" vertical="top"/>
    </xf>
    <xf numFmtId="182" fontId="10" fillId="0" borderId="328" xfId="0" applyNumberFormat="1" applyFont="1" applyBorder="1" applyAlignment="1">
      <alignment horizontal="center" vertical="top"/>
    </xf>
    <xf numFmtId="0" fontId="10" fillId="0" borderId="328" xfId="0" applyFont="1" applyBorder="1" applyAlignment="1">
      <alignment horizontal="left" vertical="top"/>
    </xf>
    <xf numFmtId="0" fontId="10" fillId="0" borderId="325" xfId="0" applyFont="1" applyBorder="1" applyAlignment="1">
      <alignment horizontal="left" vertical="top"/>
    </xf>
    <xf numFmtId="0" fontId="7" fillId="0" borderId="331" xfId="0" applyFont="1" applyBorder="1" applyAlignment="1">
      <alignment horizontal="center" vertical="top"/>
    </xf>
    <xf numFmtId="0" fontId="10" fillId="0" borderId="168" xfId="0" applyFont="1" applyBorder="1" applyAlignment="1">
      <alignment horizontal="center" vertical="top"/>
    </xf>
    <xf numFmtId="0" fontId="36" fillId="0" borderId="168" xfId="0" applyFont="1" applyBorder="1" applyAlignment="1">
      <alignment horizontal="center" vertical="top"/>
    </xf>
    <xf numFmtId="0" fontId="10" fillId="0" borderId="172" xfId="0" applyFont="1" applyBorder="1" applyAlignment="1">
      <alignment horizontal="left" vertical="top"/>
    </xf>
    <xf numFmtId="0" fontId="10" fillId="0" borderId="334" xfId="0" applyFont="1" applyBorder="1" applyAlignment="1">
      <alignment horizontal="left" vertical="top"/>
    </xf>
    <xf numFmtId="0" fontId="3" fillId="0" borderId="242" xfId="0" applyFont="1" applyBorder="1" applyAlignment="1">
      <alignment vertical="top"/>
    </xf>
    <xf numFmtId="0" fontId="3" fillId="0" borderId="243" xfId="0" applyFont="1" applyBorder="1" applyAlignment="1">
      <alignment vertical="top"/>
    </xf>
    <xf numFmtId="0" fontId="10" fillId="0" borderId="244" xfId="0" applyFont="1" applyBorder="1" applyAlignment="1">
      <alignment horizontal="center" vertical="top"/>
    </xf>
    <xf numFmtId="0" fontId="10" fillId="0" borderId="245" xfId="0" applyFont="1" applyBorder="1" applyAlignment="1">
      <alignment horizontal="center" vertical="top"/>
    </xf>
    <xf numFmtId="0" fontId="10" fillId="0" borderId="335" xfId="0" applyFont="1" applyBorder="1" applyAlignment="1">
      <alignment horizontal="center" vertical="top" wrapText="1"/>
    </xf>
    <xf numFmtId="10" fontId="10" fillId="0" borderId="336" xfId="0" applyNumberFormat="1" applyFont="1" applyBorder="1" applyAlignment="1">
      <alignment horizontal="center" vertical="top" wrapText="1"/>
    </xf>
    <xf numFmtId="176" fontId="1" fillId="0" borderId="394" xfId="0" applyNumberFormat="1" applyFont="1" applyBorder="1" applyAlignment="1">
      <alignment horizontal="center" vertical="top"/>
    </xf>
    <xf numFmtId="176" fontId="1" fillId="0" borderId="243" xfId="0" applyNumberFormat="1" applyFont="1" applyBorder="1" applyAlignment="1">
      <alignment vertical="top"/>
    </xf>
    <xf numFmtId="0" fontId="1" fillId="0" borderId="338" xfId="0" applyFont="1" applyBorder="1" applyAlignment="1">
      <alignment vertical="top"/>
    </xf>
    <xf numFmtId="0" fontId="1" fillId="0" borderId="242" xfId="0" applyFont="1" applyBorder="1" applyAlignment="1">
      <alignment vertical="top"/>
    </xf>
    <xf numFmtId="179" fontId="10" fillId="0" borderId="335" xfId="0" applyNumberFormat="1" applyFont="1" applyBorder="1" applyAlignment="1">
      <alignment horizontal="center" vertical="top"/>
    </xf>
    <xf numFmtId="179" fontId="10" fillId="0" borderId="336" xfId="0" applyNumberFormat="1" applyFont="1" applyBorder="1" applyAlignment="1">
      <alignment horizontal="center" vertical="top"/>
    </xf>
    <xf numFmtId="176" fontId="10" fillId="0" borderId="334" xfId="0" applyNumberFormat="1" applyFont="1" applyBorder="1" applyAlignment="1">
      <alignment horizontal="center" vertical="top"/>
    </xf>
    <xf numFmtId="176" fontId="10" fillId="0" borderId="244" xfId="0" applyNumberFormat="1" applyFont="1" applyBorder="1" applyAlignment="1">
      <alignment horizontal="center" vertical="top"/>
    </xf>
    <xf numFmtId="179" fontId="10" fillId="0" borderId="244" xfId="0" applyNumberFormat="1" applyFont="1" applyBorder="1" applyAlignment="1">
      <alignment horizontal="center" vertical="top"/>
    </xf>
    <xf numFmtId="179" fontId="10" fillId="0" borderId="244" xfId="0" applyNumberFormat="1" applyFont="1" applyBorder="1" applyAlignment="1">
      <alignment horizontal="right" vertical="top"/>
    </xf>
    <xf numFmtId="0" fontId="32" fillId="0" borderId="244" xfId="0" applyFont="1" applyBorder="1" applyAlignment="1">
      <alignment horizontal="center" vertical="top"/>
    </xf>
    <xf numFmtId="10" fontId="10" fillId="0" borderId="339" xfId="0" applyNumberFormat="1" applyFont="1" applyBorder="1" applyAlignment="1">
      <alignment horizontal="center" vertical="top"/>
    </xf>
    <xf numFmtId="0" fontId="10" fillId="0" borderId="242" xfId="0" applyFont="1" applyBorder="1" applyAlignment="1">
      <alignment horizontal="center" vertical="top" wrapText="1"/>
    </xf>
    <xf numFmtId="0" fontId="10" fillId="0" borderId="335" xfId="0" applyFont="1" applyBorder="1" applyAlignment="1">
      <alignment horizontal="center" vertical="top"/>
    </xf>
    <xf numFmtId="182" fontId="10" fillId="0" borderId="335" xfId="0" applyNumberFormat="1" applyFont="1" applyBorder="1" applyAlignment="1">
      <alignment horizontal="center" vertical="top"/>
    </xf>
    <xf numFmtId="0" fontId="10" fillId="0" borderId="335" xfId="0" applyFont="1" applyBorder="1" applyAlignment="1">
      <alignment horizontal="left" vertical="top"/>
    </xf>
    <xf numFmtId="0" fontId="10" fillId="0" borderId="243" xfId="0" applyFont="1" applyBorder="1" applyAlignment="1">
      <alignment horizontal="left" vertical="top"/>
    </xf>
    <xf numFmtId="0" fontId="7" fillId="0" borderId="338" xfId="0" applyFont="1" applyBorder="1" applyAlignment="1">
      <alignment horizontal="center" vertical="top"/>
    </xf>
    <xf numFmtId="0" fontId="36" fillId="11" borderId="290" xfId="0" applyFont="1" applyFill="1" applyBorder="1" applyAlignment="1">
      <alignment horizontal="center" vertical="center"/>
    </xf>
    <xf numFmtId="0" fontId="10" fillId="11" borderId="291" xfId="0" applyFont="1" applyFill="1" applyBorder="1" applyAlignment="1">
      <alignment horizontal="center" vertical="center" wrapText="1"/>
    </xf>
    <xf numFmtId="0" fontId="10" fillId="11" borderId="276" xfId="0" applyFont="1" applyFill="1" applyBorder="1" applyAlignment="1">
      <alignment horizontal="left" vertical="center"/>
    </xf>
    <xf numFmtId="0" fontId="3" fillId="11" borderId="368" xfId="0" applyFont="1" applyFill="1" applyBorder="1" applyAlignment="1">
      <alignment vertical="center"/>
    </xf>
    <xf numFmtId="0" fontId="3" fillId="11" borderId="367" xfId="0" applyFont="1" applyFill="1" applyBorder="1" applyAlignment="1">
      <alignment vertical="center"/>
    </xf>
    <xf numFmtId="0" fontId="10" fillId="11" borderId="204" xfId="0" applyFont="1" applyFill="1" applyBorder="1" applyAlignment="1">
      <alignment horizontal="center" vertical="center"/>
    </xf>
    <xf numFmtId="0" fontId="10" fillId="11" borderId="368" xfId="0" applyFont="1" applyFill="1" applyBorder="1" applyAlignment="1">
      <alignment horizontal="center" vertical="center"/>
    </xf>
    <xf numFmtId="0" fontId="10" fillId="11" borderId="371" xfId="0" applyFont="1" applyFill="1" applyBorder="1" applyAlignment="1">
      <alignment horizontal="center" vertical="center" wrapText="1"/>
    </xf>
    <xf numFmtId="10" fontId="10" fillId="11" borderId="369" xfId="0" applyNumberFormat="1" applyFont="1" applyFill="1" applyBorder="1" applyAlignment="1">
      <alignment horizontal="center" vertical="center" wrapText="1"/>
    </xf>
    <xf numFmtId="176" fontId="10" fillId="11" borderId="401" xfId="0" applyNumberFormat="1" applyFont="1" applyFill="1" applyBorder="1" applyAlignment="1">
      <alignment horizontal="center" vertical="center"/>
    </xf>
    <xf numFmtId="176" fontId="10" fillId="11" borderId="367" xfId="0" applyNumberFormat="1" applyFont="1" applyFill="1" applyBorder="1" applyAlignment="1">
      <alignment horizontal="center" vertical="center"/>
    </xf>
    <xf numFmtId="0" fontId="10" fillId="11" borderId="276" xfId="0" applyFont="1" applyFill="1" applyBorder="1" applyAlignment="1">
      <alignment horizontal="center" vertical="center"/>
    </xf>
    <xf numFmtId="176" fontId="10" fillId="11" borderId="366" xfId="0" applyNumberFormat="1" applyFont="1" applyFill="1" applyBorder="1" applyAlignment="1">
      <alignment horizontal="center" vertical="center"/>
    </xf>
    <xf numFmtId="179" fontId="10" fillId="11" borderId="371" xfId="0" applyNumberFormat="1" applyFont="1" applyFill="1" applyBorder="1" applyAlignment="1">
      <alignment horizontal="center" vertical="center"/>
    </xf>
    <xf numFmtId="179" fontId="10" fillId="11" borderId="369" xfId="0" applyNumberFormat="1" applyFont="1" applyFill="1" applyBorder="1" applyAlignment="1">
      <alignment horizontal="center" vertical="center"/>
    </xf>
    <xf numFmtId="176" fontId="10" fillId="11" borderId="364" xfId="0" applyNumberFormat="1" applyFont="1" applyFill="1" applyBorder="1" applyAlignment="1">
      <alignment horizontal="center"/>
    </xf>
    <xf numFmtId="176" fontId="10" fillId="11" borderId="204" xfId="0" applyNumberFormat="1" applyFont="1" applyFill="1" applyBorder="1" applyAlignment="1">
      <alignment horizontal="center"/>
    </xf>
    <xf numFmtId="179" fontId="10" fillId="11" borderId="204" xfId="0" applyNumberFormat="1" applyFont="1" applyFill="1" applyBorder="1" applyAlignment="1">
      <alignment horizontal="center"/>
    </xf>
    <xf numFmtId="179" fontId="10" fillId="11" borderId="204" xfId="0" applyNumberFormat="1" applyFont="1" applyFill="1" applyBorder="1" applyAlignment="1">
      <alignment horizontal="right"/>
    </xf>
    <xf numFmtId="179" fontId="32" fillId="11" borderId="204" xfId="0" applyNumberFormat="1" applyFont="1" applyFill="1" applyBorder="1" applyAlignment="1">
      <alignment horizontal="center"/>
    </xf>
    <xf numFmtId="0" fontId="36" fillId="11" borderId="312" xfId="0" applyFont="1" applyFill="1" applyBorder="1" applyAlignment="1">
      <alignment horizontal="center" vertical="center"/>
    </xf>
    <xf numFmtId="0" fontId="34" fillId="11" borderId="372" xfId="0" applyFont="1" applyFill="1" applyBorder="1" applyAlignment="1">
      <alignment horizontal="left" vertical="top"/>
    </xf>
    <xf numFmtId="0" fontId="10" fillId="11" borderId="366" xfId="0" applyFont="1" applyFill="1" applyBorder="1" applyAlignment="1">
      <alignment horizontal="center" vertical="center" wrapText="1"/>
    </xf>
    <xf numFmtId="0" fontId="10" fillId="11" borderId="371" xfId="0" applyFont="1" applyFill="1" applyBorder="1" applyAlignment="1">
      <alignment horizontal="center" vertical="center"/>
    </xf>
    <xf numFmtId="182" fontId="10" fillId="11" borderId="371" xfId="0" applyNumberFormat="1" applyFont="1" applyFill="1" applyBorder="1" applyAlignment="1">
      <alignment horizontal="center" vertical="center"/>
    </xf>
    <xf numFmtId="0" fontId="10" fillId="11" borderId="371" xfId="0" applyFont="1" applyFill="1" applyBorder="1" applyAlignment="1">
      <alignment horizontal="left" vertical="center"/>
    </xf>
    <xf numFmtId="0" fontId="10" fillId="11" borderId="367" xfId="0" applyFont="1" applyFill="1" applyBorder="1" applyAlignment="1">
      <alignment horizontal="left" vertical="center"/>
    </xf>
    <xf numFmtId="0" fontId="7" fillId="11" borderId="276" xfId="0" applyFont="1" applyFill="1" applyBorder="1" applyAlignment="1">
      <alignment horizontal="center" vertical="center"/>
    </xf>
    <xf numFmtId="0" fontId="10" fillId="11" borderId="338" xfId="0" applyFont="1" applyFill="1" applyBorder="1" applyAlignment="1">
      <alignment horizontal="left" vertical="center"/>
    </xf>
    <xf numFmtId="0" fontId="3" fillId="11" borderId="245" xfId="0" applyFont="1" applyFill="1" applyBorder="1" applyAlignment="1">
      <alignment vertical="center"/>
    </xf>
    <xf numFmtId="0" fontId="10" fillId="11" borderId="244" xfId="0" applyFont="1" applyFill="1" applyBorder="1" applyAlignment="1">
      <alignment horizontal="center" vertical="center"/>
    </xf>
    <xf numFmtId="0" fontId="10" fillId="11" borderId="245" xfId="0" applyFont="1" applyFill="1" applyBorder="1" applyAlignment="1">
      <alignment horizontal="center" vertical="center"/>
    </xf>
    <xf numFmtId="0" fontId="10" fillId="11" borderId="335" xfId="0" applyFont="1" applyFill="1" applyBorder="1" applyAlignment="1">
      <alignment horizontal="center" vertical="center" wrapText="1"/>
    </xf>
    <xf numFmtId="10" fontId="10" fillId="11" borderId="336" xfId="0" applyNumberFormat="1" applyFont="1" applyFill="1" applyBorder="1" applyAlignment="1">
      <alignment horizontal="center" vertical="center" wrapText="1"/>
    </xf>
    <xf numFmtId="176" fontId="1" fillId="11" borderId="394" xfId="0" applyNumberFormat="1" applyFont="1" applyFill="1" applyBorder="1" applyAlignment="1">
      <alignment horizontal="center" vertical="center"/>
    </xf>
    <xf numFmtId="176" fontId="1" fillId="11" borderId="243" xfId="0" applyNumberFormat="1" applyFont="1" applyFill="1" applyBorder="1"/>
    <xf numFmtId="0" fontId="1" fillId="11" borderId="338" xfId="0" applyFont="1" applyFill="1" applyBorder="1"/>
    <xf numFmtId="0" fontId="1" fillId="11" borderId="242" xfId="0" applyFont="1" applyFill="1" applyBorder="1"/>
    <xf numFmtId="179" fontId="10" fillId="11" borderId="335" xfId="0" applyNumberFormat="1" applyFont="1" applyFill="1" applyBorder="1" applyAlignment="1">
      <alignment horizontal="center" vertical="center"/>
    </xf>
    <xf numFmtId="179" fontId="10" fillId="11" borderId="336" xfId="0" applyNumberFormat="1" applyFont="1" applyFill="1" applyBorder="1" applyAlignment="1">
      <alignment horizontal="center" vertical="center"/>
    </xf>
    <xf numFmtId="176" fontId="10" fillId="11" borderId="334" xfId="0" applyNumberFormat="1" applyFont="1" applyFill="1" applyBorder="1" applyAlignment="1">
      <alignment horizontal="center" vertical="center"/>
    </xf>
    <xf numFmtId="176" fontId="10" fillId="11" borderId="244" xfId="0" applyNumberFormat="1" applyFont="1" applyFill="1" applyBorder="1" applyAlignment="1">
      <alignment horizontal="center" vertical="center"/>
    </xf>
    <xf numFmtId="179" fontId="10" fillId="11" borderId="244" xfId="0" applyNumberFormat="1" applyFont="1" applyFill="1" applyBorder="1" applyAlignment="1">
      <alignment horizontal="center" vertical="center"/>
    </xf>
    <xf numFmtId="9" fontId="32" fillId="11" borderId="244" xfId="0" applyNumberFormat="1" applyFont="1" applyFill="1" applyBorder="1" applyAlignment="1">
      <alignment horizontal="center" vertical="center"/>
    </xf>
    <xf numFmtId="10" fontId="10" fillId="11" borderId="339" xfId="0" applyNumberFormat="1" applyFont="1" applyFill="1" applyBorder="1" applyAlignment="1">
      <alignment horizontal="center" vertical="center"/>
    </xf>
    <xf numFmtId="0" fontId="10" fillId="11" borderId="242" xfId="0" applyFont="1" applyFill="1" applyBorder="1" applyAlignment="1">
      <alignment horizontal="center" vertical="center" wrapText="1"/>
    </xf>
    <xf numFmtId="0" fontId="10" fillId="11" borderId="335" xfId="0" applyFont="1" applyFill="1" applyBorder="1" applyAlignment="1">
      <alignment horizontal="center" vertical="center"/>
    </xf>
    <xf numFmtId="182" fontId="10" fillId="11" borderId="335" xfId="0" applyNumberFormat="1" applyFont="1" applyFill="1" applyBorder="1" applyAlignment="1">
      <alignment horizontal="center" vertical="center"/>
    </xf>
    <xf numFmtId="0" fontId="10" fillId="11" borderId="335" xfId="0" applyFont="1" applyFill="1" applyBorder="1" applyAlignment="1">
      <alignment horizontal="left" vertical="center"/>
    </xf>
    <xf numFmtId="0" fontId="10" fillId="11" borderId="243" xfId="0" applyFont="1" applyFill="1" applyBorder="1" applyAlignment="1">
      <alignment horizontal="left" vertical="center"/>
    </xf>
    <xf numFmtId="0" fontId="7" fillId="11" borderId="338" xfId="0" applyFont="1" applyFill="1" applyBorder="1" applyAlignment="1">
      <alignment horizontal="center" vertical="center"/>
    </xf>
    <xf numFmtId="0" fontId="10" fillId="11" borderId="174" xfId="0" applyFont="1" applyFill="1" applyBorder="1" applyAlignment="1">
      <alignment horizontal="center" vertical="center" wrapText="1"/>
    </xf>
    <xf numFmtId="0" fontId="10" fillId="11" borderId="245" xfId="0" applyFont="1" applyFill="1" applyBorder="1" applyAlignment="1">
      <alignment horizontal="center" vertical="top"/>
    </xf>
    <xf numFmtId="176" fontId="11" fillId="11" borderId="244" xfId="0" applyNumberFormat="1" applyFont="1" applyFill="1" applyBorder="1" applyAlignment="1">
      <alignment horizontal="center" vertical="top"/>
    </xf>
    <xf numFmtId="0" fontId="34" fillId="11" borderId="199" xfId="0" applyFont="1" applyFill="1" applyBorder="1" applyAlignment="1">
      <alignment horizontal="center" vertical="center"/>
    </xf>
    <xf numFmtId="0" fontId="10" fillId="11" borderId="323" xfId="0" applyFont="1" applyFill="1" applyBorder="1" applyAlignment="1">
      <alignment horizontal="left" vertical="center"/>
    </xf>
    <xf numFmtId="0" fontId="10" fillId="11" borderId="328" xfId="0" applyFont="1" applyFill="1" applyBorder="1" applyAlignment="1">
      <alignment horizontal="center" vertical="center" wrapText="1"/>
    </xf>
    <xf numFmtId="10" fontId="44" fillId="11" borderId="329" xfId="0" applyNumberFormat="1" applyFont="1" applyFill="1" applyBorder="1" applyAlignment="1">
      <alignment horizontal="center" vertical="center" wrapText="1"/>
    </xf>
    <xf numFmtId="176" fontId="10" fillId="11" borderId="330" xfId="0" applyNumberFormat="1" applyFont="1" applyFill="1" applyBorder="1" applyAlignment="1">
      <alignment horizontal="center" vertical="center"/>
    </xf>
    <xf numFmtId="176" fontId="36" fillId="11" borderId="325" xfId="0" applyNumberFormat="1" applyFont="1" applyFill="1" applyBorder="1" applyAlignment="1">
      <alignment horizontal="left" vertical="center"/>
    </xf>
    <xf numFmtId="0" fontId="10" fillId="11" borderId="331" xfId="0" applyFont="1" applyFill="1" applyBorder="1" applyAlignment="1">
      <alignment horizontal="center" vertical="center"/>
    </xf>
    <xf numFmtId="176" fontId="10" fillId="11" borderId="324" xfId="0" applyNumberFormat="1" applyFont="1" applyFill="1" applyBorder="1" applyAlignment="1">
      <alignment horizontal="center" vertical="center"/>
    </xf>
    <xf numFmtId="179" fontId="10" fillId="11" borderId="328" xfId="0" applyNumberFormat="1" applyFont="1" applyFill="1" applyBorder="1" applyAlignment="1">
      <alignment horizontal="center" vertical="center"/>
    </xf>
    <xf numFmtId="179" fontId="10" fillId="11" borderId="329" xfId="0" applyNumberFormat="1" applyFont="1" applyFill="1" applyBorder="1" applyAlignment="1">
      <alignment horizontal="center" vertical="center"/>
    </xf>
    <xf numFmtId="176" fontId="10" fillId="11" borderId="323" xfId="0" applyNumberFormat="1" applyFont="1" applyFill="1" applyBorder="1" applyAlignment="1">
      <alignment horizontal="center" vertical="center"/>
    </xf>
    <xf numFmtId="176" fontId="10" fillId="11" borderId="326" xfId="0" applyNumberFormat="1" applyFont="1" applyFill="1" applyBorder="1" applyAlignment="1">
      <alignment horizontal="center" vertical="center"/>
    </xf>
    <xf numFmtId="179" fontId="10" fillId="11" borderId="326" xfId="0" applyNumberFormat="1" applyFont="1" applyFill="1" applyBorder="1" applyAlignment="1">
      <alignment horizontal="center" vertical="center"/>
    </xf>
    <xf numFmtId="179" fontId="10" fillId="11" borderId="326" xfId="0" applyNumberFormat="1" applyFont="1" applyFill="1" applyBorder="1" applyAlignment="1">
      <alignment horizontal="right"/>
    </xf>
    <xf numFmtId="9" fontId="32" fillId="11" borderId="326" xfId="0" applyNumberFormat="1" applyFont="1" applyFill="1" applyBorder="1" applyAlignment="1">
      <alignment horizontal="center" vertical="center"/>
    </xf>
    <xf numFmtId="10" fontId="10" fillId="11" borderId="332" xfId="0" applyNumberFormat="1" applyFont="1" applyFill="1" applyBorder="1" applyAlignment="1">
      <alignment horizontal="center" vertical="center"/>
    </xf>
    <xf numFmtId="0" fontId="10" fillId="11" borderId="324" xfId="0" applyFont="1" applyFill="1" applyBorder="1" applyAlignment="1">
      <alignment horizontal="center" vertical="center" wrapText="1"/>
    </xf>
    <xf numFmtId="0" fontId="10" fillId="11" borderId="328" xfId="0" applyFont="1" applyFill="1" applyBorder="1" applyAlignment="1">
      <alignment horizontal="center" vertical="center"/>
    </xf>
    <xf numFmtId="182" fontId="10" fillId="11" borderId="328" xfId="0" applyNumberFormat="1" applyFont="1" applyFill="1" applyBorder="1" applyAlignment="1">
      <alignment horizontal="center" vertical="center"/>
    </xf>
    <xf numFmtId="0" fontId="10" fillId="11" borderId="328" xfId="0" applyFont="1" applyFill="1" applyBorder="1" applyAlignment="1">
      <alignment horizontal="left" vertical="center"/>
    </xf>
    <xf numFmtId="0" fontId="10" fillId="11" borderId="325" xfId="0" applyFont="1" applyFill="1" applyBorder="1" applyAlignment="1">
      <alignment horizontal="left" vertical="center"/>
    </xf>
    <xf numFmtId="0" fontId="7" fillId="11" borderId="331" xfId="0" applyFont="1" applyFill="1" applyBorder="1" applyAlignment="1">
      <alignment horizontal="center" vertical="center"/>
    </xf>
    <xf numFmtId="0" fontId="34" fillId="11" borderId="0" xfId="0" applyFont="1" applyFill="1" applyAlignment="1">
      <alignment horizontal="center" vertical="center"/>
    </xf>
    <xf numFmtId="0" fontId="10" fillId="11" borderId="307" xfId="0" applyFont="1" applyFill="1" applyBorder="1" applyAlignment="1">
      <alignment horizontal="left" vertical="center"/>
    </xf>
    <xf numFmtId="0" fontId="10" fillId="11" borderId="308" xfId="0" applyFont="1" applyFill="1" applyBorder="1" applyAlignment="1">
      <alignment horizontal="center" vertical="center" wrapText="1"/>
    </xf>
    <xf numFmtId="10" fontId="44" fillId="11" borderId="309" xfId="0" applyNumberFormat="1" applyFont="1" applyFill="1" applyBorder="1" applyAlignment="1">
      <alignment horizontal="center" vertical="center" wrapText="1"/>
    </xf>
    <xf numFmtId="176" fontId="14" fillId="11" borderId="310" xfId="0" applyNumberFormat="1" applyFont="1" applyFill="1" applyBorder="1" applyAlignment="1">
      <alignment horizontal="center" vertical="center"/>
    </xf>
    <xf numFmtId="176" fontId="14" fillId="11" borderId="219" xfId="0" applyNumberFormat="1" applyFont="1" applyFill="1" applyBorder="1" applyAlignment="1">
      <alignment horizontal="left"/>
    </xf>
    <xf numFmtId="0" fontId="14" fillId="11" borderId="311" xfId="0" applyFont="1" applyFill="1" applyBorder="1"/>
    <xf numFmtId="0" fontId="14" fillId="11" borderId="218" xfId="0" applyFont="1" applyFill="1" applyBorder="1"/>
    <xf numFmtId="179" fontId="10" fillId="11" borderId="308" xfId="0" applyNumberFormat="1" applyFont="1" applyFill="1" applyBorder="1" applyAlignment="1">
      <alignment horizontal="center" vertical="center"/>
    </xf>
    <xf numFmtId="179" fontId="10" fillId="11" borderId="309" xfId="0" applyNumberFormat="1" applyFont="1" applyFill="1" applyBorder="1" applyAlignment="1">
      <alignment horizontal="center" vertical="center"/>
    </xf>
    <xf numFmtId="176" fontId="10" fillId="11" borderId="307" xfId="0" applyNumberFormat="1" applyFont="1" applyFill="1" applyBorder="1" applyAlignment="1">
      <alignment horizontal="center" vertical="center"/>
    </xf>
    <xf numFmtId="176" fontId="10" fillId="11" borderId="220" xfId="0" applyNumberFormat="1" applyFont="1" applyFill="1" applyBorder="1" applyAlignment="1">
      <alignment horizontal="center" vertical="center"/>
    </xf>
    <xf numFmtId="179" fontId="10" fillId="11" borderId="220" xfId="0" applyNumberFormat="1" applyFont="1" applyFill="1" applyBorder="1" applyAlignment="1">
      <alignment horizontal="center" vertical="center"/>
    </xf>
    <xf numFmtId="179" fontId="10" fillId="11" borderId="220" xfId="0" applyNumberFormat="1" applyFont="1" applyFill="1" applyBorder="1" applyAlignment="1">
      <alignment horizontal="right"/>
    </xf>
    <xf numFmtId="9" fontId="32" fillId="11" borderId="220" xfId="0" applyNumberFormat="1" applyFont="1" applyFill="1" applyBorder="1" applyAlignment="1">
      <alignment horizontal="center" vertical="center"/>
    </xf>
    <xf numFmtId="10" fontId="10" fillId="11" borderId="312" xfId="0" applyNumberFormat="1" applyFont="1" applyFill="1" applyBorder="1" applyAlignment="1">
      <alignment horizontal="center" vertical="center"/>
    </xf>
    <xf numFmtId="0" fontId="10" fillId="11" borderId="218" xfId="0" applyFont="1" applyFill="1" applyBorder="1" applyAlignment="1">
      <alignment horizontal="center" vertical="center" wrapText="1"/>
    </xf>
    <xf numFmtId="0" fontId="10" fillId="11" borderId="308" xfId="0" applyFont="1" applyFill="1" applyBorder="1" applyAlignment="1">
      <alignment horizontal="center" vertical="center"/>
    </xf>
    <xf numFmtId="182" fontId="10" fillId="11" borderId="308" xfId="0" applyNumberFormat="1" applyFont="1" applyFill="1" applyBorder="1" applyAlignment="1">
      <alignment horizontal="center" vertical="center"/>
    </xf>
    <xf numFmtId="0" fontId="10" fillId="11" borderId="308" xfId="0" applyFont="1" applyFill="1" applyBorder="1" applyAlignment="1">
      <alignment horizontal="left" vertical="center"/>
    </xf>
    <xf numFmtId="0" fontId="10" fillId="11" borderId="219" xfId="0" applyFont="1" applyFill="1" applyBorder="1" applyAlignment="1">
      <alignment horizontal="left" vertical="center"/>
    </xf>
    <xf numFmtId="0" fontId="7" fillId="11" borderId="311" xfId="0" applyFont="1" applyFill="1" applyBorder="1" applyAlignment="1">
      <alignment horizontal="center" vertical="center"/>
    </xf>
    <xf numFmtId="0" fontId="36" fillId="11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0" fillId="11" borderId="218" xfId="0" applyFont="1" applyFill="1" applyBorder="1" applyAlignment="1">
      <alignment horizontal="center" vertical="center"/>
    </xf>
    <xf numFmtId="0" fontId="10" fillId="11" borderId="219" xfId="0" applyFont="1" applyFill="1" applyBorder="1" applyAlignment="1">
      <alignment horizontal="center" vertical="center"/>
    </xf>
    <xf numFmtId="0" fontId="10" fillId="11" borderId="220" xfId="0" applyFont="1" applyFill="1" applyBorder="1" applyAlignment="1">
      <alignment horizontal="center" vertical="center"/>
    </xf>
    <xf numFmtId="0" fontId="17" fillId="11" borderId="308" xfId="0" applyFont="1" applyFill="1" applyBorder="1" applyAlignment="1">
      <alignment horizontal="center" vertical="center" wrapText="1"/>
    </xf>
    <xf numFmtId="10" fontId="10" fillId="11" borderId="309" xfId="0" applyNumberFormat="1" applyFont="1" applyFill="1" applyBorder="1" applyAlignment="1">
      <alignment horizontal="center" vertical="center" wrapText="1"/>
    </xf>
    <xf numFmtId="176" fontId="10" fillId="11" borderId="310" xfId="0" applyNumberFormat="1" applyFont="1" applyFill="1" applyBorder="1" applyAlignment="1">
      <alignment horizontal="center" vertical="center"/>
    </xf>
    <xf numFmtId="176" fontId="10" fillId="11" borderId="219" xfId="0" applyNumberFormat="1" applyFont="1" applyFill="1" applyBorder="1" applyAlignment="1">
      <alignment horizontal="center" vertical="center"/>
    </xf>
    <xf numFmtId="184" fontId="10" fillId="11" borderId="311" xfId="0" applyNumberFormat="1" applyFont="1" applyFill="1" applyBorder="1" applyAlignment="1">
      <alignment horizontal="center" vertical="center"/>
    </xf>
    <xf numFmtId="184" fontId="10" fillId="11" borderId="218" xfId="0" applyNumberFormat="1" applyFont="1" applyFill="1" applyBorder="1" applyAlignment="1">
      <alignment horizontal="center" vertical="center"/>
    </xf>
    <xf numFmtId="179" fontId="32" fillId="11" borderId="220" xfId="0" applyNumberFormat="1" applyFont="1" applyFill="1" applyBorder="1" applyAlignment="1">
      <alignment horizontal="center" vertical="center"/>
    </xf>
    <xf numFmtId="0" fontId="32" fillId="11" borderId="220" xfId="0" applyFont="1" applyFill="1" applyBorder="1" applyAlignment="1">
      <alignment horizontal="center" vertical="center"/>
    </xf>
    <xf numFmtId="176" fontId="10" fillId="11" borderId="311" xfId="0" applyNumberFormat="1" applyFont="1" applyFill="1" applyBorder="1" applyAlignment="1">
      <alignment horizontal="center" vertical="center"/>
    </xf>
    <xf numFmtId="179" fontId="10" fillId="11" borderId="220" xfId="0" applyNumberFormat="1" applyFont="1" applyFill="1" applyBorder="1" applyAlignment="1">
      <alignment horizontal="center"/>
    </xf>
    <xf numFmtId="179" fontId="10" fillId="11" borderId="220" xfId="0" applyNumberFormat="1" applyFont="1" applyFill="1" applyBorder="1" applyAlignment="1">
      <alignment horizontal="right"/>
    </xf>
    <xf numFmtId="179" fontId="10" fillId="11" borderId="220" xfId="0" applyNumberFormat="1" applyFont="1" applyFill="1" applyBorder="1" applyAlignment="1">
      <alignment horizontal="right"/>
    </xf>
    <xf numFmtId="0" fontId="36" fillId="11" borderId="168" xfId="0" applyFont="1" applyFill="1" applyBorder="1" applyAlignment="1">
      <alignment horizontal="center" vertical="center"/>
    </xf>
    <xf numFmtId="0" fontId="10" fillId="11" borderId="242" xfId="0" applyFont="1" applyFill="1" applyBorder="1" applyAlignment="1">
      <alignment horizontal="center" vertical="center"/>
    </xf>
    <xf numFmtId="0" fontId="10" fillId="11" borderId="243" xfId="0" applyFont="1" applyFill="1" applyBorder="1" applyAlignment="1">
      <alignment horizontal="center" vertical="center"/>
    </xf>
    <xf numFmtId="0" fontId="17" fillId="11" borderId="335" xfId="0" applyFont="1" applyFill="1" applyBorder="1" applyAlignment="1">
      <alignment horizontal="center" vertical="center" wrapText="1"/>
    </xf>
    <xf numFmtId="176" fontId="10" fillId="11" borderId="394" xfId="0" applyNumberFormat="1" applyFont="1" applyFill="1" applyBorder="1" applyAlignment="1">
      <alignment horizontal="center" vertical="center"/>
    </xf>
    <xf numFmtId="176" fontId="10" fillId="11" borderId="338" xfId="0" applyNumberFormat="1" applyFont="1" applyFill="1" applyBorder="1" applyAlignment="1">
      <alignment horizontal="center" vertical="center"/>
    </xf>
    <xf numFmtId="184" fontId="10" fillId="11" borderId="338" xfId="0" applyNumberFormat="1" applyFont="1" applyFill="1" applyBorder="1" applyAlignment="1">
      <alignment horizontal="center" vertical="center"/>
    </xf>
    <xf numFmtId="179" fontId="11" fillId="11" borderId="244" xfId="0" applyNumberFormat="1" applyFont="1" applyFill="1" applyBorder="1" applyAlignment="1">
      <alignment horizontal="left" vertical="center"/>
    </xf>
    <xf numFmtId="179" fontId="11" fillId="11" borderId="244" xfId="0" applyNumberFormat="1" applyFont="1" applyFill="1" applyBorder="1" applyAlignment="1">
      <alignment horizontal="center" vertical="center"/>
    </xf>
    <xf numFmtId="0" fontId="32" fillId="11" borderId="244" xfId="0" applyFont="1" applyFill="1" applyBorder="1" applyAlignment="1">
      <alignment horizontal="center" vertical="center"/>
    </xf>
    <xf numFmtId="0" fontId="36" fillId="11" borderId="402" xfId="0" applyFont="1" applyFill="1" applyBorder="1" applyAlignment="1">
      <alignment horizontal="center" vertical="center"/>
    </xf>
    <xf numFmtId="0" fontId="10" fillId="11" borderId="353" xfId="0" applyFont="1" applyFill="1" applyBorder="1" applyAlignment="1">
      <alignment horizontal="center" vertical="center"/>
    </xf>
    <xf numFmtId="0" fontId="10" fillId="11" borderId="403" xfId="0" applyFont="1" applyFill="1" applyBorder="1" applyAlignment="1">
      <alignment horizontal="center" vertical="center"/>
    </xf>
    <xf numFmtId="0" fontId="10" fillId="11" borderId="205" xfId="0" applyFont="1" applyFill="1" applyBorder="1" applyAlignment="1">
      <alignment horizontal="center" vertical="center"/>
    </xf>
    <xf numFmtId="0" fontId="10" fillId="11" borderId="354" xfId="0" applyFont="1" applyFill="1" applyBorder="1" applyAlignment="1">
      <alignment horizontal="center" vertical="center" wrapText="1"/>
    </xf>
    <xf numFmtId="176" fontId="10" fillId="11" borderId="392" xfId="0" applyNumberFormat="1" applyFont="1" applyFill="1" applyBorder="1" applyAlignment="1">
      <alignment horizontal="center" vertical="center"/>
    </xf>
    <xf numFmtId="184" fontId="10" fillId="11" borderId="356" xfId="0" applyNumberFormat="1" applyFont="1" applyFill="1" applyBorder="1" applyAlignment="1">
      <alignment horizontal="center" vertical="center"/>
    </xf>
    <xf numFmtId="179" fontId="10" fillId="11" borderId="404" xfId="0" applyNumberFormat="1" applyFont="1" applyFill="1" applyBorder="1" applyAlignment="1">
      <alignment horizontal="right" vertical="center"/>
    </xf>
    <xf numFmtId="0" fontId="10" fillId="0" borderId="302" xfId="0" applyFont="1" applyBorder="1" applyAlignment="1">
      <alignment horizontal="center" vertical="center"/>
    </xf>
    <xf numFmtId="0" fontId="10" fillId="0" borderId="168" xfId="0" applyFont="1" applyBorder="1" applyAlignment="1">
      <alignment horizontal="left" vertical="top"/>
    </xf>
    <xf numFmtId="0" fontId="3" fillId="0" borderId="175" xfId="0" applyFont="1" applyBorder="1" applyAlignment="1">
      <alignment vertical="top"/>
    </xf>
    <xf numFmtId="0" fontId="3" fillId="0" borderId="171" xfId="0" applyFont="1" applyBorder="1" applyAlignment="1">
      <alignment vertical="top"/>
    </xf>
    <xf numFmtId="0" fontId="10" fillId="0" borderId="174" xfId="0" applyFont="1" applyBorder="1" applyAlignment="1">
      <alignment horizontal="center" vertical="top"/>
    </xf>
    <xf numFmtId="0" fontId="10" fillId="0" borderId="175" xfId="0" applyFont="1" applyBorder="1" applyAlignment="1">
      <alignment horizontal="center" vertical="top"/>
    </xf>
    <xf numFmtId="0" fontId="10" fillId="0" borderId="170" xfId="0" applyFont="1" applyBorder="1" applyAlignment="1">
      <alignment horizontal="center" vertical="top" wrapText="1"/>
    </xf>
    <xf numFmtId="10" fontId="10" fillId="0" borderId="176" xfId="0" applyNumberFormat="1" applyFont="1" applyBorder="1" applyAlignment="1">
      <alignment horizontal="center" vertical="top" wrapText="1"/>
    </xf>
    <xf numFmtId="176" fontId="13" fillId="0" borderId="177" xfId="0" applyNumberFormat="1" applyFont="1" applyBorder="1" applyAlignment="1">
      <alignment horizontal="center" vertical="top"/>
    </xf>
    <xf numFmtId="176" fontId="13" fillId="0" borderId="171" xfId="0" applyNumberFormat="1" applyFont="1" applyBorder="1" applyAlignment="1">
      <alignment horizontal="center" vertical="top"/>
    </xf>
    <xf numFmtId="0" fontId="13" fillId="0" borderId="168" xfId="0" applyFont="1" applyBorder="1" applyAlignment="1">
      <alignment horizontal="center" vertical="top"/>
    </xf>
    <xf numFmtId="176" fontId="10" fillId="0" borderId="169" xfId="0" applyNumberFormat="1" applyFont="1" applyBorder="1" applyAlignment="1">
      <alignment horizontal="center" vertical="top"/>
    </xf>
    <xf numFmtId="179" fontId="13" fillId="0" borderId="170" xfId="0" applyNumberFormat="1" applyFont="1" applyBorder="1" applyAlignment="1">
      <alignment horizontal="center" vertical="top"/>
    </xf>
    <xf numFmtId="179" fontId="13" fillId="0" borderId="176" xfId="0" applyNumberFormat="1" applyFont="1" applyBorder="1" applyAlignment="1">
      <alignment horizontal="center" vertical="top"/>
    </xf>
    <xf numFmtId="176" fontId="10" fillId="0" borderId="173" xfId="0" applyNumberFormat="1" applyFont="1" applyBorder="1" applyAlignment="1">
      <alignment horizontal="center" vertical="top"/>
    </xf>
    <xf numFmtId="176" fontId="10" fillId="0" borderId="174" xfId="0" applyNumberFormat="1" applyFont="1" applyBorder="1" applyAlignment="1">
      <alignment horizontal="center" vertical="top"/>
    </xf>
    <xf numFmtId="179" fontId="10" fillId="0" borderId="174" xfId="0" applyNumberFormat="1" applyFont="1" applyBorder="1" applyAlignment="1">
      <alignment horizontal="center" vertical="top"/>
    </xf>
    <xf numFmtId="179" fontId="10" fillId="0" borderId="174" xfId="0" applyNumberFormat="1" applyFont="1" applyBorder="1" applyAlignment="1">
      <alignment horizontal="right" vertical="top"/>
    </xf>
    <xf numFmtId="9" fontId="32" fillId="0" borderId="174" xfId="0" applyNumberFormat="1" applyFont="1" applyBorder="1" applyAlignment="1">
      <alignment horizontal="center" vertical="top"/>
    </xf>
    <xf numFmtId="10" fontId="10" fillId="0" borderId="178" xfId="0" applyNumberFormat="1" applyFont="1" applyBorder="1" applyAlignment="1">
      <alignment horizontal="center" vertical="top"/>
    </xf>
    <xf numFmtId="0" fontId="34" fillId="0" borderId="172" xfId="0" applyFont="1" applyBorder="1" applyAlignment="1">
      <alignment horizontal="left" vertical="top"/>
    </xf>
    <xf numFmtId="0" fontId="10" fillId="0" borderId="169" xfId="0" applyFont="1" applyBorder="1" applyAlignment="1">
      <alignment horizontal="center" vertical="top" wrapText="1"/>
    </xf>
    <xf numFmtId="0" fontId="10" fillId="0" borderId="170" xfId="0" applyFont="1" applyBorder="1" applyAlignment="1">
      <alignment horizontal="center" vertical="top"/>
    </xf>
    <xf numFmtId="182" fontId="10" fillId="0" borderId="170" xfId="0" applyNumberFormat="1" applyFont="1" applyBorder="1" applyAlignment="1">
      <alignment horizontal="center" vertical="top"/>
    </xf>
    <xf numFmtId="0" fontId="10" fillId="0" borderId="170" xfId="0" applyFont="1" applyBorder="1" applyAlignment="1">
      <alignment horizontal="left" vertical="top"/>
    </xf>
    <xf numFmtId="0" fontId="10" fillId="0" borderId="171" xfId="0" applyFont="1" applyBorder="1" applyAlignment="1">
      <alignment horizontal="left" vertical="top"/>
    </xf>
    <xf numFmtId="0" fontId="7" fillId="0" borderId="168" xfId="0" applyFont="1" applyBorder="1" applyAlignment="1">
      <alignment horizontal="center" vertical="top"/>
    </xf>
    <xf numFmtId="0" fontId="36" fillId="11" borderId="302" xfId="0" applyFont="1" applyFill="1" applyBorder="1" applyAlignment="1">
      <alignment horizontal="center" vertical="center"/>
    </xf>
    <xf numFmtId="0" fontId="10" fillId="11" borderId="302" xfId="0" applyFont="1" applyFill="1" applyBorder="1" applyAlignment="1">
      <alignment horizontal="center" vertical="center"/>
    </xf>
    <xf numFmtId="182" fontId="10" fillId="11" borderId="182" xfId="0" applyNumberFormat="1" applyFont="1" applyFill="1" applyBorder="1" applyAlignment="1">
      <alignment horizontal="left" vertical="center"/>
    </xf>
    <xf numFmtId="0" fontId="10" fillId="11" borderId="331" xfId="0" applyFont="1" applyFill="1" applyBorder="1" applyAlignment="1">
      <alignment horizontal="center" vertical="center"/>
    </xf>
    <xf numFmtId="0" fontId="10" fillId="11" borderId="333" xfId="0" applyFont="1" applyFill="1" applyBorder="1" applyAlignment="1">
      <alignment horizontal="left" vertical="center"/>
    </xf>
    <xf numFmtId="0" fontId="10" fillId="11" borderId="324" xfId="0" applyFont="1" applyFill="1" applyBorder="1" applyAlignment="1">
      <alignment horizontal="center" vertical="center"/>
    </xf>
    <xf numFmtId="0" fontId="10" fillId="11" borderId="325" xfId="0" applyFont="1" applyFill="1" applyBorder="1" applyAlignment="1">
      <alignment horizontal="center" vertical="center"/>
    </xf>
    <xf numFmtId="0" fontId="10" fillId="11" borderId="329" xfId="0" applyFont="1" applyFill="1" applyBorder="1" applyAlignment="1">
      <alignment horizontal="center" vertical="center" wrapText="1"/>
    </xf>
    <xf numFmtId="176" fontId="10" fillId="11" borderId="325" xfId="0" applyNumberFormat="1" applyFont="1" applyFill="1" applyBorder="1" applyAlignment="1">
      <alignment horizontal="center" vertical="center"/>
    </xf>
    <xf numFmtId="179" fontId="10" fillId="11" borderId="326" xfId="0" applyNumberFormat="1" applyFont="1" applyFill="1" applyBorder="1" applyAlignment="1">
      <alignment horizontal="right" vertical="center"/>
    </xf>
    <xf numFmtId="179" fontId="32" fillId="11" borderId="326" xfId="0" applyNumberFormat="1" applyFont="1" applyFill="1" applyBorder="1" applyAlignment="1">
      <alignment horizontal="center" vertical="center"/>
    </xf>
    <xf numFmtId="182" fontId="10" fillId="11" borderId="328" xfId="0" applyNumberFormat="1" applyFont="1" applyFill="1" applyBorder="1" applyAlignment="1">
      <alignment horizontal="left" vertical="center"/>
    </xf>
    <xf numFmtId="0" fontId="36" fillId="11" borderId="311" xfId="0" applyFont="1" applyFill="1" applyBorder="1" applyAlignment="1">
      <alignment horizontal="center" vertical="center"/>
    </xf>
    <xf numFmtId="0" fontId="10" fillId="11" borderId="311" xfId="0" applyFont="1" applyFill="1" applyBorder="1" applyAlignment="1">
      <alignment horizontal="center" vertical="center"/>
    </xf>
    <xf numFmtId="0" fontId="10" fillId="11" borderId="313" xfId="0" applyFont="1" applyFill="1" applyBorder="1" applyAlignment="1">
      <alignment horizontal="left" vertical="center"/>
    </xf>
    <xf numFmtId="0" fontId="10" fillId="11" borderId="218" xfId="0" applyFont="1" applyFill="1" applyBorder="1" applyAlignment="1">
      <alignment horizontal="center" vertical="center"/>
    </xf>
    <xf numFmtId="0" fontId="10" fillId="11" borderId="309" xfId="0" applyFont="1" applyFill="1" applyBorder="1" applyAlignment="1">
      <alignment horizontal="center" vertical="center" wrapText="1"/>
    </xf>
    <xf numFmtId="176" fontId="10" fillId="11" borderId="365" xfId="0" applyNumberFormat="1" applyFont="1" applyFill="1" applyBorder="1" applyAlignment="1">
      <alignment horizontal="center" vertical="center"/>
    </xf>
    <xf numFmtId="176" fontId="10" fillId="11" borderId="218" xfId="0" applyNumberFormat="1" applyFont="1" applyFill="1" applyBorder="1" applyAlignment="1">
      <alignment horizontal="center" vertical="center"/>
    </xf>
    <xf numFmtId="178" fontId="10" fillId="11" borderId="307" xfId="0" applyNumberFormat="1" applyFont="1" applyFill="1" applyBorder="1" applyAlignment="1">
      <alignment horizontal="center" vertical="center"/>
    </xf>
    <xf numFmtId="179" fontId="10" fillId="11" borderId="220" xfId="0" applyNumberFormat="1" applyFont="1" applyFill="1" applyBorder="1" applyAlignment="1">
      <alignment horizontal="right" vertical="center"/>
    </xf>
    <xf numFmtId="0" fontId="41" fillId="11" borderId="313" xfId="0" applyFont="1" applyFill="1" applyBorder="1" applyAlignment="1">
      <alignment horizontal="left" vertical="top"/>
    </xf>
    <xf numFmtId="0" fontId="10" fillId="11" borderId="311" xfId="0" applyFont="1" applyFill="1" applyBorder="1" applyAlignment="1">
      <alignment horizontal="center" vertical="center"/>
    </xf>
    <xf numFmtId="176" fontId="10" fillId="11" borderId="365" xfId="0" applyNumberFormat="1" applyFont="1" applyFill="1" applyBorder="1" applyAlignment="1">
      <alignment horizontal="center" vertical="center"/>
    </xf>
    <xf numFmtId="182" fontId="10" fillId="11" borderId="308" xfId="0" applyNumberFormat="1" applyFont="1" applyFill="1" applyBorder="1" applyAlignment="1">
      <alignment horizontal="left" vertical="center"/>
    </xf>
    <xf numFmtId="0" fontId="10" fillId="11" borderId="338" xfId="0" applyFont="1" applyFill="1" applyBorder="1" applyAlignment="1">
      <alignment horizontal="center" vertical="center"/>
    </xf>
    <xf numFmtId="0" fontId="10" fillId="11" borderId="338" xfId="0" applyFont="1" applyFill="1" applyBorder="1" applyAlignment="1">
      <alignment horizontal="center" vertical="center"/>
    </xf>
    <xf numFmtId="0" fontId="10" fillId="11" borderId="340" xfId="0" applyFont="1" applyFill="1" applyBorder="1" applyAlignment="1">
      <alignment horizontal="left" vertical="center"/>
    </xf>
    <xf numFmtId="0" fontId="10" fillId="11" borderId="242" xfId="0" applyFont="1" applyFill="1" applyBorder="1" applyAlignment="1">
      <alignment horizontal="center" vertical="center"/>
    </xf>
    <xf numFmtId="0" fontId="10" fillId="11" borderId="336" xfId="0" applyFont="1" applyFill="1" applyBorder="1" applyAlignment="1">
      <alignment horizontal="center" vertical="center" wrapText="1"/>
    </xf>
    <xf numFmtId="176" fontId="10" fillId="11" borderId="337" xfId="0" applyNumberFormat="1" applyFont="1" applyFill="1" applyBorder="1" applyAlignment="1">
      <alignment horizontal="center" vertical="center"/>
    </xf>
    <xf numFmtId="176" fontId="10" fillId="11" borderId="243" xfId="0" applyNumberFormat="1" applyFont="1" applyFill="1" applyBorder="1" applyAlignment="1">
      <alignment horizontal="center" vertical="center"/>
    </xf>
    <xf numFmtId="176" fontId="10" fillId="11" borderId="242" xfId="0" applyNumberFormat="1" applyFont="1" applyFill="1" applyBorder="1" applyAlignment="1">
      <alignment horizontal="center" vertical="center"/>
    </xf>
    <xf numFmtId="179" fontId="10" fillId="11" borderId="244" xfId="0" applyNumberFormat="1" applyFont="1" applyFill="1" applyBorder="1" applyAlignment="1">
      <alignment horizontal="right" vertical="center"/>
    </xf>
    <xf numFmtId="179" fontId="32" fillId="11" borderId="244" xfId="0" applyNumberFormat="1" applyFont="1" applyFill="1" applyBorder="1" applyAlignment="1">
      <alignment horizontal="center" vertical="center"/>
    </xf>
    <xf numFmtId="0" fontId="41" fillId="11" borderId="340" xfId="0" applyFont="1" applyFill="1" applyBorder="1" applyAlignment="1">
      <alignment horizontal="left" vertical="top"/>
    </xf>
    <xf numFmtId="0" fontId="17" fillId="0" borderId="183" xfId="0" applyFont="1" applyBorder="1" applyAlignment="1">
      <alignment horizontal="center" vertical="center"/>
    </xf>
    <xf numFmtId="176" fontId="10" fillId="0" borderId="393" xfId="0" applyNumberFormat="1" applyFont="1" applyBorder="1" applyAlignment="1">
      <alignment horizontal="center" vertical="center"/>
    </xf>
    <xf numFmtId="184" fontId="10" fillId="0" borderId="181" xfId="0" applyNumberFormat="1" applyFont="1" applyBorder="1" applyAlignment="1">
      <alignment horizontal="center" vertical="center"/>
    </xf>
    <xf numFmtId="179" fontId="10" fillId="0" borderId="194" xfId="0" applyNumberFormat="1" applyFont="1" applyBorder="1" applyAlignment="1">
      <alignment horizontal="left" vertical="center"/>
    </xf>
    <xf numFmtId="0" fontId="36" fillId="0" borderId="199" xfId="0" applyFont="1" applyBorder="1" applyAlignment="1">
      <alignment horizontal="center" vertical="top"/>
    </xf>
    <xf numFmtId="0" fontId="17" fillId="0" borderId="199" xfId="0" applyFont="1" applyBorder="1" applyAlignment="1">
      <alignment horizontal="center" vertical="top"/>
    </xf>
    <xf numFmtId="0" fontId="10" fillId="0" borderId="364" xfId="0" applyFont="1" applyBorder="1" applyAlignment="1">
      <alignment horizontal="left" vertical="top"/>
    </xf>
    <xf numFmtId="0" fontId="10" fillId="0" borderId="366" xfId="0" applyFont="1" applyBorder="1" applyAlignment="1">
      <alignment horizontal="center" vertical="top"/>
    </xf>
    <xf numFmtId="0" fontId="3" fillId="0" borderId="367" xfId="0" applyFont="1" applyBorder="1" applyAlignment="1">
      <alignment vertical="top"/>
    </xf>
    <xf numFmtId="0" fontId="10" fillId="0" borderId="204" xfId="0" applyFont="1" applyBorder="1" applyAlignment="1">
      <alignment horizontal="center" vertical="top"/>
    </xf>
    <xf numFmtId="0" fontId="10" fillId="0" borderId="368" xfId="0" applyFont="1" applyBorder="1" applyAlignment="1">
      <alignment horizontal="center" vertical="top"/>
    </xf>
    <xf numFmtId="0" fontId="17" fillId="0" borderId="371" xfId="0" applyFont="1" applyBorder="1" applyAlignment="1">
      <alignment horizontal="center" vertical="top" wrapText="1"/>
    </xf>
    <xf numFmtId="10" fontId="10" fillId="0" borderId="369" xfId="0" applyNumberFormat="1" applyFont="1" applyBorder="1" applyAlignment="1">
      <alignment horizontal="center" vertical="top" wrapText="1"/>
    </xf>
    <xf numFmtId="176" fontId="10" fillId="0" borderId="401" xfId="0" applyNumberFormat="1" applyFont="1" applyBorder="1" applyAlignment="1">
      <alignment horizontal="center" vertical="top"/>
    </xf>
    <xf numFmtId="176" fontId="10" fillId="0" borderId="367" xfId="0" applyNumberFormat="1" applyFont="1" applyBorder="1" applyAlignment="1">
      <alignment horizontal="center" vertical="top"/>
    </xf>
    <xf numFmtId="184" fontId="10" fillId="0" borderId="276" xfId="0" applyNumberFormat="1" applyFont="1" applyBorder="1" applyAlignment="1">
      <alignment horizontal="center" vertical="top"/>
    </xf>
    <xf numFmtId="184" fontId="10" fillId="0" borderId="366" xfId="0" applyNumberFormat="1" applyFont="1" applyBorder="1" applyAlignment="1">
      <alignment horizontal="center" vertical="top"/>
    </xf>
    <xf numFmtId="179" fontId="10" fillId="0" borderId="371" xfId="0" applyNumberFormat="1" applyFont="1" applyBorder="1" applyAlignment="1">
      <alignment horizontal="center" vertical="top"/>
    </xf>
    <xf numFmtId="179" fontId="10" fillId="0" borderId="369" xfId="0" applyNumberFormat="1" applyFont="1" applyBorder="1" applyAlignment="1">
      <alignment horizontal="center" vertical="top"/>
    </xf>
    <xf numFmtId="176" fontId="10" fillId="0" borderId="364" xfId="0" applyNumberFormat="1" applyFont="1" applyBorder="1" applyAlignment="1">
      <alignment horizontal="center" vertical="top"/>
    </xf>
    <xf numFmtId="176" fontId="10" fillId="0" borderId="204" xfId="0" applyNumberFormat="1" applyFont="1" applyBorder="1" applyAlignment="1">
      <alignment horizontal="center" vertical="top"/>
    </xf>
    <xf numFmtId="179" fontId="10" fillId="0" borderId="204" xfId="0" applyNumberFormat="1" applyFont="1" applyBorder="1" applyAlignment="1">
      <alignment horizontal="left" vertical="top"/>
    </xf>
    <xf numFmtId="179" fontId="10" fillId="0" borderId="204" xfId="0" applyNumberFormat="1" applyFont="1" applyBorder="1" applyAlignment="1">
      <alignment horizontal="center" vertical="top"/>
    </xf>
    <xf numFmtId="179" fontId="32" fillId="0" borderId="204" xfId="0" applyNumberFormat="1" applyFont="1" applyBorder="1" applyAlignment="1">
      <alignment horizontal="center" vertical="top"/>
    </xf>
    <xf numFmtId="10" fontId="10" fillId="0" borderId="405" xfId="0" applyNumberFormat="1" applyFont="1" applyBorder="1" applyAlignment="1">
      <alignment horizontal="center" vertical="top"/>
    </xf>
    <xf numFmtId="0" fontId="7" fillId="0" borderId="276" xfId="0" applyFont="1" applyBorder="1" applyAlignment="1">
      <alignment horizontal="center" vertical="top"/>
    </xf>
    <xf numFmtId="0" fontId="36" fillId="0" borderId="168" xfId="0" applyFont="1" applyBorder="1" applyAlignment="1">
      <alignment horizontal="center" vertical="top"/>
    </xf>
    <xf numFmtId="0" fontId="17" fillId="0" borderId="168" xfId="0" applyFont="1" applyBorder="1" applyAlignment="1">
      <alignment horizontal="center" vertical="top"/>
    </xf>
    <xf numFmtId="0" fontId="10" fillId="0" borderId="242" xfId="0" applyFont="1" applyBorder="1" applyAlignment="1">
      <alignment horizontal="center" vertical="top"/>
    </xf>
    <xf numFmtId="0" fontId="10" fillId="0" borderId="244" xfId="0" applyFont="1" applyBorder="1" applyAlignment="1">
      <alignment horizontal="center" vertical="top"/>
    </xf>
    <xf numFmtId="0" fontId="17" fillId="0" borderId="335" xfId="0" applyFont="1" applyBorder="1" applyAlignment="1">
      <alignment horizontal="center" vertical="top" wrapText="1"/>
    </xf>
    <xf numFmtId="176" fontId="10" fillId="0" borderId="394" xfId="0" applyNumberFormat="1" applyFont="1" applyBorder="1" applyAlignment="1">
      <alignment horizontal="center" vertical="top"/>
    </xf>
    <xf numFmtId="176" fontId="10" fillId="0" borderId="243" xfId="0" applyNumberFormat="1" applyFont="1" applyBorder="1" applyAlignment="1">
      <alignment horizontal="center" vertical="top"/>
    </xf>
    <xf numFmtId="184" fontId="10" fillId="0" borderId="338" xfId="0" applyNumberFormat="1" applyFont="1" applyBorder="1" applyAlignment="1">
      <alignment horizontal="center" vertical="top"/>
    </xf>
    <xf numFmtId="184" fontId="10" fillId="0" borderId="242" xfId="0" applyNumberFormat="1" applyFont="1" applyBorder="1" applyAlignment="1">
      <alignment horizontal="center" vertical="top"/>
    </xf>
    <xf numFmtId="176" fontId="11" fillId="0" borderId="334" xfId="0" applyNumberFormat="1" applyFont="1" applyBorder="1" applyAlignment="1">
      <alignment horizontal="center" vertical="top"/>
    </xf>
    <xf numFmtId="176" fontId="11" fillId="0" borderId="244" xfId="0" applyNumberFormat="1" applyFont="1" applyBorder="1" applyAlignment="1">
      <alignment horizontal="center" vertical="top"/>
    </xf>
    <xf numFmtId="179" fontId="11" fillId="0" borderId="244" xfId="0" applyNumberFormat="1" applyFont="1" applyBorder="1" applyAlignment="1">
      <alignment horizontal="left" vertical="top"/>
    </xf>
    <xf numFmtId="179" fontId="11" fillId="0" borderId="244" xfId="0" applyNumberFormat="1" applyFont="1" applyBorder="1" applyAlignment="1">
      <alignment horizontal="center" vertical="top"/>
    </xf>
    <xf numFmtId="179" fontId="32" fillId="0" borderId="244" xfId="0" applyNumberFormat="1" applyFont="1" applyBorder="1" applyAlignment="1">
      <alignment horizontal="center" vertical="top"/>
    </xf>
    <xf numFmtId="10" fontId="11" fillId="0" borderId="339" xfId="0" applyNumberFormat="1" applyFont="1" applyBorder="1" applyAlignment="1">
      <alignment horizontal="center" vertical="top"/>
    </xf>
    <xf numFmtId="184" fontId="10" fillId="11" borderId="180" xfId="0" applyNumberFormat="1" applyFont="1" applyFill="1" applyBorder="1" applyAlignment="1">
      <alignment horizontal="center" vertical="center"/>
    </xf>
    <xf numFmtId="0" fontId="10" fillId="11" borderId="327" xfId="0" applyFont="1" applyFill="1" applyBorder="1" applyAlignment="1">
      <alignment horizontal="center" vertical="center"/>
    </xf>
    <xf numFmtId="0" fontId="10" fillId="11" borderId="221" xfId="0" applyFont="1" applyFill="1" applyBorder="1" applyAlignment="1">
      <alignment horizontal="center" vertical="center"/>
    </xf>
    <xf numFmtId="184" fontId="10" fillId="11" borderId="242" xfId="0" applyNumberFormat="1" applyFont="1" applyFill="1" applyBorder="1" applyAlignment="1">
      <alignment horizontal="center" vertical="center"/>
    </xf>
    <xf numFmtId="0" fontId="36" fillId="11" borderId="342" xfId="0" applyFont="1" applyFill="1" applyBorder="1" applyAlignment="1">
      <alignment horizontal="center" vertical="center"/>
    </xf>
    <xf numFmtId="49" fontId="10" fillId="11" borderId="343" xfId="0" applyNumberFormat="1" applyFont="1" applyFill="1" applyBorder="1" applyAlignment="1">
      <alignment horizontal="center" vertical="center" wrapText="1"/>
    </xf>
    <xf numFmtId="0" fontId="10" fillId="11" borderId="299" xfId="0" applyFont="1" applyFill="1" applyBorder="1" applyAlignment="1">
      <alignment horizontal="left" vertical="center" wrapText="1"/>
    </xf>
    <xf numFmtId="0" fontId="10" fillId="11" borderId="301" xfId="0" applyFont="1" applyFill="1" applyBorder="1" applyAlignment="1">
      <alignment horizontal="left" vertical="center" wrapText="1"/>
    </xf>
    <xf numFmtId="0" fontId="11" fillId="11" borderId="302" xfId="0" applyFont="1" applyFill="1" applyBorder="1" applyAlignment="1">
      <alignment horizontal="center" vertical="center"/>
    </xf>
    <xf numFmtId="0" fontId="10" fillId="11" borderId="393" xfId="0" applyFont="1" applyFill="1" applyBorder="1" applyAlignment="1">
      <alignment horizontal="center" vertical="center"/>
    </xf>
    <xf numFmtId="178" fontId="10" fillId="11" borderId="181" xfId="0" applyNumberFormat="1" applyFont="1" applyFill="1" applyBorder="1" applyAlignment="1">
      <alignment horizontal="center" vertical="center"/>
    </xf>
    <xf numFmtId="10" fontId="10" fillId="11" borderId="406" xfId="0" applyNumberFormat="1" applyFont="1" applyFill="1" applyBorder="1" applyAlignment="1">
      <alignment horizontal="center" vertical="center"/>
    </xf>
    <xf numFmtId="0" fontId="41" fillId="11" borderId="300" xfId="0" applyFont="1" applyFill="1" applyBorder="1" applyAlignment="1">
      <alignment horizontal="left" vertical="top"/>
    </xf>
    <xf numFmtId="0" fontId="36" fillId="11" borderId="199" xfId="0" applyFont="1" applyFill="1" applyBorder="1" applyAlignment="1">
      <alignment horizontal="center" vertical="center"/>
    </xf>
    <xf numFmtId="0" fontId="10" fillId="11" borderId="407" xfId="0" applyFont="1" applyFill="1" applyBorder="1" applyAlignment="1">
      <alignment horizontal="left" vertical="center"/>
    </xf>
    <xf numFmtId="0" fontId="10" fillId="11" borderId="344" xfId="0" applyFont="1" applyFill="1" applyBorder="1" applyAlignment="1">
      <alignment horizontal="center" vertical="center"/>
    </xf>
    <xf numFmtId="0" fontId="3" fillId="11" borderId="291" xfId="0" applyFont="1" applyFill="1" applyBorder="1" applyAlignment="1">
      <alignment vertical="center"/>
    </xf>
    <xf numFmtId="0" fontId="10" fillId="11" borderId="363" xfId="0" applyFont="1" applyFill="1" applyBorder="1" applyAlignment="1">
      <alignment horizontal="center" vertical="center"/>
    </xf>
    <xf numFmtId="0" fontId="10" fillId="11" borderId="290" xfId="0" applyFont="1" applyFill="1" applyBorder="1" applyAlignment="1">
      <alignment horizontal="left" vertical="center" wrapText="1"/>
    </xf>
    <xf numFmtId="10" fontId="10" fillId="11" borderId="408" xfId="0" applyNumberFormat="1" applyFont="1" applyFill="1" applyBorder="1" applyAlignment="1">
      <alignment horizontal="center" vertical="center" wrapText="1"/>
    </xf>
    <xf numFmtId="176" fontId="10" fillId="11" borderId="409" xfId="0" applyNumberFormat="1" applyFont="1" applyFill="1" applyBorder="1" applyAlignment="1">
      <alignment horizontal="center" vertical="center"/>
    </xf>
    <xf numFmtId="176" fontId="10" fillId="11" borderId="291" xfId="0" applyNumberFormat="1" applyFont="1" applyFill="1" applyBorder="1" applyAlignment="1">
      <alignment horizontal="center" vertical="center"/>
    </xf>
    <xf numFmtId="184" fontId="10" fillId="11" borderId="0" xfId="0" applyNumberFormat="1" applyFont="1" applyFill="1" applyAlignment="1">
      <alignment horizontal="center" vertical="center"/>
    </xf>
    <xf numFmtId="184" fontId="10" fillId="11" borderId="344" xfId="0" applyNumberFormat="1" applyFont="1" applyFill="1" applyBorder="1" applyAlignment="1">
      <alignment horizontal="center" vertical="center"/>
    </xf>
    <xf numFmtId="179" fontId="10" fillId="11" borderId="290" xfId="0" applyNumberFormat="1" applyFont="1" applyFill="1" applyBorder="1" applyAlignment="1">
      <alignment horizontal="center" vertical="center"/>
    </xf>
    <xf numFmtId="179" fontId="10" fillId="11" borderId="408" xfId="0" applyNumberFormat="1" applyFont="1" applyFill="1" applyBorder="1" applyAlignment="1">
      <alignment horizontal="center" vertical="center"/>
    </xf>
    <xf numFmtId="176" fontId="10" fillId="11" borderId="292" xfId="0" applyNumberFormat="1" applyFont="1" applyFill="1" applyBorder="1" applyAlignment="1">
      <alignment horizontal="center" vertical="center"/>
    </xf>
    <xf numFmtId="176" fontId="10" fillId="11" borderId="345" xfId="0" applyNumberFormat="1" applyFont="1" applyFill="1" applyBorder="1" applyAlignment="1">
      <alignment horizontal="center" vertical="center"/>
    </xf>
    <xf numFmtId="179" fontId="10" fillId="11" borderId="345" xfId="0" applyNumberFormat="1" applyFont="1" applyFill="1" applyBorder="1" applyAlignment="1">
      <alignment horizontal="left" vertical="center"/>
    </xf>
    <xf numFmtId="179" fontId="10" fillId="11" borderId="345" xfId="0" applyNumberFormat="1" applyFont="1" applyFill="1" applyBorder="1" applyAlignment="1">
      <alignment horizontal="center" vertical="center"/>
    </xf>
    <xf numFmtId="179" fontId="32" fillId="11" borderId="345" xfId="0" applyNumberFormat="1" applyFont="1" applyFill="1" applyBorder="1" applyAlignment="1">
      <alignment horizontal="center" vertical="center"/>
    </xf>
    <xf numFmtId="10" fontId="10" fillId="11" borderId="410" xfId="0" applyNumberFormat="1" applyFont="1" applyFill="1" applyBorder="1" applyAlignment="1">
      <alignment horizontal="center" vertical="center"/>
    </xf>
    <xf numFmtId="0" fontId="34" fillId="11" borderId="299" xfId="0" applyFont="1" applyFill="1" applyBorder="1" applyAlignment="1">
      <alignment horizontal="left" vertical="top"/>
    </xf>
    <xf numFmtId="0" fontId="10" fillId="11" borderId="410" xfId="0" applyFont="1" applyFill="1" applyBorder="1" applyAlignment="1">
      <alignment horizontal="left" vertical="center"/>
    </xf>
    <xf numFmtId="0" fontId="10" fillId="11" borderId="411" xfId="0" applyFont="1" applyFill="1" applyBorder="1" applyAlignment="1">
      <alignment horizontal="left" vertical="center"/>
    </xf>
    <xf numFmtId="0" fontId="10" fillId="11" borderId="412" xfId="0" applyFont="1" applyFill="1" applyBorder="1" applyAlignment="1">
      <alignment horizontal="center" vertical="center"/>
    </xf>
    <xf numFmtId="0" fontId="3" fillId="11" borderId="413" xfId="0" applyFont="1" applyFill="1" applyBorder="1" applyAlignment="1">
      <alignment vertical="center"/>
    </xf>
    <xf numFmtId="0" fontId="10" fillId="11" borderId="414" xfId="0" applyFont="1" applyFill="1" applyBorder="1" applyAlignment="1">
      <alignment horizontal="center" vertical="center"/>
    </xf>
    <xf numFmtId="0" fontId="10" fillId="11" borderId="415" xfId="0" applyFont="1" applyFill="1" applyBorder="1" applyAlignment="1">
      <alignment horizontal="center" vertical="center"/>
    </xf>
    <xf numFmtId="0" fontId="10" fillId="11" borderId="416" xfId="0" applyFont="1" applyFill="1" applyBorder="1" applyAlignment="1">
      <alignment horizontal="left" vertical="center" wrapText="1"/>
    </xf>
    <xf numFmtId="10" fontId="10" fillId="11" borderId="417" xfId="0" applyNumberFormat="1" applyFont="1" applyFill="1" applyBorder="1" applyAlignment="1">
      <alignment horizontal="center" vertical="center" wrapText="1"/>
    </xf>
    <xf numFmtId="176" fontId="10" fillId="11" borderId="418" xfId="0" applyNumberFormat="1" applyFont="1" applyFill="1" applyBorder="1" applyAlignment="1">
      <alignment horizontal="center" vertical="center"/>
    </xf>
    <xf numFmtId="176" fontId="10" fillId="11" borderId="413" xfId="0" applyNumberFormat="1" applyFont="1" applyFill="1" applyBorder="1" applyAlignment="1">
      <alignment horizontal="center" vertical="center"/>
    </xf>
    <xf numFmtId="184" fontId="10" fillId="11" borderId="419" xfId="0" applyNumberFormat="1" applyFont="1" applyFill="1" applyBorder="1" applyAlignment="1">
      <alignment horizontal="center" vertical="center"/>
    </xf>
    <xf numFmtId="184" fontId="10" fillId="11" borderId="412" xfId="0" applyNumberFormat="1" applyFont="1" applyFill="1" applyBorder="1" applyAlignment="1">
      <alignment horizontal="center" vertical="center"/>
    </xf>
    <xf numFmtId="179" fontId="10" fillId="11" borderId="416" xfId="0" applyNumberFormat="1" applyFont="1" applyFill="1" applyBorder="1" applyAlignment="1">
      <alignment horizontal="center" vertical="center"/>
    </xf>
    <xf numFmtId="176" fontId="10" fillId="11" borderId="364" xfId="0" applyNumberFormat="1" applyFont="1" applyFill="1" applyBorder="1" applyAlignment="1">
      <alignment horizontal="center" vertical="center"/>
    </xf>
    <xf numFmtId="176" fontId="10" fillId="11" borderId="204" xfId="0" applyNumberFormat="1" applyFont="1" applyFill="1" applyBorder="1" applyAlignment="1">
      <alignment horizontal="center" vertical="center"/>
    </xf>
    <xf numFmtId="179" fontId="10" fillId="11" borderId="204" xfId="0" applyNumberFormat="1" applyFont="1" applyFill="1" applyBorder="1" applyAlignment="1">
      <alignment horizontal="left" vertical="center"/>
    </xf>
    <xf numFmtId="179" fontId="10" fillId="11" borderId="204" xfId="0" applyNumberFormat="1" applyFont="1" applyFill="1" applyBorder="1" applyAlignment="1">
      <alignment horizontal="center" vertical="center"/>
    </xf>
    <xf numFmtId="179" fontId="32" fillId="11" borderId="204" xfId="0" applyNumberFormat="1" applyFont="1" applyFill="1" applyBorder="1" applyAlignment="1">
      <alignment horizontal="center" vertical="center"/>
    </xf>
    <xf numFmtId="10" fontId="10" fillId="11" borderId="405" xfId="0" applyNumberFormat="1" applyFont="1" applyFill="1" applyBorder="1" applyAlignment="1">
      <alignment horizontal="center" vertical="center"/>
    </xf>
    <xf numFmtId="0" fontId="10" fillId="11" borderId="420" xfId="0" applyFont="1" applyFill="1" applyBorder="1" applyAlignment="1">
      <alignment horizontal="left" vertical="center"/>
    </xf>
    <xf numFmtId="0" fontId="10" fillId="11" borderId="335" xfId="0" applyFont="1" applyFill="1" applyBorder="1" applyAlignment="1">
      <alignment horizontal="left" vertical="center" wrapText="1"/>
    </xf>
    <xf numFmtId="179" fontId="10" fillId="11" borderId="244" xfId="0" applyNumberFormat="1" applyFont="1" applyFill="1" applyBorder="1" applyAlignment="1">
      <alignment horizontal="left" vertical="center"/>
    </xf>
    <xf numFmtId="49" fontId="10" fillId="0" borderId="171" xfId="0" applyNumberFormat="1" applyFont="1" applyBorder="1" applyAlignment="1">
      <alignment horizontal="center" vertical="center" wrapText="1"/>
    </xf>
    <xf numFmtId="0" fontId="10" fillId="0" borderId="172" xfId="0" applyFont="1" applyBorder="1" applyAlignment="1">
      <alignment horizontal="left" vertical="center" wrapText="1"/>
    </xf>
    <xf numFmtId="0" fontId="10" fillId="0" borderId="421" xfId="0" applyFont="1" applyBorder="1" applyAlignment="1">
      <alignment horizontal="left" vertical="center" wrapText="1"/>
    </xf>
    <xf numFmtId="0" fontId="10" fillId="0" borderId="169" xfId="0" applyFont="1" applyBorder="1" applyAlignment="1">
      <alignment horizontal="center" vertical="center"/>
    </xf>
    <xf numFmtId="0" fontId="10" fillId="0" borderId="171" xfId="0" applyFont="1" applyBorder="1" applyAlignment="1">
      <alignment horizontal="center" vertical="center"/>
    </xf>
    <xf numFmtId="0" fontId="10" fillId="0" borderId="176" xfId="0" applyFont="1" applyBorder="1" applyAlignment="1">
      <alignment horizontal="center" vertical="center" wrapText="1"/>
    </xf>
    <xf numFmtId="176" fontId="10" fillId="0" borderId="177" xfId="0" applyNumberFormat="1" applyFont="1" applyBorder="1" applyAlignment="1">
      <alignment horizontal="center" vertical="center"/>
    </xf>
    <xf numFmtId="176" fontId="10" fillId="0" borderId="168" xfId="0" applyNumberFormat="1" applyFont="1" applyBorder="1" applyAlignment="1">
      <alignment horizontal="center" vertical="center"/>
    </xf>
    <xf numFmtId="178" fontId="45" fillId="0" borderId="168" xfId="0" applyNumberFormat="1" applyFont="1" applyBorder="1" applyAlignment="1">
      <alignment horizontal="center" vertical="center"/>
    </xf>
    <xf numFmtId="176" fontId="10" fillId="0" borderId="173" xfId="0" applyNumberFormat="1" applyFont="1" applyBorder="1" applyAlignment="1">
      <alignment horizontal="center" vertical="center"/>
    </xf>
    <xf numFmtId="176" fontId="10" fillId="0" borderId="174" xfId="0" applyNumberFormat="1" applyFont="1" applyBorder="1" applyAlignment="1">
      <alignment horizontal="center" vertical="center"/>
    </xf>
    <xf numFmtId="179" fontId="10" fillId="0" borderId="174" xfId="0" applyNumberFormat="1" applyFont="1" applyBorder="1" applyAlignment="1">
      <alignment horizontal="center" vertical="center"/>
    </xf>
    <xf numFmtId="10" fontId="10" fillId="0" borderId="406" xfId="0" applyNumberFormat="1" applyFont="1" applyBorder="1" applyAlignment="1">
      <alignment horizontal="center" vertical="center"/>
    </xf>
    <xf numFmtId="49" fontId="10" fillId="11" borderId="291" xfId="0" applyNumberFormat="1" applyFont="1" applyFill="1" applyBorder="1" applyAlignment="1">
      <alignment horizontal="center" vertical="center" wrapText="1"/>
    </xf>
    <xf numFmtId="0" fontId="10" fillId="11" borderId="216" xfId="0" applyFont="1" applyFill="1" applyBorder="1" applyAlignment="1">
      <alignment horizontal="left" vertical="center" wrapText="1"/>
    </xf>
    <xf numFmtId="0" fontId="10" fillId="11" borderId="421" xfId="0" applyFont="1" applyFill="1" applyBorder="1" applyAlignment="1">
      <alignment horizontal="left" vertical="center" wrapText="1"/>
    </xf>
    <xf numFmtId="0" fontId="11" fillId="11" borderId="175" xfId="0" applyFont="1" applyFill="1" applyBorder="1" applyAlignment="1">
      <alignment horizontal="center" vertical="center"/>
    </xf>
    <xf numFmtId="0" fontId="10" fillId="11" borderId="0" xfId="0" applyFont="1" applyFill="1" applyAlignment="1">
      <alignment horizontal="left" vertical="center"/>
    </xf>
    <xf numFmtId="0" fontId="10" fillId="11" borderId="344" xfId="0" applyFont="1" applyFill="1" applyBorder="1" applyAlignment="1">
      <alignment horizontal="center" vertical="center" wrapText="1"/>
    </xf>
    <xf numFmtId="0" fontId="10" fillId="11" borderId="290" xfId="0" applyFont="1" applyFill="1" applyBorder="1" applyAlignment="1">
      <alignment horizontal="center" vertical="center" wrapText="1"/>
    </xf>
    <xf numFmtId="0" fontId="10" fillId="11" borderId="291" xfId="0" applyFont="1" applyFill="1" applyBorder="1" applyAlignment="1">
      <alignment horizontal="left" vertical="center"/>
    </xf>
    <xf numFmtId="0" fontId="10" fillId="11" borderId="422" xfId="0" applyFont="1" applyFill="1" applyBorder="1" applyAlignment="1">
      <alignment horizontal="left" vertical="center"/>
    </xf>
    <xf numFmtId="49" fontId="10" fillId="0" borderId="183" xfId="0" applyNumberFormat="1" applyFont="1" applyBorder="1" applyAlignment="1">
      <alignment horizontal="center" vertical="center" wrapText="1"/>
    </xf>
    <xf numFmtId="0" fontId="10" fillId="0" borderId="300" xfId="0" applyFont="1" applyBorder="1" applyAlignment="1">
      <alignment horizontal="left" vertical="center" wrapText="1"/>
    </xf>
    <xf numFmtId="176" fontId="10" fillId="0" borderId="423" xfId="0" applyNumberFormat="1" applyFont="1" applyBorder="1" applyAlignment="1">
      <alignment horizontal="center" vertical="center"/>
    </xf>
    <xf numFmtId="0" fontId="10" fillId="0" borderId="180" xfId="0" applyFont="1" applyBorder="1" applyAlignment="1">
      <alignment horizontal="center" vertical="center"/>
    </xf>
    <xf numFmtId="178" fontId="10" fillId="0" borderId="424" xfId="0" applyNumberFormat="1" applyFont="1" applyBorder="1" applyAlignment="1">
      <alignment horizontal="center" vertical="center"/>
    </xf>
    <xf numFmtId="0" fontId="10" fillId="0" borderId="194" xfId="0" applyFont="1" applyBorder="1" applyAlignment="1">
      <alignment horizontal="center" vertical="center"/>
    </xf>
    <xf numFmtId="0" fontId="16" fillId="0" borderId="300" xfId="0" applyFont="1" applyBorder="1" applyAlignment="1">
      <alignment horizontal="left" vertical="top"/>
    </xf>
    <xf numFmtId="0" fontId="10" fillId="0" borderId="350" xfId="0" applyFont="1" applyBorder="1" applyAlignment="1">
      <alignment horizontal="center" vertical="center"/>
    </xf>
    <xf numFmtId="49" fontId="10" fillId="11" borderId="171" xfId="0" applyNumberFormat="1" applyFont="1" applyFill="1" applyBorder="1" applyAlignment="1">
      <alignment horizontal="center" vertical="center" wrapText="1"/>
    </xf>
    <xf numFmtId="0" fontId="10" fillId="11" borderId="177" xfId="0" applyFont="1" applyFill="1" applyBorder="1" applyAlignment="1">
      <alignment horizontal="center" vertical="center"/>
    </xf>
    <xf numFmtId="176" fontId="10" fillId="11" borderId="168" xfId="0" applyNumberFormat="1" applyFont="1" applyFill="1" applyBorder="1" applyAlignment="1">
      <alignment horizontal="center" vertical="center"/>
    </xf>
    <xf numFmtId="178" fontId="10" fillId="11" borderId="168" xfId="0" applyNumberFormat="1" applyFont="1" applyFill="1" applyBorder="1" applyAlignment="1">
      <alignment horizontal="center" vertical="center"/>
    </xf>
    <xf numFmtId="0" fontId="10" fillId="11" borderId="194" xfId="0" applyFont="1" applyFill="1" applyBorder="1" applyAlignment="1">
      <alignment horizontal="center" vertical="center"/>
    </xf>
    <xf numFmtId="49" fontId="10" fillId="12" borderId="183" xfId="0" applyNumberFormat="1" applyFont="1" applyFill="1" applyBorder="1" applyAlignment="1">
      <alignment horizontal="center" vertical="center" wrapText="1"/>
    </xf>
    <xf numFmtId="0" fontId="10" fillId="12" borderId="300" xfId="0" applyFont="1" applyFill="1" applyBorder="1" applyAlignment="1">
      <alignment horizontal="left" vertical="center" wrapText="1"/>
    </xf>
    <xf numFmtId="0" fontId="10" fillId="12" borderId="301" xfId="0" applyFont="1" applyFill="1" applyBorder="1" applyAlignment="1">
      <alignment horizontal="left" vertical="center" wrapText="1"/>
    </xf>
    <xf numFmtId="0" fontId="10" fillId="12" borderId="181" xfId="0" applyFont="1" applyFill="1" applyBorder="1" applyAlignment="1">
      <alignment horizontal="center" vertical="center"/>
    </xf>
    <xf numFmtId="0" fontId="10" fillId="12" borderId="177" xfId="0" applyFont="1" applyFill="1" applyBorder="1" applyAlignment="1">
      <alignment horizontal="center" vertical="center"/>
    </xf>
    <xf numFmtId="176" fontId="10" fillId="12" borderId="180" xfId="0" applyNumberFormat="1" applyFont="1" applyFill="1" applyBorder="1" applyAlignment="1">
      <alignment horizontal="center" vertical="center"/>
    </xf>
    <xf numFmtId="178" fontId="10" fillId="12" borderId="180" xfId="0" applyNumberFormat="1" applyFont="1" applyFill="1" applyBorder="1" applyAlignment="1">
      <alignment horizontal="center" vertical="center"/>
    </xf>
    <xf numFmtId="0" fontId="10" fillId="12" borderId="181" xfId="0" applyFont="1" applyFill="1" applyBorder="1" applyAlignment="1">
      <alignment horizontal="center" vertical="center" wrapText="1"/>
    </xf>
    <xf numFmtId="0" fontId="10" fillId="12" borderId="183" xfId="0" applyFont="1" applyFill="1" applyBorder="1" applyAlignment="1">
      <alignment horizontal="left" vertical="center"/>
    </xf>
    <xf numFmtId="0" fontId="7" fillId="12" borderId="180" xfId="0" applyFont="1" applyFill="1" applyBorder="1" applyAlignment="1">
      <alignment horizontal="center" vertical="center"/>
    </xf>
    <xf numFmtId="0" fontId="10" fillId="0" borderId="173" xfId="0" applyFont="1" applyBorder="1" applyAlignment="1">
      <alignment horizontal="left" vertical="center" wrapText="1"/>
    </xf>
    <xf numFmtId="0" fontId="10" fillId="0" borderId="174" xfId="0" applyFont="1" applyBorder="1" applyAlignment="1">
      <alignment horizontal="center" vertical="center" wrapText="1"/>
    </xf>
    <xf numFmtId="184" fontId="10" fillId="0" borderId="180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176" fontId="10" fillId="7" borderId="220" xfId="0" applyNumberFormat="1" applyFont="1" applyFill="1" applyBorder="1" applyAlignment="1">
      <alignment horizontal="center" vertical="center"/>
    </xf>
    <xf numFmtId="179" fontId="10" fillId="7" borderId="220" xfId="0" applyNumberFormat="1" applyFont="1" applyFill="1" applyBorder="1" applyAlignment="1">
      <alignment horizontal="center" vertical="center"/>
    </xf>
    <xf numFmtId="179" fontId="10" fillId="7" borderId="220" xfId="0" applyNumberFormat="1" applyFont="1" applyFill="1" applyBorder="1" applyAlignment="1">
      <alignment horizontal="right"/>
    </xf>
    <xf numFmtId="9" fontId="32" fillId="7" borderId="220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7" borderId="307" xfId="0" applyFont="1" applyFill="1" applyBorder="1" applyAlignment="1">
      <alignment horizontal="left" vertical="center"/>
    </xf>
    <xf numFmtId="0" fontId="10" fillId="7" borderId="218" xfId="0" applyFont="1" applyFill="1" applyBorder="1" applyAlignment="1">
      <alignment horizontal="center" vertical="center"/>
    </xf>
    <xf numFmtId="0" fontId="10" fillId="7" borderId="219" xfId="0" applyFont="1" applyFill="1" applyBorder="1" applyAlignment="1">
      <alignment horizontal="center" vertical="center"/>
    </xf>
    <xf numFmtId="0" fontId="10" fillId="7" borderId="220" xfId="0" applyFont="1" applyFill="1" applyBorder="1" applyAlignment="1">
      <alignment horizontal="center" vertical="center"/>
    </xf>
    <xf numFmtId="0" fontId="10" fillId="7" borderId="221" xfId="0" applyFont="1" applyFill="1" applyBorder="1" applyAlignment="1">
      <alignment horizontal="center" vertical="center"/>
    </xf>
    <xf numFmtId="0" fontId="17" fillId="7" borderId="308" xfId="0" applyFont="1" applyFill="1" applyBorder="1" applyAlignment="1">
      <alignment horizontal="center" vertical="center" wrapText="1"/>
    </xf>
    <xf numFmtId="10" fontId="10" fillId="7" borderId="309" xfId="0" applyNumberFormat="1" applyFont="1" applyFill="1" applyBorder="1" applyAlignment="1">
      <alignment horizontal="center" vertical="center" wrapText="1"/>
    </xf>
    <xf numFmtId="176" fontId="10" fillId="7" borderId="310" xfId="0" applyNumberFormat="1" applyFont="1" applyFill="1" applyBorder="1" applyAlignment="1">
      <alignment horizontal="center" vertical="center"/>
    </xf>
    <xf numFmtId="176" fontId="10" fillId="7" borderId="219" xfId="0" applyNumberFormat="1" applyFont="1" applyFill="1" applyBorder="1" applyAlignment="1">
      <alignment horizontal="center" vertical="center"/>
    </xf>
    <xf numFmtId="184" fontId="10" fillId="7" borderId="311" xfId="0" applyNumberFormat="1" applyFont="1" applyFill="1" applyBorder="1" applyAlignment="1">
      <alignment horizontal="center" vertical="center"/>
    </xf>
    <xf numFmtId="184" fontId="10" fillId="7" borderId="218" xfId="0" applyNumberFormat="1" applyFont="1" applyFill="1" applyBorder="1" applyAlignment="1">
      <alignment horizontal="center" vertical="center"/>
    </xf>
    <xf numFmtId="179" fontId="10" fillId="7" borderId="308" xfId="0" applyNumberFormat="1" applyFont="1" applyFill="1" applyBorder="1" applyAlignment="1">
      <alignment horizontal="center" vertical="center"/>
    </xf>
    <xf numFmtId="179" fontId="10" fillId="7" borderId="309" xfId="0" applyNumberFormat="1" applyFont="1" applyFill="1" applyBorder="1" applyAlignment="1">
      <alignment horizontal="center" vertical="center"/>
    </xf>
    <xf numFmtId="176" fontId="10" fillId="7" borderId="307" xfId="0" applyNumberFormat="1" applyFont="1" applyFill="1" applyBorder="1" applyAlignment="1">
      <alignment horizontal="center" vertical="center"/>
    </xf>
    <xf numFmtId="179" fontId="32" fillId="7" borderId="220" xfId="0" applyNumberFormat="1" applyFont="1" applyFill="1" applyBorder="1" applyAlignment="1">
      <alignment horizontal="center" vertical="center"/>
    </xf>
    <xf numFmtId="10" fontId="10" fillId="7" borderId="312" xfId="0" applyNumberFormat="1" applyFont="1" applyFill="1" applyBorder="1" applyAlignment="1">
      <alignment horizontal="center" vertical="center"/>
    </xf>
    <xf numFmtId="0" fontId="34" fillId="7" borderId="313" xfId="0" applyFont="1" applyFill="1" applyBorder="1" applyAlignment="1">
      <alignment horizontal="left" vertical="top"/>
    </xf>
    <xf numFmtId="0" fontId="10" fillId="0" borderId="218" xfId="0" applyFont="1" applyBorder="1" applyAlignment="1">
      <alignment horizontal="center" vertical="center"/>
    </xf>
    <xf numFmtId="0" fontId="10" fillId="0" borderId="219" xfId="0" applyFont="1" applyBorder="1" applyAlignment="1">
      <alignment horizontal="center" vertical="center"/>
    </xf>
    <xf numFmtId="0" fontId="10" fillId="0" borderId="220" xfId="0" applyFont="1" applyBorder="1" applyAlignment="1">
      <alignment horizontal="center" vertical="center"/>
    </xf>
    <xf numFmtId="0" fontId="17" fillId="0" borderId="308" xfId="0" applyFont="1" applyBorder="1" applyAlignment="1">
      <alignment horizontal="center" vertical="center" wrapText="1"/>
    </xf>
    <xf numFmtId="184" fontId="10" fillId="0" borderId="311" xfId="0" applyNumberFormat="1" applyFont="1" applyBorder="1" applyAlignment="1">
      <alignment horizontal="center" vertical="center"/>
    </xf>
    <xf numFmtId="184" fontId="10" fillId="0" borderId="218" xfId="0" applyNumberFormat="1" applyFont="1" applyBorder="1" applyAlignment="1">
      <alignment horizontal="center" vertical="center"/>
    </xf>
    <xf numFmtId="0" fontId="36" fillId="0" borderId="312" xfId="0" applyFont="1" applyBorder="1" applyAlignment="1">
      <alignment horizontal="center" vertical="center"/>
    </xf>
    <xf numFmtId="0" fontId="32" fillId="0" borderId="220" xfId="0" applyFont="1" applyBorder="1" applyAlignment="1">
      <alignment horizontal="center" vertical="center"/>
    </xf>
    <xf numFmtId="0" fontId="10" fillId="0" borderId="216" xfId="0" applyFont="1" applyBorder="1" applyAlignment="1">
      <alignment horizontal="left" vertical="top"/>
    </xf>
    <xf numFmtId="0" fontId="10" fillId="0" borderId="307" xfId="0" applyFont="1" applyBorder="1" applyAlignment="1">
      <alignment horizontal="left" vertical="top"/>
    </xf>
    <xf numFmtId="176" fontId="10" fillId="0" borderId="307" xfId="0" applyNumberFormat="1" applyFont="1" applyBorder="1" applyAlignment="1">
      <alignment horizontal="center" vertical="top"/>
    </xf>
    <xf numFmtId="176" fontId="10" fillId="0" borderId="220" xfId="0" applyNumberFormat="1" applyFont="1" applyBorder="1" applyAlignment="1">
      <alignment horizontal="center" vertical="top"/>
    </xf>
    <xf numFmtId="0" fontId="36" fillId="0" borderId="168" xfId="0" applyFont="1" applyBorder="1" applyAlignment="1">
      <alignment horizontal="center" vertical="center"/>
    </xf>
    <xf numFmtId="0" fontId="17" fillId="0" borderId="168" xfId="0" applyFont="1" applyBorder="1" applyAlignment="1">
      <alignment horizontal="center" vertical="center"/>
    </xf>
    <xf numFmtId="0" fontId="10" fillId="0" borderId="242" xfId="0" applyFont="1" applyBorder="1" applyAlignment="1">
      <alignment horizontal="center" vertical="center"/>
    </xf>
    <xf numFmtId="0" fontId="10" fillId="0" borderId="243" xfId="0" applyFont="1" applyBorder="1" applyAlignment="1">
      <alignment horizontal="center" vertical="center"/>
    </xf>
    <xf numFmtId="0" fontId="10" fillId="0" borderId="244" xfId="0" applyFont="1" applyBorder="1" applyAlignment="1">
      <alignment horizontal="center" vertical="center"/>
    </xf>
    <xf numFmtId="0" fontId="17" fillId="0" borderId="335" xfId="0" applyFont="1" applyBorder="1" applyAlignment="1">
      <alignment horizontal="center" vertical="center" wrapText="1"/>
    </xf>
    <xf numFmtId="10" fontId="10" fillId="0" borderId="336" xfId="0" applyNumberFormat="1" applyFont="1" applyBorder="1" applyAlignment="1">
      <alignment horizontal="center" vertical="center" wrapText="1"/>
    </xf>
    <xf numFmtId="176" fontId="10" fillId="0" borderId="394" xfId="0" applyNumberFormat="1" applyFont="1" applyBorder="1" applyAlignment="1">
      <alignment horizontal="center" vertical="center"/>
    </xf>
    <xf numFmtId="176" fontId="10" fillId="0" borderId="243" xfId="0" applyNumberFormat="1" applyFont="1" applyBorder="1" applyAlignment="1">
      <alignment horizontal="center" vertical="center"/>
    </xf>
    <xf numFmtId="184" fontId="10" fillId="0" borderId="338" xfId="0" applyNumberFormat="1" applyFont="1" applyBorder="1" applyAlignment="1">
      <alignment horizontal="center" vertical="center"/>
    </xf>
    <xf numFmtId="184" fontId="10" fillId="0" borderId="242" xfId="0" applyNumberFormat="1" applyFont="1" applyBorder="1" applyAlignment="1">
      <alignment horizontal="center" vertical="center"/>
    </xf>
    <xf numFmtId="179" fontId="10" fillId="0" borderId="244" xfId="0" applyNumberFormat="1" applyFont="1" applyBorder="1" applyAlignment="1">
      <alignment horizontal="left" vertical="center"/>
    </xf>
    <xf numFmtId="0" fontId="32" fillId="0" borderId="244" xfId="0" applyFont="1" applyBorder="1" applyAlignment="1">
      <alignment horizontal="center" vertical="center"/>
    </xf>
    <xf numFmtId="0" fontId="7" fillId="0" borderId="338" xfId="0" applyFont="1" applyBorder="1" applyAlignment="1">
      <alignment horizontal="center" vertical="center"/>
    </xf>
    <xf numFmtId="0" fontId="36" fillId="0" borderId="170" xfId="0" applyFont="1" applyBorder="1" applyAlignment="1">
      <alignment horizontal="center" vertical="center"/>
    </xf>
    <xf numFmtId="0" fontId="17" fillId="0" borderId="171" xfId="0" applyFont="1" applyBorder="1" applyAlignment="1">
      <alignment horizontal="center" vertical="center"/>
    </xf>
    <xf numFmtId="0" fontId="46" fillId="0" borderId="303" xfId="0" applyFont="1" applyBorder="1" applyAlignment="1">
      <alignment horizontal="left" vertical="center" wrapText="1"/>
    </xf>
    <xf numFmtId="0" fontId="47" fillId="0" borderId="328" xfId="0" applyFont="1" applyBorder="1" applyAlignment="1">
      <alignment horizontal="center" vertical="center" wrapText="1"/>
    </xf>
    <xf numFmtId="0" fontId="47" fillId="0" borderId="308" xfId="0" applyFont="1" applyBorder="1" applyAlignment="1">
      <alignment horizontal="center" vertical="center" wrapText="1"/>
    </xf>
    <xf numFmtId="0" fontId="47" fillId="7" borderId="308" xfId="0" applyFont="1" applyFill="1" applyBorder="1" applyAlignment="1">
      <alignment horizontal="center" vertical="center" wrapText="1"/>
    </xf>
    <xf numFmtId="0" fontId="47" fillId="0" borderId="335" xfId="0" applyFont="1" applyBorder="1" applyAlignment="1">
      <alignment horizontal="center" vertical="center" wrapText="1"/>
    </xf>
    <xf numFmtId="0" fontId="10" fillId="7" borderId="307" xfId="0" applyFont="1" applyFill="1" applyBorder="1"/>
    <xf numFmtId="0" fontId="3" fillId="7" borderId="218" xfId="0" applyFont="1" applyFill="1" applyBorder="1"/>
    <xf numFmtId="0" fontId="3" fillId="7" borderId="219" xfId="0" applyFont="1" applyFill="1" applyBorder="1"/>
    <xf numFmtId="0" fontId="3" fillId="7" borderId="220" xfId="0" applyFont="1" applyFill="1" applyBorder="1"/>
    <xf numFmtId="0" fontId="10" fillId="0" borderId="221" xfId="0" applyFont="1" applyBorder="1" applyAlignment="1">
      <alignment horizontal="center"/>
    </xf>
    <xf numFmtId="0" fontId="3" fillId="7" borderId="308" xfId="0" applyFont="1" applyFill="1" applyBorder="1"/>
    <xf numFmtId="10" fontId="3" fillId="7" borderId="309" xfId="0" applyNumberFormat="1" applyFont="1" applyFill="1" applyBorder="1"/>
    <xf numFmtId="176" fontId="3" fillId="7" borderId="310" xfId="0" applyNumberFormat="1" applyFont="1" applyFill="1" applyBorder="1"/>
    <xf numFmtId="176" fontId="3" fillId="7" borderId="219" xfId="0" applyNumberFormat="1" applyFont="1" applyFill="1" applyBorder="1"/>
    <xf numFmtId="184" fontId="3" fillId="7" borderId="311" xfId="0" applyNumberFormat="1" applyFont="1" applyFill="1" applyBorder="1"/>
    <xf numFmtId="184" fontId="3" fillId="7" borderId="218" xfId="0" applyNumberFormat="1" applyFont="1" applyFill="1" applyBorder="1"/>
    <xf numFmtId="179" fontId="3" fillId="7" borderId="308" xfId="0" applyNumberFormat="1" applyFont="1" applyFill="1" applyBorder="1"/>
    <xf numFmtId="179" fontId="3" fillId="7" borderId="309" xfId="0" applyNumberFormat="1" applyFont="1" applyFill="1" applyBorder="1"/>
    <xf numFmtId="176" fontId="10" fillId="7" borderId="307" xfId="0" applyNumberFormat="1" applyFont="1" applyFill="1" applyBorder="1" applyAlignment="1">
      <alignment horizontal="center"/>
    </xf>
    <xf numFmtId="176" fontId="3" fillId="7" borderId="220" xfId="0" applyNumberFormat="1" applyFont="1" applyFill="1" applyBorder="1"/>
    <xf numFmtId="179" fontId="10" fillId="7" borderId="220" xfId="0" applyNumberFormat="1" applyFont="1" applyFill="1" applyBorder="1" applyAlignment="1">
      <alignment horizontal="center"/>
    </xf>
    <xf numFmtId="179" fontId="10" fillId="7" borderId="220" xfId="0" applyNumberFormat="1" applyFont="1" applyFill="1" applyBorder="1" applyAlignment="1">
      <alignment horizontal="center"/>
    </xf>
    <xf numFmtId="179" fontId="3" fillId="7" borderId="220" xfId="0" applyNumberFormat="1" applyFont="1" applyFill="1" applyBorder="1" applyAlignment="1"/>
    <xf numFmtId="179" fontId="3" fillId="7" borderId="220" xfId="0" applyNumberFormat="1" applyFont="1" applyFill="1" applyBorder="1"/>
    <xf numFmtId="10" fontId="3" fillId="7" borderId="312" xfId="0" applyNumberFormat="1" applyFont="1" applyFill="1" applyBorder="1"/>
    <xf numFmtId="0" fontId="3" fillId="7" borderId="313" xfId="0" applyFont="1" applyFill="1" applyBorder="1" applyAlignment="1">
      <alignment vertical="top"/>
    </xf>
    <xf numFmtId="0" fontId="10" fillId="0" borderId="175" xfId="0" applyFont="1" applyBorder="1" applyAlignment="1">
      <alignment horizontal="center" vertical="center"/>
    </xf>
    <xf numFmtId="0" fontId="10" fillId="0" borderId="177" xfId="0" applyFont="1" applyBorder="1" applyAlignment="1">
      <alignment horizontal="center" vertical="center"/>
    </xf>
    <xf numFmtId="178" fontId="10" fillId="0" borderId="168" xfId="0" applyNumberFormat="1" applyFont="1" applyBorder="1" applyAlignment="1">
      <alignment horizontal="center" vertical="center"/>
    </xf>
    <xf numFmtId="0" fontId="10" fillId="7" borderId="169" xfId="0" applyFont="1" applyFill="1" applyBorder="1" applyAlignment="1">
      <alignment horizontal="center" vertical="center"/>
    </xf>
    <xf numFmtId="0" fontId="43" fillId="0" borderId="177" xfId="0" applyFont="1" applyBorder="1" applyAlignment="1">
      <alignment horizontal="center" vertical="center"/>
    </xf>
    <xf numFmtId="0" fontId="10" fillId="0" borderId="111" xfId="0" applyFont="1" applyBorder="1" applyAlignment="1">
      <alignment horizontal="center" vertical="center"/>
    </xf>
    <xf numFmtId="0" fontId="36" fillId="0" borderId="426" xfId="0" applyFont="1" applyBorder="1" applyAlignment="1">
      <alignment horizontal="center" vertical="center"/>
    </xf>
    <xf numFmtId="0" fontId="10" fillId="0" borderId="427" xfId="0" applyFont="1" applyBorder="1" applyAlignment="1">
      <alignment horizontal="center" vertical="center" wrapText="1"/>
    </xf>
    <xf numFmtId="0" fontId="10" fillId="0" borderId="200" xfId="0" applyFont="1" applyBorder="1" applyAlignment="1">
      <alignment horizontal="left" vertical="center" wrapText="1"/>
    </xf>
    <xf numFmtId="0" fontId="10" fillId="0" borderId="391" xfId="0" applyFont="1" applyBorder="1" applyAlignment="1">
      <alignment horizontal="center" vertical="center"/>
    </xf>
    <xf numFmtId="176" fontId="10" fillId="0" borderId="428" xfId="0" applyNumberFormat="1" applyFont="1" applyBorder="1" applyAlignment="1">
      <alignment horizontal="center" vertical="center"/>
    </xf>
    <xf numFmtId="0" fontId="10" fillId="0" borderId="427" xfId="0" applyFont="1" applyBorder="1" applyAlignment="1">
      <alignment horizontal="center" vertical="center"/>
    </xf>
    <xf numFmtId="0" fontId="10" fillId="0" borderId="425" xfId="0" applyFont="1" applyBorder="1" applyAlignment="1">
      <alignment horizontal="center" vertical="center"/>
    </xf>
    <xf numFmtId="0" fontId="34" fillId="0" borderId="429" xfId="0" applyFont="1" applyBorder="1" applyAlignment="1">
      <alignment horizontal="left" vertical="top"/>
    </xf>
    <xf numFmtId="0" fontId="10" fillId="0" borderId="343" xfId="0" applyFont="1" applyBorder="1" applyAlignment="1">
      <alignment horizontal="left" vertical="center"/>
    </xf>
    <xf numFmtId="0" fontId="10" fillId="0" borderId="353" xfId="0" applyFont="1" applyBorder="1" applyAlignment="1">
      <alignment horizontal="center" vertical="center"/>
    </xf>
    <xf numFmtId="0" fontId="10" fillId="0" borderId="391" xfId="0" applyFont="1" applyBorder="1" applyAlignment="1">
      <alignment horizontal="center" vertical="center" wrapText="1"/>
    </xf>
    <xf numFmtId="176" fontId="10" fillId="0" borderId="427" xfId="0" applyNumberFormat="1" applyFont="1" applyBorder="1" applyAlignment="1">
      <alignment horizontal="center" vertical="center"/>
    </xf>
    <xf numFmtId="184" fontId="10" fillId="0" borderId="425" xfId="0" applyNumberFormat="1" applyFont="1" applyBorder="1" applyAlignment="1">
      <alignment horizontal="center" vertical="center"/>
    </xf>
    <xf numFmtId="179" fontId="10" fillId="0" borderId="430" xfId="0" applyNumberFormat="1" applyFont="1" applyBorder="1" applyAlignment="1">
      <alignment horizontal="center" vertical="center"/>
    </xf>
    <xf numFmtId="179" fontId="10" fillId="0" borderId="431" xfId="0" applyNumberFormat="1" applyFont="1" applyBorder="1" applyAlignment="1">
      <alignment horizontal="center" vertical="center"/>
    </xf>
    <xf numFmtId="176" fontId="10" fillId="0" borderId="432" xfId="0" applyNumberFormat="1" applyFont="1" applyBorder="1" applyAlignment="1">
      <alignment horizontal="center" vertical="center"/>
    </xf>
    <xf numFmtId="176" fontId="10" fillId="0" borderId="433" xfId="0" applyNumberFormat="1" applyFont="1" applyBorder="1" applyAlignment="1">
      <alignment horizontal="center" vertical="center"/>
    </xf>
    <xf numFmtId="179" fontId="10" fillId="0" borderId="433" xfId="0" applyNumberFormat="1" applyFont="1" applyBorder="1" applyAlignment="1">
      <alignment horizontal="center" vertical="center"/>
    </xf>
    <xf numFmtId="0" fontId="10" fillId="0" borderId="259" xfId="0" applyFont="1" applyBorder="1" applyAlignment="1">
      <alignment horizontal="center" vertical="center"/>
    </xf>
    <xf numFmtId="0" fontId="32" fillId="0" borderId="259" xfId="0" applyFont="1" applyBorder="1" applyAlignment="1">
      <alignment horizontal="center" vertical="center"/>
    </xf>
    <xf numFmtId="10" fontId="10" fillId="0" borderId="434" xfId="0" applyNumberFormat="1" applyFont="1" applyBorder="1" applyAlignment="1">
      <alignment horizontal="center" vertical="center"/>
    </xf>
    <xf numFmtId="176" fontId="10" fillId="0" borderId="425" xfId="0" applyNumberFormat="1" applyFont="1" applyBorder="1" applyAlignment="1">
      <alignment horizontal="center" vertical="center"/>
    </xf>
    <xf numFmtId="0" fontId="10" fillId="0" borderId="292" xfId="0" applyFont="1" applyBorder="1" applyAlignment="1">
      <alignment horizontal="left" vertical="center" wrapText="1"/>
    </xf>
    <xf numFmtId="0" fontId="10" fillId="0" borderId="435" xfId="0" applyFont="1" applyBorder="1" applyAlignment="1">
      <alignment horizontal="center" vertical="center"/>
    </xf>
    <xf numFmtId="0" fontId="10" fillId="0" borderId="426" xfId="0" applyFont="1" applyBorder="1" applyAlignment="1">
      <alignment horizontal="center" vertical="center"/>
    </xf>
    <xf numFmtId="0" fontId="10" fillId="0" borderId="426" xfId="0" applyFont="1" applyBorder="1" applyAlignment="1">
      <alignment horizontal="center" vertical="center" wrapText="1"/>
    </xf>
    <xf numFmtId="0" fontId="10" fillId="0" borderId="431" xfId="0" applyFont="1" applyBorder="1" applyAlignment="1">
      <alignment horizontal="center" vertical="center" wrapText="1"/>
    </xf>
    <xf numFmtId="0" fontId="10" fillId="0" borderId="345" xfId="0" applyFont="1" applyBorder="1" applyAlignment="1">
      <alignment horizontal="center" vertical="center"/>
    </xf>
    <xf numFmtId="0" fontId="15" fillId="6" borderId="436" xfId="0" applyFont="1" applyFill="1" applyBorder="1" applyAlignment="1">
      <alignment horizontal="center" vertical="center"/>
    </xf>
    <xf numFmtId="179" fontId="16" fillId="6" borderId="439" xfId="0" applyNumberFormat="1" applyFont="1" applyFill="1" applyBorder="1" applyAlignment="1">
      <alignment horizontal="right" vertical="center"/>
    </xf>
    <xf numFmtId="179" fontId="16" fillId="6" borderId="440" xfId="0" applyNumberFormat="1" applyFont="1" applyFill="1" applyBorder="1" applyAlignment="1">
      <alignment horizontal="right" vertical="center"/>
    </xf>
    <xf numFmtId="179" fontId="16" fillId="7" borderId="441" xfId="0" applyNumberFormat="1" applyFont="1" applyFill="1" applyBorder="1" applyAlignment="1">
      <alignment horizontal="right" vertical="center"/>
    </xf>
    <xf numFmtId="179" fontId="18" fillId="6" borderId="442" xfId="0" applyNumberFormat="1" applyFont="1" applyFill="1" applyBorder="1" applyAlignment="1">
      <alignment horizontal="right" vertical="center"/>
    </xf>
    <xf numFmtId="179" fontId="18" fillId="6" borderId="443" xfId="0" applyNumberFormat="1" applyFont="1" applyFill="1" applyBorder="1" applyAlignment="1">
      <alignment horizontal="right" vertical="center"/>
    </xf>
    <xf numFmtId="179" fontId="10" fillId="6" borderId="444" xfId="0" applyNumberFormat="1" applyFont="1" applyFill="1" applyBorder="1" applyAlignment="1">
      <alignment horizontal="right" vertical="center"/>
    </xf>
    <xf numFmtId="179" fontId="17" fillId="6" borderId="445" xfId="0" applyNumberFormat="1" applyFont="1" applyFill="1" applyBorder="1" applyAlignment="1">
      <alignment horizontal="right" vertical="center"/>
    </xf>
    <xf numFmtId="179" fontId="16" fillId="6" borderId="445" xfId="0" applyNumberFormat="1" applyFont="1" applyFill="1" applyBorder="1" applyAlignment="1">
      <alignment horizontal="right" vertical="center"/>
    </xf>
    <xf numFmtId="179" fontId="32" fillId="6" borderId="445" xfId="0" applyNumberFormat="1" applyFont="1" applyFill="1" applyBorder="1" applyAlignment="1">
      <alignment horizontal="right" vertical="center"/>
    </xf>
    <xf numFmtId="10" fontId="32" fillId="6" borderId="446" xfId="0" applyNumberFormat="1" applyFont="1" applyFill="1" applyBorder="1" applyAlignment="1">
      <alignment horizontal="center" vertical="center"/>
    </xf>
    <xf numFmtId="0" fontId="48" fillId="6" borderId="447" xfId="0" applyFont="1" applyFill="1" applyBorder="1" applyAlignment="1">
      <alignment horizontal="left" vertical="top"/>
    </xf>
    <xf numFmtId="10" fontId="18" fillId="6" borderId="448" xfId="0" applyNumberFormat="1" applyFont="1" applyFill="1" applyBorder="1" applyAlignment="1">
      <alignment horizontal="center" vertical="center"/>
    </xf>
    <xf numFmtId="10" fontId="18" fillId="6" borderId="449" xfId="0" applyNumberFormat="1" applyFont="1" applyFill="1" applyBorder="1" applyAlignment="1">
      <alignment horizontal="center" vertical="center"/>
    </xf>
    <xf numFmtId="0" fontId="18" fillId="6" borderId="450" xfId="0" applyFont="1" applyFill="1" applyBorder="1" applyAlignment="1">
      <alignment horizontal="left" vertical="center"/>
    </xf>
    <xf numFmtId="0" fontId="49" fillId="3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177" fontId="33" fillId="2" borderId="0" xfId="0" applyNumberFormat="1" applyFont="1" applyFill="1" applyAlignment="1">
      <alignment vertical="center"/>
    </xf>
    <xf numFmtId="176" fontId="33" fillId="2" borderId="0" xfId="0" applyNumberFormat="1" applyFont="1" applyFill="1" applyAlignment="1">
      <alignment vertical="center"/>
    </xf>
    <xf numFmtId="177" fontId="33" fillId="2" borderId="0" xfId="0" applyNumberFormat="1" applyFont="1" applyFill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179" fontId="50" fillId="7" borderId="0" xfId="0" applyNumberFormat="1" applyFont="1" applyFill="1" applyAlignment="1">
      <alignment vertical="center"/>
    </xf>
    <xf numFmtId="10" fontId="33" fillId="2" borderId="0" xfId="0" applyNumberFormat="1" applyFont="1" applyFill="1" applyAlignment="1">
      <alignment vertical="center"/>
    </xf>
    <xf numFmtId="0" fontId="33" fillId="2" borderId="0" xfId="0" applyFont="1" applyFill="1" applyAlignment="1">
      <alignment vertical="top"/>
    </xf>
    <xf numFmtId="0" fontId="33" fillId="2" borderId="0" xfId="0" applyFont="1" applyFill="1" applyAlignment="1">
      <alignment vertical="center" wrapText="1"/>
    </xf>
    <xf numFmtId="182" fontId="33" fillId="2" borderId="0" xfId="0" applyNumberFormat="1" applyFont="1" applyFill="1" applyAlignment="1">
      <alignment vertical="center"/>
    </xf>
    <xf numFmtId="0" fontId="33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0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center" wrapText="1"/>
    </xf>
    <xf numFmtId="182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14" borderId="463" xfId="0" applyFont="1" applyFill="1" applyBorder="1" applyAlignment="1">
      <alignment horizontal="center" vertical="center"/>
    </xf>
    <xf numFmtId="0" fontId="15" fillId="14" borderId="464" xfId="0" applyFont="1" applyFill="1" applyBorder="1" applyAlignment="1">
      <alignment horizontal="center" vertical="center"/>
    </xf>
    <xf numFmtId="0" fontId="15" fillId="14" borderId="465" xfId="0" applyFont="1" applyFill="1" applyBorder="1" applyAlignment="1">
      <alignment horizontal="center" vertical="center"/>
    </xf>
    <xf numFmtId="0" fontId="7" fillId="11" borderId="467" xfId="0" applyFont="1" applyFill="1" applyBorder="1" applyAlignment="1">
      <alignment horizontal="center" vertical="center"/>
    </xf>
    <xf numFmtId="0" fontId="7" fillId="11" borderId="453" xfId="0" applyFont="1" applyFill="1" applyBorder="1" applyAlignment="1">
      <alignment horizontal="center" vertical="center"/>
    </xf>
    <xf numFmtId="0" fontId="7" fillId="11" borderId="468" xfId="0" applyFont="1" applyFill="1" applyBorder="1" applyAlignment="1">
      <alignment horizontal="left" vertical="center"/>
    </xf>
    <xf numFmtId="0" fontId="7" fillId="11" borderId="452" xfId="0" applyFont="1" applyFill="1" applyBorder="1" applyAlignment="1">
      <alignment horizontal="left" vertical="center" wrapText="1"/>
    </xf>
    <xf numFmtId="178" fontId="7" fillId="11" borderId="467" xfId="0" applyNumberFormat="1" applyFont="1" applyFill="1" applyBorder="1" applyAlignment="1">
      <alignment horizontal="center" vertical="center"/>
    </xf>
    <xf numFmtId="178" fontId="7" fillId="11" borderId="452" xfId="0" applyNumberFormat="1" applyFont="1" applyFill="1" applyBorder="1" applyAlignment="1">
      <alignment horizontal="center" vertical="center"/>
    </xf>
    <xf numFmtId="0" fontId="7" fillId="11" borderId="452" xfId="0" applyFont="1" applyFill="1" applyBorder="1" applyAlignment="1">
      <alignment horizontal="center" vertical="center"/>
    </xf>
    <xf numFmtId="178" fontId="7" fillId="11" borderId="468" xfId="0" applyNumberFormat="1" applyFont="1" applyFill="1" applyBorder="1" applyAlignment="1">
      <alignment horizontal="center" vertical="center"/>
    </xf>
    <xf numFmtId="3" fontId="7" fillId="11" borderId="453" xfId="0" applyNumberFormat="1" applyFont="1" applyFill="1" applyBorder="1" applyAlignment="1">
      <alignment horizontal="right" vertical="center"/>
    </xf>
    <xf numFmtId="0" fontId="7" fillId="11" borderId="468" xfId="0" applyFont="1" applyFill="1" applyBorder="1" applyAlignment="1">
      <alignment horizontal="center" vertical="center"/>
    </xf>
    <xf numFmtId="3" fontId="7" fillId="11" borderId="469" xfId="0" applyNumberFormat="1" applyFont="1" applyFill="1" applyBorder="1" applyAlignment="1">
      <alignment horizontal="right" vertical="center"/>
    </xf>
    <xf numFmtId="0" fontId="10" fillId="11" borderId="452" xfId="0" applyFont="1" applyFill="1" applyBorder="1" applyAlignment="1">
      <alignment horizontal="left" vertical="center"/>
    </xf>
    <xf numFmtId="0" fontId="7" fillId="11" borderId="168" xfId="0" applyFont="1" applyFill="1" applyBorder="1" applyAlignment="1">
      <alignment horizontal="center" vertical="center"/>
    </xf>
    <xf numFmtId="0" fontId="1" fillId="11" borderId="168" xfId="0" applyFont="1" applyFill="1" applyBorder="1" applyAlignment="1">
      <alignment vertical="center"/>
    </xf>
    <xf numFmtId="0" fontId="1" fillId="11" borderId="0" xfId="0" applyFont="1" applyFill="1" applyAlignment="1">
      <alignment vertical="center"/>
    </xf>
    <xf numFmtId="0" fontId="7" fillId="11" borderId="470" xfId="0" applyFont="1" applyFill="1" applyBorder="1" applyAlignment="1">
      <alignment horizontal="center" vertical="center"/>
    </xf>
    <xf numFmtId="178" fontId="7" fillId="11" borderId="407" xfId="0" applyNumberFormat="1" applyFont="1" applyFill="1" applyBorder="1" applyAlignment="1">
      <alignment horizontal="center" vertical="center"/>
    </xf>
    <xf numFmtId="178" fontId="7" fillId="11" borderId="0" xfId="0" applyNumberFormat="1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178" fontId="7" fillId="11" borderId="292" xfId="0" applyNumberFormat="1" applyFont="1" applyFill="1" applyBorder="1" applyAlignment="1">
      <alignment horizontal="center" vertical="center"/>
    </xf>
    <xf numFmtId="3" fontId="7" fillId="11" borderId="470" xfId="0" applyNumberFormat="1" applyFont="1" applyFill="1" applyBorder="1" applyAlignment="1">
      <alignment horizontal="right" vertical="center"/>
    </xf>
    <xf numFmtId="0" fontId="7" fillId="11" borderId="292" xfId="0" applyFont="1" applyFill="1" applyBorder="1" applyAlignment="1">
      <alignment horizontal="center" vertical="center"/>
    </xf>
    <xf numFmtId="3" fontId="7" fillId="11" borderId="345" xfId="0" applyNumberFormat="1" applyFont="1" applyFill="1" applyBorder="1" applyAlignment="1">
      <alignment horizontal="right" vertical="center"/>
    </xf>
    <xf numFmtId="3" fontId="7" fillId="11" borderId="471" xfId="0" applyNumberFormat="1" applyFont="1" applyFill="1" applyBorder="1" applyAlignment="1">
      <alignment horizontal="right" vertical="center"/>
    </xf>
    <xf numFmtId="178" fontId="7" fillId="11" borderId="173" xfId="0" applyNumberFormat="1" applyFont="1" applyFill="1" applyBorder="1" applyAlignment="1">
      <alignment horizontal="center" vertical="center"/>
    </xf>
    <xf numFmtId="178" fontId="7" fillId="11" borderId="168" xfId="0" applyNumberFormat="1" applyFont="1" applyFill="1" applyBorder="1" applyAlignment="1">
      <alignment horizontal="center" vertical="center"/>
    </xf>
    <xf numFmtId="3" fontId="7" fillId="11" borderId="174" xfId="0" applyNumberFormat="1" applyFont="1" applyFill="1" applyBorder="1" applyAlignment="1">
      <alignment horizontal="right" vertical="center"/>
    </xf>
    <xf numFmtId="0" fontId="7" fillId="11" borderId="471" xfId="0" applyFont="1" applyFill="1" applyBorder="1" applyAlignment="1">
      <alignment horizontal="center" vertical="center"/>
    </xf>
    <xf numFmtId="0" fontId="7" fillId="11" borderId="150" xfId="0" applyFont="1" applyFill="1" applyBorder="1" applyAlignment="1">
      <alignment horizontal="left" vertical="center" wrapText="1"/>
    </xf>
    <xf numFmtId="178" fontId="7" fillId="11" borderId="461" xfId="0" applyNumberFormat="1" applyFont="1" applyFill="1" applyBorder="1" applyAlignment="1">
      <alignment horizontal="center" vertical="center"/>
    </xf>
    <xf numFmtId="0" fontId="7" fillId="11" borderId="150" xfId="0" applyFont="1" applyFill="1" applyBorder="1" applyAlignment="1">
      <alignment horizontal="center" vertical="center"/>
    </xf>
    <xf numFmtId="185" fontId="7" fillId="11" borderId="151" xfId="0" applyNumberFormat="1" applyFont="1" applyFill="1" applyBorder="1" applyAlignment="1">
      <alignment horizontal="center" vertical="center"/>
    </xf>
    <xf numFmtId="185" fontId="7" fillId="11" borderId="466" xfId="0" applyNumberFormat="1" applyFont="1" applyFill="1" applyBorder="1" applyAlignment="1">
      <alignment horizontal="right" vertical="center"/>
    </xf>
    <xf numFmtId="178" fontId="7" fillId="11" borderId="150" xfId="0" applyNumberFormat="1" applyFont="1" applyFill="1" applyBorder="1" applyAlignment="1">
      <alignment horizontal="center" vertical="center"/>
    </xf>
    <xf numFmtId="3" fontId="7" fillId="11" borderId="156" xfId="0" applyNumberFormat="1" applyFont="1" applyFill="1" applyBorder="1" applyAlignment="1">
      <alignment horizontal="right" vertical="center"/>
    </xf>
    <xf numFmtId="3" fontId="7" fillId="11" borderId="466" xfId="0" applyNumberFormat="1" applyFont="1" applyFill="1" applyBorder="1" applyAlignment="1">
      <alignment horizontal="right" vertical="center"/>
    </xf>
    <xf numFmtId="0" fontId="7" fillId="11" borderId="151" xfId="0" applyFont="1" applyFill="1" applyBorder="1" applyAlignment="1">
      <alignment horizontal="center" vertical="center"/>
    </xf>
    <xf numFmtId="0" fontId="10" fillId="11" borderId="151" xfId="0" applyFont="1" applyFill="1" applyBorder="1" applyAlignment="1">
      <alignment horizontal="left" vertical="center"/>
    </xf>
    <xf numFmtId="0" fontId="7" fillId="11" borderId="466" xfId="0" applyFont="1" applyFill="1" applyBorder="1" applyAlignment="1">
      <alignment horizontal="center" vertical="center"/>
    </xf>
    <xf numFmtId="0" fontId="7" fillId="11" borderId="460" xfId="0" applyFont="1" applyFill="1" applyBorder="1" applyAlignment="1">
      <alignment horizontal="center" vertical="center"/>
    </xf>
    <xf numFmtId="178" fontId="7" fillId="11" borderId="454" xfId="0" applyNumberFormat="1" applyFont="1" applyFill="1" applyBorder="1" applyAlignment="1">
      <alignment horizontal="center" vertical="center"/>
    </xf>
    <xf numFmtId="0" fontId="7" fillId="11" borderId="131" xfId="0" applyFont="1" applyFill="1" applyBorder="1" applyAlignment="1">
      <alignment horizontal="center" vertical="center"/>
    </xf>
    <xf numFmtId="178" fontId="7" fillId="11" borderId="137" xfId="0" applyNumberFormat="1" applyFont="1" applyFill="1" applyBorder="1" applyAlignment="1">
      <alignment horizontal="center" vertical="center"/>
    </xf>
    <xf numFmtId="3" fontId="7" fillId="11" borderId="137" xfId="0" applyNumberFormat="1" applyFont="1" applyFill="1" applyBorder="1" applyAlignment="1">
      <alignment horizontal="right" vertical="center"/>
    </xf>
    <xf numFmtId="3" fontId="7" fillId="11" borderId="135" xfId="0" applyNumberFormat="1" applyFont="1" applyFill="1" applyBorder="1" applyAlignment="1">
      <alignment horizontal="right" vertical="center"/>
    </xf>
    <xf numFmtId="0" fontId="11" fillId="11" borderId="131" xfId="0" applyFont="1" applyFill="1" applyBorder="1" applyAlignment="1">
      <alignment horizontal="left" vertical="center"/>
    </xf>
    <xf numFmtId="178" fontId="7" fillId="11" borderId="345" xfId="0" applyNumberFormat="1" applyFont="1" applyFill="1" applyBorder="1" applyAlignment="1">
      <alignment horizontal="center" vertical="center"/>
    </xf>
    <xf numFmtId="3" fontId="7" fillId="11" borderId="216" xfId="0" applyNumberFormat="1" applyFont="1" applyFill="1" applyBorder="1" applyAlignment="1">
      <alignment horizontal="right" vertical="center"/>
    </xf>
    <xf numFmtId="0" fontId="11" fillId="11" borderId="0" xfId="0" applyFont="1" applyFill="1" applyAlignment="1">
      <alignment horizontal="center" vertical="center"/>
    </xf>
    <xf numFmtId="178" fontId="54" fillId="0" borderId="461" xfId="0" applyNumberFormat="1" applyFont="1" applyBorder="1" applyAlignment="1">
      <alignment horizontal="center" vertical="center"/>
    </xf>
    <xf numFmtId="178" fontId="54" fillId="0" borderId="156" xfId="0" applyNumberFormat="1" applyFont="1" applyBorder="1" applyAlignment="1">
      <alignment horizontal="center" vertical="center"/>
    </xf>
    <xf numFmtId="3" fontId="54" fillId="0" borderId="156" xfId="0" applyNumberFormat="1" applyFont="1" applyBorder="1" applyAlignment="1">
      <alignment horizontal="right" vertical="center"/>
    </xf>
    <xf numFmtId="3" fontId="54" fillId="0" borderId="154" xfId="0" applyNumberFormat="1" applyFont="1" applyBorder="1" applyAlignment="1">
      <alignment horizontal="right" vertical="center"/>
    </xf>
    <xf numFmtId="0" fontId="11" fillId="0" borderId="150" xfId="0" applyFont="1" applyBorder="1" applyAlignment="1">
      <alignment horizontal="center" vertical="center"/>
    </xf>
    <xf numFmtId="0" fontId="7" fillId="0" borderId="150" xfId="0" applyFont="1" applyBorder="1" applyAlignment="1">
      <alignment horizontal="center" vertical="center"/>
    </xf>
    <xf numFmtId="0" fontId="7" fillId="0" borderId="46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78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55" fillId="0" borderId="0" xfId="0" applyFont="1" applyAlignment="1"/>
    <xf numFmtId="0" fontId="55" fillId="0" borderId="0" xfId="0" applyFont="1"/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14" borderId="472" xfId="0" applyFont="1" applyFill="1" applyBorder="1" applyAlignment="1">
      <alignment vertical="center"/>
    </xf>
    <xf numFmtId="0" fontId="1" fillId="0" borderId="473" xfId="0" applyFont="1" applyBorder="1" applyAlignment="1">
      <alignment horizontal="center" vertical="center"/>
    </xf>
    <xf numFmtId="0" fontId="1" fillId="0" borderId="474" xfId="0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4" fontId="1" fillId="0" borderId="475" xfId="0" applyNumberFormat="1" applyFont="1" applyBorder="1" applyAlignment="1">
      <alignment vertical="center"/>
    </xf>
    <xf numFmtId="3" fontId="1" fillId="0" borderId="194" xfId="0" applyNumberFormat="1" applyFont="1" applyBorder="1" applyAlignment="1">
      <alignment vertical="center"/>
    </xf>
    <xf numFmtId="3" fontId="1" fillId="0" borderId="194" xfId="0" applyNumberFormat="1" applyFont="1" applyBorder="1" applyAlignment="1">
      <alignment vertical="center"/>
    </xf>
    <xf numFmtId="0" fontId="1" fillId="0" borderId="300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1" fillId="0" borderId="300" xfId="0" applyNumberFormat="1" applyFont="1" applyBorder="1" applyAlignment="1">
      <alignment vertical="center"/>
    </xf>
    <xf numFmtId="4" fontId="1" fillId="0" borderId="476" xfId="0" applyNumberFormat="1" applyFont="1" applyBorder="1" applyAlignment="1">
      <alignment vertical="center"/>
    </xf>
    <xf numFmtId="4" fontId="1" fillId="0" borderId="463" xfId="0" applyNumberFormat="1" applyFont="1" applyBorder="1" applyAlignment="1">
      <alignment vertical="center"/>
    </xf>
    <xf numFmtId="3" fontId="1" fillId="0" borderId="463" xfId="0" applyNumberFormat="1" applyFont="1" applyBorder="1" applyAlignment="1">
      <alignment vertical="center"/>
    </xf>
    <xf numFmtId="3" fontId="24" fillId="14" borderId="465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57" fillId="14" borderId="472" xfId="0" applyNumberFormat="1" applyFont="1" applyFill="1" applyBorder="1" applyAlignment="1">
      <alignment vertical="center"/>
    </xf>
    <xf numFmtId="4" fontId="1" fillId="0" borderId="473" xfId="0" applyNumberFormat="1" applyFont="1" applyBorder="1" applyAlignment="1">
      <alignment horizontal="center" vertical="center"/>
    </xf>
    <xf numFmtId="4" fontId="57" fillId="0" borderId="0" xfId="0" applyNumberFormat="1" applyFont="1" applyAlignment="1">
      <alignment vertical="center"/>
    </xf>
    <xf numFmtId="0" fontId="58" fillId="0" borderId="475" xfId="0" applyFont="1" applyBorder="1" applyAlignment="1"/>
    <xf numFmtId="0" fontId="58" fillId="0" borderId="0" xfId="0" applyFont="1" applyAlignment="1"/>
    <xf numFmtId="0" fontId="58" fillId="0" borderId="476" xfId="0" applyFont="1" applyBorder="1" applyAlignment="1"/>
    <xf numFmtId="3" fontId="1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0" fontId="59" fillId="0" borderId="0" xfId="0" applyFont="1"/>
    <xf numFmtId="0" fontId="60" fillId="15" borderId="0" xfId="0" applyFont="1" applyFill="1" applyAlignment="1">
      <alignment horizontal="left" vertical="center"/>
    </xf>
    <xf numFmtId="0" fontId="60" fillId="15" borderId="0" xfId="0" applyFont="1" applyFill="1" applyAlignment="1">
      <alignment horizontal="center" vertical="center"/>
    </xf>
    <xf numFmtId="0" fontId="61" fillId="15" borderId="0" xfId="0" applyFont="1" applyFill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horizontal="left" vertical="center"/>
    </xf>
    <xf numFmtId="0" fontId="56" fillId="0" borderId="477" xfId="0" applyFont="1" applyBorder="1" applyAlignment="1">
      <alignment horizontal="center" vertical="center"/>
    </xf>
    <xf numFmtId="0" fontId="56" fillId="0" borderId="477" xfId="0" applyFont="1" applyBorder="1" applyAlignment="1">
      <alignment horizontal="left" vertical="center"/>
    </xf>
    <xf numFmtId="0" fontId="57" fillId="0" borderId="477" xfId="0" applyFont="1" applyBorder="1" applyAlignment="1">
      <alignment horizontal="center" vertical="center"/>
    </xf>
    <xf numFmtId="0" fontId="65" fillId="0" borderId="0" xfId="0" applyFont="1" applyAlignment="1"/>
    <xf numFmtId="178" fontId="56" fillId="0" borderId="0" xfId="0" applyNumberFormat="1" applyFont="1" applyAlignment="1">
      <alignment horizontal="center"/>
    </xf>
    <xf numFmtId="0" fontId="56" fillId="0" borderId="0" xfId="0" applyFont="1" applyAlignment="1">
      <alignment horizontal="center"/>
    </xf>
    <xf numFmtId="0" fontId="56" fillId="0" borderId="0" xfId="0" applyFont="1" applyAlignment="1"/>
    <xf numFmtId="0" fontId="56" fillId="0" borderId="0" xfId="0" applyFont="1" applyAlignment="1"/>
    <xf numFmtId="3" fontId="56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66" fillId="0" borderId="0" xfId="0" applyFont="1" applyAlignment="1"/>
    <xf numFmtId="0" fontId="67" fillId="0" borderId="0" xfId="0" applyFont="1"/>
    <xf numFmtId="178" fontId="56" fillId="0" borderId="478" xfId="0" applyNumberFormat="1" applyFont="1" applyBorder="1" applyAlignment="1">
      <alignment horizontal="center"/>
    </xf>
    <xf numFmtId="0" fontId="56" fillId="0" borderId="478" xfId="0" applyFont="1" applyBorder="1" applyAlignment="1">
      <alignment horizontal="center"/>
    </xf>
    <xf numFmtId="0" fontId="56" fillId="0" borderId="478" xfId="0" applyFont="1" applyBorder="1" applyAlignment="1"/>
    <xf numFmtId="0" fontId="56" fillId="0" borderId="478" xfId="0" applyFont="1" applyBorder="1" applyAlignment="1"/>
    <xf numFmtId="3" fontId="56" fillId="0" borderId="478" xfId="0" applyNumberFormat="1" applyFont="1" applyBorder="1" applyAlignment="1">
      <alignment horizontal="right"/>
    </xf>
    <xf numFmtId="0" fontId="68" fillId="0" borderId="0" xfId="0" applyFont="1" applyAlignment="1"/>
    <xf numFmtId="0" fontId="69" fillId="0" borderId="0" xfId="0" applyFont="1" applyAlignment="1"/>
    <xf numFmtId="0" fontId="56" fillId="11" borderId="0" xfId="0" applyFont="1" applyFill="1" applyAlignment="1">
      <alignment horizontal="center"/>
    </xf>
    <xf numFmtId="0" fontId="56" fillId="11" borderId="0" xfId="0" applyFont="1" applyFill="1" applyAlignment="1"/>
    <xf numFmtId="3" fontId="70" fillId="11" borderId="0" xfId="0" applyNumberFormat="1" applyFont="1" applyFill="1" applyAlignment="1">
      <alignment horizontal="right"/>
    </xf>
    <xf numFmtId="0" fontId="71" fillId="0" borderId="0" xfId="0" applyFont="1" applyAlignment="1"/>
    <xf numFmtId="178" fontId="72" fillId="0" borderId="479" xfId="0" applyNumberFormat="1" applyFont="1" applyBorder="1" applyAlignment="1">
      <alignment horizontal="center"/>
    </xf>
    <xf numFmtId="0" fontId="72" fillId="0" borderId="479" xfId="0" applyFont="1" applyBorder="1" applyAlignment="1">
      <alignment horizontal="center"/>
    </xf>
    <xf numFmtId="0" fontId="72" fillId="0" borderId="479" xfId="0" applyFont="1" applyBorder="1" applyAlignment="1"/>
    <xf numFmtId="0" fontId="72" fillId="0" borderId="479" xfId="0" applyFont="1" applyBorder="1" applyAlignment="1"/>
    <xf numFmtId="3" fontId="72" fillId="0" borderId="479" xfId="0" applyNumberFormat="1" applyFont="1" applyBorder="1" applyAlignment="1">
      <alignment horizontal="right"/>
    </xf>
    <xf numFmtId="0" fontId="73" fillId="0" borderId="0" xfId="0" applyFont="1"/>
    <xf numFmtId="0" fontId="73" fillId="0" borderId="0" xfId="0" applyFont="1" applyAlignment="1"/>
    <xf numFmtId="178" fontId="72" fillId="0" borderId="478" xfId="0" applyNumberFormat="1" applyFont="1" applyBorder="1" applyAlignment="1">
      <alignment horizontal="center"/>
    </xf>
    <xf numFmtId="0" fontId="72" fillId="0" borderId="478" xfId="0" applyFont="1" applyBorder="1" applyAlignment="1"/>
    <xf numFmtId="0" fontId="72" fillId="0" borderId="478" xfId="0" applyFont="1" applyBorder="1" applyAlignment="1"/>
    <xf numFmtId="3" fontId="72" fillId="0" borderId="478" xfId="0" applyNumberFormat="1" applyFont="1" applyBorder="1" applyAlignment="1">
      <alignment horizontal="right"/>
    </xf>
    <xf numFmtId="0" fontId="74" fillId="11" borderId="0" xfId="0" applyFont="1" applyFill="1" applyAlignment="1">
      <alignment horizontal="center"/>
    </xf>
    <xf numFmtId="0" fontId="74" fillId="11" borderId="0" xfId="0" applyFont="1" applyFill="1" applyAlignment="1"/>
    <xf numFmtId="3" fontId="75" fillId="11" borderId="0" xfId="0" applyNumberFormat="1" applyFont="1" applyFill="1" applyAlignment="1">
      <alignment horizontal="right"/>
    </xf>
    <xf numFmtId="0" fontId="67" fillId="0" borderId="0" xfId="0" applyFont="1" applyAlignment="1"/>
    <xf numFmtId="178" fontId="56" fillId="0" borderId="479" xfId="0" applyNumberFormat="1" applyFont="1" applyBorder="1" applyAlignment="1">
      <alignment horizontal="center"/>
    </xf>
    <xf numFmtId="0" fontId="56" fillId="0" borderId="479" xfId="0" applyFont="1" applyBorder="1" applyAlignment="1"/>
    <xf numFmtId="0" fontId="56" fillId="0" borderId="479" xfId="0" applyFont="1" applyBorder="1" applyAlignment="1"/>
    <xf numFmtId="3" fontId="56" fillId="0" borderId="479" xfId="0" applyNumberFormat="1" applyFont="1" applyBorder="1" applyAlignment="1">
      <alignment horizontal="right"/>
    </xf>
    <xf numFmtId="178" fontId="72" fillId="0" borderId="0" xfId="0" applyNumberFormat="1" applyFont="1" applyAlignment="1">
      <alignment horizontal="center"/>
    </xf>
    <xf numFmtId="0" fontId="72" fillId="0" borderId="0" xfId="0" applyFont="1" applyAlignment="1"/>
    <xf numFmtId="0" fontId="72" fillId="0" borderId="0" xfId="0" applyFont="1" applyAlignment="1"/>
    <xf numFmtId="3" fontId="7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/>
    <xf numFmtId="0" fontId="56" fillId="12" borderId="0" xfId="0" applyFont="1" applyFill="1" applyAlignment="1">
      <alignment horizontal="center"/>
    </xf>
    <xf numFmtId="0" fontId="56" fillId="12" borderId="0" xfId="0" applyFont="1" applyFill="1" applyAlignment="1"/>
    <xf numFmtId="3" fontId="56" fillId="12" borderId="0" xfId="0" applyNumberFormat="1" applyFont="1" applyFill="1" applyAlignment="1">
      <alignment horizontal="right"/>
    </xf>
    <xf numFmtId="3" fontId="56" fillId="11" borderId="0" xfId="0" applyNumberFormat="1" applyFont="1" applyFill="1" applyAlignment="1">
      <alignment horizontal="right"/>
    </xf>
    <xf numFmtId="0" fontId="72" fillId="11" borderId="0" xfId="0" applyFont="1" applyFill="1" applyAlignment="1">
      <alignment horizontal="center"/>
    </xf>
    <xf numFmtId="0" fontId="72" fillId="11" borderId="0" xfId="0" applyFont="1" applyFill="1" applyAlignment="1"/>
    <xf numFmtId="0" fontId="3" fillId="0" borderId="0" xfId="0" applyFont="1" applyAlignment="1"/>
    <xf numFmtId="3" fontId="3" fillId="0" borderId="0" xfId="0" applyNumberFormat="1" applyFont="1" applyAlignment="1"/>
    <xf numFmtId="3" fontId="3" fillId="0" borderId="0" xfId="0" applyNumberFormat="1" applyFont="1" applyAlignment="1"/>
    <xf numFmtId="0" fontId="7" fillId="11" borderId="461" xfId="0" applyFont="1" applyFill="1" applyBorder="1" applyAlignment="1">
      <alignment horizontal="center" vertical="center"/>
    </xf>
    <xf numFmtId="0" fontId="7" fillId="11" borderId="151" xfId="0" applyFont="1" applyFill="1" applyBorder="1" applyAlignment="1">
      <alignment horizontal="left" vertical="center"/>
    </xf>
    <xf numFmtId="178" fontId="7" fillId="11" borderId="151" xfId="0" applyNumberFormat="1" applyFont="1" applyFill="1" applyBorder="1" applyAlignment="1">
      <alignment horizontal="center" vertical="center"/>
    </xf>
    <xf numFmtId="0" fontId="7" fillId="11" borderId="150" xfId="0" applyFont="1" applyFill="1" applyBorder="1" applyAlignment="1">
      <alignment horizontal="left" vertical="center"/>
    </xf>
    <xf numFmtId="185" fontId="7" fillId="11" borderId="461" xfId="0" applyNumberFormat="1" applyFont="1" applyFill="1" applyBorder="1" applyAlignment="1">
      <alignment horizontal="center" vertical="center"/>
    </xf>
    <xf numFmtId="0" fontId="7" fillId="11" borderId="150" xfId="0" applyFont="1" applyFill="1" applyBorder="1" applyAlignment="1">
      <alignment horizontal="left" vertical="center"/>
    </xf>
    <xf numFmtId="0" fontId="7" fillId="11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85" fontId="7" fillId="0" borderId="0" xfId="0" applyNumberFormat="1" applyFont="1" applyAlignment="1">
      <alignment horizontal="center" vertical="center"/>
    </xf>
    <xf numFmtId="0" fontId="57" fillId="0" borderId="473" xfId="0" applyFont="1" applyBorder="1" applyAlignment="1">
      <alignment horizontal="center" vertical="center"/>
    </xf>
    <xf numFmtId="3" fontId="57" fillId="0" borderId="194" xfId="0" applyNumberFormat="1" applyFont="1" applyBorder="1" applyAlignment="1">
      <alignment vertical="center"/>
    </xf>
    <xf numFmtId="176" fontId="15" fillId="0" borderId="0" xfId="0" applyNumberFormat="1" applyFont="1" applyAlignment="1">
      <alignment horizontal="center" vertical="center"/>
    </xf>
    <xf numFmtId="176" fontId="15" fillId="0" borderId="0" xfId="0" applyNumberFormat="1" applyFont="1" applyAlignment="1">
      <alignment horizontal="right" vertical="center"/>
    </xf>
    <xf numFmtId="4" fontId="57" fillId="0" borderId="463" xfId="0" applyNumberFormat="1" applyFont="1" applyBorder="1" applyAlignment="1">
      <alignment vertical="center"/>
    </xf>
    <xf numFmtId="4" fontId="57" fillId="0" borderId="473" xfId="0" applyNumberFormat="1" applyFont="1" applyBorder="1" applyAlignment="1">
      <alignment horizontal="center" vertical="center"/>
    </xf>
    <xf numFmtId="3" fontId="57" fillId="0" borderId="463" xfId="0" applyNumberFormat="1" applyFont="1" applyBorder="1" applyAlignment="1">
      <alignment vertical="center"/>
    </xf>
    <xf numFmtId="0" fontId="76" fillId="15" borderId="0" xfId="0" applyFont="1" applyFill="1" applyAlignment="1">
      <alignment horizontal="left" vertical="center"/>
    </xf>
    <xf numFmtId="0" fontId="76" fillId="15" borderId="0" xfId="0" applyFont="1" applyFill="1" applyAlignment="1">
      <alignment horizontal="center" vertical="center"/>
    </xf>
    <xf numFmtId="0" fontId="77" fillId="15" borderId="0" xfId="0" applyFont="1" applyFill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8" fillId="0" borderId="0" xfId="0" applyFont="1"/>
    <xf numFmtId="0" fontId="79" fillId="0" borderId="0" xfId="0" applyFont="1" applyAlignment="1">
      <alignment vertical="center"/>
    </xf>
    <xf numFmtId="0" fontId="80" fillId="0" borderId="0" xfId="0" applyFont="1" applyAlignment="1">
      <alignment vertical="center"/>
    </xf>
    <xf numFmtId="0" fontId="56" fillId="0" borderId="478" xfId="0" applyFont="1" applyBorder="1" applyAlignment="1">
      <alignment horizontal="center"/>
    </xf>
    <xf numFmtId="0" fontId="72" fillId="0" borderId="0" xfId="0" applyFont="1" applyAlignment="1">
      <alignment horizontal="center"/>
    </xf>
    <xf numFmtId="3" fontId="70" fillId="11" borderId="0" xfId="0" applyNumberFormat="1" applyFont="1" applyFill="1" applyAlignment="1"/>
    <xf numFmtId="186" fontId="56" fillId="12" borderId="0" xfId="0" applyNumberFormat="1" applyFont="1" applyFill="1" applyAlignment="1">
      <alignment horizontal="center"/>
    </xf>
    <xf numFmtId="178" fontId="56" fillId="12" borderId="0" xfId="0" applyNumberFormat="1" applyFont="1" applyFill="1" applyAlignment="1">
      <alignment horizontal="center"/>
    </xf>
    <xf numFmtId="0" fontId="56" fillId="12" borderId="0" xfId="0" applyFont="1" applyFill="1" applyAlignment="1"/>
    <xf numFmtId="3" fontId="70" fillId="12" borderId="0" xfId="0" applyNumberFormat="1" applyFont="1" applyFill="1" applyAlignment="1"/>
    <xf numFmtId="0" fontId="15" fillId="14" borderId="482" xfId="0" applyFont="1" applyFill="1" applyBorder="1" applyAlignment="1">
      <alignment horizontal="center" vertical="center"/>
    </xf>
    <xf numFmtId="0" fontId="15" fillId="14" borderId="483" xfId="0" applyFont="1" applyFill="1" applyBorder="1" applyAlignment="1">
      <alignment horizontal="center" vertical="center"/>
    </xf>
    <xf numFmtId="0" fontId="7" fillId="0" borderId="345" xfId="0" applyFont="1" applyBorder="1" applyAlignment="1">
      <alignment horizontal="center" vertical="center"/>
    </xf>
    <xf numFmtId="0" fontId="7" fillId="0" borderId="470" xfId="0" applyFont="1" applyBorder="1" applyAlignment="1">
      <alignment horizontal="center" vertical="center"/>
    </xf>
    <xf numFmtId="178" fontId="7" fillId="0" borderId="407" xfId="0" applyNumberFormat="1" applyFont="1" applyBorder="1" applyAlignment="1">
      <alignment horizontal="center" vertical="center"/>
    </xf>
    <xf numFmtId="178" fontId="7" fillId="0" borderId="292" xfId="0" applyNumberFormat="1" applyFont="1" applyBorder="1" applyAlignment="1">
      <alignment horizontal="center" vertical="center"/>
    </xf>
    <xf numFmtId="3" fontId="7" fillId="0" borderId="470" xfId="0" applyNumberFormat="1" applyFont="1" applyBorder="1" applyAlignment="1">
      <alignment horizontal="right" vertical="center"/>
    </xf>
    <xf numFmtId="178" fontId="7" fillId="13" borderId="292" xfId="0" applyNumberFormat="1" applyFont="1" applyFill="1" applyBorder="1" applyAlignment="1">
      <alignment horizontal="center" vertical="center"/>
    </xf>
    <xf numFmtId="178" fontId="7" fillId="13" borderId="0" xfId="0" applyNumberFormat="1" applyFont="1" applyFill="1" applyAlignment="1">
      <alignment horizontal="center" vertical="center"/>
    </xf>
    <xf numFmtId="3" fontId="7" fillId="13" borderId="345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292" xfId="0" applyFont="1" applyBorder="1" applyAlignment="1">
      <alignment horizontal="center" vertical="center"/>
    </xf>
    <xf numFmtId="0" fontId="7" fillId="0" borderId="174" xfId="0" applyFont="1" applyBorder="1" applyAlignment="1">
      <alignment horizontal="center" vertical="center"/>
    </xf>
    <xf numFmtId="0" fontId="7" fillId="0" borderId="471" xfId="0" applyFont="1" applyBorder="1" applyAlignment="1">
      <alignment horizontal="center" vertical="center"/>
    </xf>
    <xf numFmtId="0" fontId="7" fillId="0" borderId="168" xfId="0" applyFont="1" applyBorder="1" applyAlignment="1">
      <alignment horizontal="left" vertical="center" wrapText="1"/>
    </xf>
    <xf numFmtId="178" fontId="7" fillId="0" borderId="421" xfId="0" applyNumberFormat="1" applyFont="1" applyBorder="1" applyAlignment="1">
      <alignment horizontal="center" vertical="center"/>
    </xf>
    <xf numFmtId="178" fontId="7" fillId="0" borderId="168" xfId="0" applyNumberFormat="1" applyFont="1" applyBorder="1" applyAlignment="1">
      <alignment horizontal="center" vertical="center"/>
    </xf>
    <xf numFmtId="0" fontId="7" fillId="0" borderId="168" xfId="0" applyFont="1" applyBorder="1" applyAlignment="1">
      <alignment horizontal="center" vertical="center"/>
    </xf>
    <xf numFmtId="178" fontId="7" fillId="0" borderId="173" xfId="0" applyNumberFormat="1" applyFont="1" applyBorder="1" applyAlignment="1">
      <alignment horizontal="center" vertical="center"/>
    </xf>
    <xf numFmtId="3" fontId="7" fillId="0" borderId="471" xfId="0" applyNumberFormat="1" applyFont="1" applyBorder="1" applyAlignment="1">
      <alignment horizontal="right" vertical="center"/>
    </xf>
    <xf numFmtId="0" fontId="7" fillId="13" borderId="173" xfId="0" applyFont="1" applyFill="1" applyBorder="1" applyAlignment="1">
      <alignment horizontal="center" vertical="center"/>
    </xf>
    <xf numFmtId="178" fontId="7" fillId="13" borderId="168" xfId="0" applyNumberFormat="1" applyFont="1" applyFill="1" applyBorder="1" applyAlignment="1">
      <alignment horizontal="center" vertical="center"/>
    </xf>
    <xf numFmtId="3" fontId="7" fillId="13" borderId="174" xfId="0" applyNumberFormat="1" applyFont="1" applyFill="1" applyBorder="1" applyAlignment="1">
      <alignment horizontal="right" vertical="center"/>
    </xf>
    <xf numFmtId="0" fontId="10" fillId="0" borderId="168" xfId="0" applyFont="1" applyBorder="1" applyAlignment="1">
      <alignment horizontal="left" vertical="center"/>
    </xf>
    <xf numFmtId="0" fontId="10" fillId="0" borderId="173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3" fontId="57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4" fontId="57" fillId="0" borderId="0" xfId="0" applyNumberFormat="1" applyFont="1" applyAlignment="1">
      <alignment vertical="center"/>
    </xf>
    <xf numFmtId="4" fontId="57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7" fillId="0" borderId="345" xfId="0" applyFont="1" applyBorder="1" applyAlignment="1">
      <alignment horizontal="left" vertical="center" wrapText="1"/>
    </xf>
    <xf numFmtId="3" fontId="7" fillId="0" borderId="292" xfId="0" applyNumberFormat="1" applyFont="1" applyBorder="1" applyAlignment="1">
      <alignment horizontal="right" vertical="center"/>
    </xf>
    <xf numFmtId="0" fontId="7" fillId="0" borderId="174" xfId="0" applyFont="1" applyBorder="1" applyAlignment="1">
      <alignment horizontal="left" vertical="center" wrapText="1"/>
    </xf>
    <xf numFmtId="3" fontId="7" fillId="0" borderId="173" xfId="0" applyNumberFormat="1" applyFont="1" applyBorder="1" applyAlignment="1">
      <alignment horizontal="right" vertical="center"/>
    </xf>
    <xf numFmtId="176" fontId="7" fillId="13" borderId="173" xfId="0" applyNumberFormat="1" applyFont="1" applyFill="1" applyBorder="1" applyAlignment="1">
      <alignment horizontal="center" vertical="center"/>
    </xf>
    <xf numFmtId="178" fontId="7" fillId="13" borderId="173" xfId="0" applyNumberFormat="1" applyFont="1" applyFill="1" applyBorder="1" applyAlignment="1">
      <alignment horizontal="center" vertical="center"/>
    </xf>
    <xf numFmtId="0" fontId="7" fillId="0" borderId="400" xfId="0" applyFont="1" applyBorder="1" applyAlignment="1">
      <alignment horizontal="center" vertical="center"/>
    </xf>
    <xf numFmtId="0" fontId="7" fillId="0" borderId="396" xfId="0" applyFont="1" applyBorder="1" applyAlignment="1">
      <alignment horizontal="center" vertical="center"/>
    </xf>
    <xf numFmtId="0" fontId="7" fillId="0" borderId="396" xfId="0" applyFont="1" applyBorder="1" applyAlignment="1">
      <alignment horizontal="left" vertical="center" wrapText="1"/>
    </xf>
    <xf numFmtId="178" fontId="7" fillId="0" borderId="395" xfId="0" applyNumberFormat="1" applyFont="1" applyBorder="1" applyAlignment="1">
      <alignment horizontal="center" vertical="center"/>
    </xf>
    <xf numFmtId="3" fontId="7" fillId="0" borderId="395" xfId="0" applyNumberFormat="1" applyFont="1" applyBorder="1" applyAlignment="1">
      <alignment horizontal="right" vertical="center"/>
    </xf>
    <xf numFmtId="178" fontId="7" fillId="13" borderId="395" xfId="0" applyNumberFormat="1" applyFont="1" applyFill="1" applyBorder="1" applyAlignment="1">
      <alignment horizontal="center" vertical="center"/>
    </xf>
    <xf numFmtId="3" fontId="7" fillId="13" borderId="395" xfId="0" applyNumberFormat="1" applyFont="1" applyFill="1" applyBorder="1" applyAlignment="1">
      <alignment horizontal="right" vertical="center"/>
    </xf>
    <xf numFmtId="0" fontId="7" fillId="0" borderId="178" xfId="0" applyFont="1" applyBorder="1" applyAlignment="1">
      <alignment horizontal="center" vertical="center"/>
    </xf>
    <xf numFmtId="3" fontId="7" fillId="13" borderId="173" xfId="0" applyNumberFormat="1" applyFont="1" applyFill="1" applyBorder="1" applyAlignment="1">
      <alignment horizontal="right" vertical="center"/>
    </xf>
    <xf numFmtId="0" fontId="37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5" fillId="3" borderId="0" xfId="0" applyFont="1" applyFill="1" applyAlignment="1">
      <alignment horizontal="left"/>
    </xf>
    <xf numFmtId="0" fontId="25" fillId="3" borderId="130" xfId="0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8" fillId="8" borderId="144" xfId="0" applyFont="1" applyFill="1" applyBorder="1" applyAlignment="1">
      <alignment horizontal="center" vertical="center"/>
    </xf>
    <xf numFmtId="176" fontId="8" fillId="16" borderId="160" xfId="0" applyNumberFormat="1" applyFont="1" applyFill="1" applyBorder="1" applyAlignment="1">
      <alignment horizontal="center" vertical="center"/>
    </xf>
    <xf numFmtId="0" fontId="8" fillId="8" borderId="484" xfId="0" applyFont="1" applyFill="1" applyBorder="1" applyAlignment="1">
      <alignment horizontal="center" vertical="center"/>
    </xf>
    <xf numFmtId="0" fontId="8" fillId="8" borderId="485" xfId="0" applyFont="1" applyFill="1" applyBorder="1" applyAlignment="1">
      <alignment horizontal="center" vertical="center"/>
    </xf>
    <xf numFmtId="0" fontId="8" fillId="16" borderId="410" xfId="0" applyFont="1" applyFill="1" applyBorder="1" applyAlignment="1">
      <alignment horizontal="center" vertical="center"/>
    </xf>
    <xf numFmtId="0" fontId="8" fillId="8" borderId="486" xfId="0" applyFont="1" applyFill="1" applyBorder="1" applyAlignment="1">
      <alignment horizontal="center" vertical="center"/>
    </xf>
    <xf numFmtId="0" fontId="10" fillId="0" borderId="173" xfId="0" applyFont="1" applyBorder="1" applyAlignment="1">
      <alignment horizontal="center" vertical="center" wrapText="1"/>
    </xf>
    <xf numFmtId="0" fontId="10" fillId="0" borderId="169" xfId="0" applyFont="1" applyBorder="1" applyAlignment="1">
      <alignment horizontal="center" vertical="center"/>
    </xf>
    <xf numFmtId="176" fontId="10" fillId="0" borderId="171" xfId="0" applyNumberFormat="1" applyFont="1" applyBorder="1" applyAlignment="1">
      <alignment horizontal="center" vertical="center"/>
    </xf>
    <xf numFmtId="178" fontId="10" fillId="0" borderId="169" xfId="0" applyNumberFormat="1" applyFont="1" applyBorder="1" applyAlignment="1">
      <alignment horizontal="center" vertical="center"/>
    </xf>
    <xf numFmtId="179" fontId="10" fillId="0" borderId="487" xfId="0" applyNumberFormat="1" applyFont="1" applyBorder="1" applyAlignment="1">
      <alignment horizontal="center" vertical="center"/>
    </xf>
    <xf numFmtId="179" fontId="10" fillId="0" borderId="178" xfId="0" applyNumberFormat="1" applyFont="1" applyBorder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79" fontId="10" fillId="11" borderId="471" xfId="0" applyNumberFormat="1" applyFont="1" applyFill="1" applyBorder="1" applyAlignment="1">
      <alignment horizontal="center" vertical="center"/>
    </xf>
    <xf numFmtId="0" fontId="10" fillId="0" borderId="301" xfId="0" applyFont="1" applyBorder="1" applyAlignment="1">
      <alignment horizontal="center" vertical="center"/>
    </xf>
    <xf numFmtId="178" fontId="10" fillId="0" borderId="304" xfId="0" applyNumberFormat="1" applyFont="1" applyBorder="1" applyAlignment="1">
      <alignment horizontal="center" vertical="center"/>
    </xf>
    <xf numFmtId="179" fontId="10" fillId="0" borderId="488" xfId="0" applyNumberFormat="1" applyFont="1" applyBorder="1" applyAlignment="1">
      <alignment horizontal="center" vertical="center"/>
    </xf>
    <xf numFmtId="179" fontId="10" fillId="0" borderId="305" xfId="0" applyNumberFormat="1" applyFont="1" applyBorder="1" applyAlignment="1">
      <alignment horizontal="center" vertical="center"/>
    </xf>
    <xf numFmtId="179" fontId="16" fillId="17" borderId="194" xfId="0" applyNumberFormat="1" applyFont="1" applyFill="1" applyBorder="1" applyAlignment="1">
      <alignment horizontal="center" vertical="center"/>
    </xf>
    <xf numFmtId="49" fontId="10" fillId="0" borderId="194" xfId="0" applyNumberFormat="1" applyFont="1" applyBorder="1" applyAlignment="1">
      <alignment horizontal="center" vertical="center"/>
    </xf>
    <xf numFmtId="179" fontId="10" fillId="11" borderId="489" xfId="0" applyNumberFormat="1" applyFont="1" applyFill="1" applyBorder="1" applyAlignment="1">
      <alignment horizontal="center" vertical="center"/>
    </xf>
    <xf numFmtId="0" fontId="36" fillId="0" borderId="180" xfId="0" applyFont="1" applyBorder="1" applyAlignment="1">
      <alignment horizontal="center" vertical="center"/>
    </xf>
    <xf numFmtId="0" fontId="3" fillId="0" borderId="181" xfId="0" applyFont="1" applyBorder="1" applyAlignment="1">
      <alignment vertical="center"/>
    </xf>
    <xf numFmtId="0" fontId="3" fillId="0" borderId="183" xfId="0" applyFont="1" applyBorder="1" applyAlignment="1">
      <alignment vertical="center"/>
    </xf>
    <xf numFmtId="0" fontId="10" fillId="0" borderId="194" xfId="0" applyFont="1" applyBorder="1" applyAlignment="1">
      <alignment horizontal="center" vertical="center"/>
    </xf>
    <xf numFmtId="0" fontId="10" fillId="0" borderId="302" xfId="0" applyFont="1" applyBorder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179" fontId="13" fillId="11" borderId="490" xfId="0" applyNumberFormat="1" applyFont="1" applyFill="1" applyBorder="1" applyAlignment="1">
      <alignment horizontal="center" vertical="center"/>
    </xf>
    <xf numFmtId="179" fontId="13" fillId="11" borderId="491" xfId="0" applyNumberFormat="1" applyFont="1" applyFill="1" applyBorder="1" applyAlignment="1">
      <alignment horizontal="center" vertical="center"/>
    </xf>
    <xf numFmtId="179" fontId="13" fillId="11" borderId="492" xfId="0" applyNumberFormat="1" applyFont="1" applyFill="1" applyBorder="1" applyAlignment="1">
      <alignment horizontal="center" vertical="center"/>
    </xf>
    <xf numFmtId="179" fontId="13" fillId="11" borderId="493" xfId="0" applyNumberFormat="1" applyFont="1" applyFill="1" applyBorder="1" applyAlignment="1">
      <alignment horizontal="center" vertical="center"/>
    </xf>
    <xf numFmtId="0" fontId="10" fillId="0" borderId="183" xfId="0" applyFont="1" applyBorder="1" applyAlignment="1">
      <alignment horizontal="center" vertical="center" wrapText="1"/>
    </xf>
    <xf numFmtId="0" fontId="10" fillId="0" borderId="301" xfId="0" applyFont="1" applyBorder="1" applyAlignment="1">
      <alignment horizontal="center" vertical="center" wrapText="1"/>
    </xf>
    <xf numFmtId="179" fontId="10" fillId="0" borderId="494" xfId="0" applyNumberFormat="1" applyFont="1" applyBorder="1" applyAlignment="1">
      <alignment horizontal="center" vertical="center"/>
    </xf>
    <xf numFmtId="179" fontId="10" fillId="0" borderId="495" xfId="0" applyNumberFormat="1" applyFont="1" applyBorder="1" applyAlignment="1">
      <alignment horizontal="center" vertical="center"/>
    </xf>
    <xf numFmtId="179" fontId="10" fillId="0" borderId="496" xfId="0" applyNumberFormat="1" applyFont="1" applyBorder="1" applyAlignment="1">
      <alignment horizontal="center" vertical="center"/>
    </xf>
    <xf numFmtId="179" fontId="10" fillId="0" borderId="492" xfId="0" applyNumberFormat="1" applyFont="1" applyBorder="1" applyAlignment="1">
      <alignment horizontal="center" vertical="center"/>
    </xf>
    <xf numFmtId="0" fontId="11" fillId="0" borderId="180" xfId="0" applyFont="1" applyBorder="1" applyAlignment="1">
      <alignment horizontal="center" vertical="center"/>
    </xf>
    <xf numFmtId="0" fontId="38" fillId="0" borderId="180" xfId="0" applyFont="1" applyBorder="1" applyAlignment="1">
      <alignment horizontal="center" vertical="center"/>
    </xf>
    <xf numFmtId="0" fontId="11" fillId="0" borderId="300" xfId="0" applyFont="1" applyBorder="1" applyAlignment="1">
      <alignment horizontal="left" vertical="center"/>
    </xf>
    <xf numFmtId="179" fontId="11" fillId="0" borderId="0" xfId="0" applyNumberFormat="1" applyFont="1" applyAlignment="1">
      <alignment horizontal="center" vertical="center"/>
    </xf>
    <xf numFmtId="179" fontId="11" fillId="0" borderId="493" xfId="0" applyNumberFormat="1" applyFont="1" applyBorder="1" applyAlignment="1">
      <alignment horizontal="center" vertical="center"/>
    </xf>
    <xf numFmtId="179" fontId="10" fillId="11" borderId="497" xfId="0" applyNumberFormat="1" applyFont="1" applyFill="1" applyBorder="1" applyAlignment="1">
      <alignment horizontal="center" vertical="center"/>
    </xf>
    <xf numFmtId="179" fontId="10" fillId="11" borderId="481" xfId="0" applyNumberFormat="1" applyFont="1" applyFill="1" applyBorder="1" applyAlignment="1">
      <alignment horizontal="center" vertical="center"/>
    </xf>
    <xf numFmtId="179" fontId="10" fillId="0" borderId="497" xfId="0" applyNumberFormat="1" applyFont="1" applyBorder="1" applyAlignment="1">
      <alignment horizontal="center" vertical="center"/>
    </xf>
    <xf numFmtId="179" fontId="13" fillId="0" borderId="194" xfId="0" applyNumberFormat="1" applyFont="1" applyBorder="1" applyAlignment="1">
      <alignment horizontal="center" vertical="center"/>
    </xf>
    <xf numFmtId="179" fontId="13" fillId="0" borderId="495" xfId="0" applyNumberFormat="1" applyFont="1" applyBorder="1" applyAlignment="1">
      <alignment horizontal="center" vertical="center"/>
    </xf>
    <xf numFmtId="179" fontId="13" fillId="0" borderId="498" xfId="0" applyNumberFormat="1" applyFont="1" applyBorder="1" applyAlignment="1">
      <alignment horizontal="center" vertical="center"/>
    </xf>
    <xf numFmtId="179" fontId="11" fillId="0" borderId="194" xfId="0" applyNumberFormat="1" applyFont="1" applyBorder="1" applyAlignment="1">
      <alignment horizontal="center" vertical="center"/>
    </xf>
    <xf numFmtId="179" fontId="11" fillId="0" borderId="498" xfId="0" applyNumberFormat="1" applyFont="1" applyBorder="1" applyAlignment="1">
      <alignment horizontal="center" vertical="center"/>
    </xf>
    <xf numFmtId="179" fontId="11" fillId="0" borderId="499" xfId="0" applyNumberFormat="1" applyFont="1" applyBorder="1" applyAlignment="1">
      <alignment horizontal="center" vertical="center"/>
    </xf>
    <xf numFmtId="179" fontId="10" fillId="13" borderId="481" xfId="0" applyNumberFormat="1" applyFont="1" applyFill="1" applyBorder="1" applyAlignment="1">
      <alignment horizontal="center" vertical="center"/>
    </xf>
    <xf numFmtId="179" fontId="10" fillId="0" borderId="481" xfId="0" applyNumberFormat="1" applyFont="1" applyBorder="1" applyAlignment="1">
      <alignment horizontal="center" vertical="center"/>
    </xf>
    <xf numFmtId="179" fontId="10" fillId="0" borderId="500" xfId="0" applyNumberFormat="1" applyFont="1" applyBorder="1" applyAlignment="1">
      <alignment horizontal="center" vertical="center"/>
    </xf>
    <xf numFmtId="179" fontId="10" fillId="0" borderId="498" xfId="0" applyNumberFormat="1" applyFont="1" applyBorder="1" applyAlignment="1">
      <alignment horizontal="center" vertical="center"/>
    </xf>
    <xf numFmtId="0" fontId="1" fillId="0" borderId="180" xfId="0" applyFont="1" applyBorder="1"/>
    <xf numFmtId="179" fontId="11" fillId="7" borderId="501" xfId="0" applyNumberFormat="1" applyFont="1" applyFill="1" applyBorder="1" applyAlignment="1">
      <alignment horizontal="center" vertical="center"/>
    </xf>
    <xf numFmtId="179" fontId="18" fillId="18" borderId="194" xfId="0" applyNumberFormat="1" applyFont="1" applyFill="1" applyBorder="1" applyAlignment="1">
      <alignment horizontal="center" vertical="center"/>
    </xf>
    <xf numFmtId="179" fontId="16" fillId="18" borderId="194" xfId="0" applyNumberFormat="1" applyFont="1" applyFill="1" applyBorder="1" applyAlignment="1">
      <alignment horizontal="center" vertical="center"/>
    </xf>
    <xf numFmtId="179" fontId="10" fillId="11" borderId="490" xfId="0" applyNumberFormat="1" applyFont="1" applyFill="1" applyBorder="1" applyAlignment="1">
      <alignment horizontal="center" vertical="center"/>
    </xf>
    <xf numFmtId="179" fontId="10" fillId="11" borderId="491" xfId="0" applyNumberFormat="1" applyFont="1" applyFill="1" applyBorder="1" applyAlignment="1">
      <alignment horizontal="center" vertical="center"/>
    </xf>
    <xf numFmtId="179" fontId="11" fillId="11" borderId="491" xfId="0" applyNumberFormat="1" applyFont="1" applyFill="1" applyBorder="1" applyAlignment="1">
      <alignment horizontal="center" vertical="center"/>
    </xf>
    <xf numFmtId="176" fontId="1" fillId="0" borderId="393" xfId="0" applyNumberFormat="1" applyFont="1" applyBorder="1" applyAlignment="1">
      <alignment horizontal="center" vertical="center"/>
    </xf>
    <xf numFmtId="176" fontId="1" fillId="0" borderId="183" xfId="0" applyNumberFormat="1" applyFont="1" applyBorder="1"/>
    <xf numFmtId="0" fontId="1" fillId="0" borderId="181" xfId="0" applyFont="1" applyBorder="1"/>
    <xf numFmtId="179" fontId="10" fillId="11" borderId="502" xfId="0" applyNumberFormat="1" applyFont="1" applyFill="1" applyBorder="1" applyAlignment="1">
      <alignment horizontal="center" vertical="center"/>
    </xf>
    <xf numFmtId="179" fontId="10" fillId="0" borderId="471" xfId="0" applyNumberFormat="1" applyFont="1" applyBorder="1" applyAlignment="1">
      <alignment horizontal="center" vertical="center"/>
    </xf>
    <xf numFmtId="179" fontId="10" fillId="0" borderId="499" xfId="0" applyNumberFormat="1" applyFont="1" applyBorder="1" applyAlignment="1">
      <alignment horizontal="center" vertical="center"/>
    </xf>
    <xf numFmtId="0" fontId="34" fillId="0" borderId="180" xfId="0" applyFont="1" applyBorder="1" applyAlignment="1">
      <alignment horizontal="left" vertical="center"/>
    </xf>
    <xf numFmtId="0" fontId="34" fillId="0" borderId="302" xfId="0" applyFont="1" applyBorder="1" applyAlignment="1">
      <alignment horizontal="left" vertical="center"/>
    </xf>
    <xf numFmtId="10" fontId="44" fillId="0" borderId="303" xfId="0" applyNumberFormat="1" applyFont="1" applyBorder="1" applyAlignment="1">
      <alignment horizontal="center" vertical="center" wrapText="1"/>
    </xf>
    <xf numFmtId="176" fontId="36" fillId="0" borderId="183" xfId="0" applyNumberFormat="1" applyFont="1" applyBorder="1" applyAlignment="1">
      <alignment horizontal="left" vertical="center"/>
    </xf>
    <xf numFmtId="176" fontId="14" fillId="0" borderId="393" xfId="0" applyNumberFormat="1" applyFont="1" applyBorder="1" applyAlignment="1">
      <alignment horizontal="center" vertical="center"/>
    </xf>
    <xf numFmtId="176" fontId="14" fillId="0" borderId="183" xfId="0" applyNumberFormat="1" applyFont="1" applyBorder="1" applyAlignment="1">
      <alignment horizontal="left"/>
    </xf>
    <xf numFmtId="0" fontId="14" fillId="0" borderId="180" xfId="0" applyFont="1" applyBorder="1"/>
    <xf numFmtId="0" fontId="14" fillId="0" borderId="181" xfId="0" applyFont="1" applyBorder="1"/>
    <xf numFmtId="176" fontId="14" fillId="0" borderId="304" xfId="0" applyNumberFormat="1" applyFont="1" applyBorder="1" applyAlignment="1">
      <alignment horizontal="center" vertical="center"/>
    </xf>
    <xf numFmtId="179" fontId="10" fillId="0" borderId="501" xfId="0" applyNumberFormat="1" applyFont="1" applyBorder="1" applyAlignment="1">
      <alignment horizontal="center" vertical="center"/>
    </xf>
    <xf numFmtId="176" fontId="14" fillId="0" borderId="304" xfId="0" applyNumberFormat="1" applyFont="1" applyBorder="1" applyAlignment="1">
      <alignment horizontal="center" vertical="center"/>
    </xf>
    <xf numFmtId="176" fontId="14" fillId="0" borderId="183" xfId="0" applyNumberFormat="1" applyFont="1" applyBorder="1" applyAlignment="1">
      <alignment horizontal="left"/>
    </xf>
    <xf numFmtId="3" fontId="14" fillId="0" borderId="181" xfId="0" applyNumberFormat="1" applyFont="1" applyBorder="1" applyAlignment="1">
      <alignment horizontal="center"/>
    </xf>
    <xf numFmtId="179" fontId="10" fillId="0" borderId="503" xfId="0" applyNumberFormat="1" applyFont="1" applyBorder="1" applyAlignment="1">
      <alignment horizontal="center" vertical="center"/>
    </xf>
    <xf numFmtId="179" fontId="10" fillId="12" borderId="481" xfId="0" applyNumberFormat="1" applyFont="1" applyFill="1" applyBorder="1" applyAlignment="1">
      <alignment horizontal="center" vertical="center"/>
    </xf>
    <xf numFmtId="0" fontId="10" fillId="0" borderId="393" xfId="0" applyFont="1" applyBorder="1" applyAlignment="1">
      <alignment horizontal="center" vertical="center"/>
    </xf>
    <xf numFmtId="179" fontId="10" fillId="11" borderId="504" xfId="0" applyNumberFormat="1" applyFont="1" applyFill="1" applyBorder="1" applyAlignment="1">
      <alignment horizontal="center" vertical="center"/>
    </xf>
    <xf numFmtId="176" fontId="10" fillId="0" borderId="180" xfId="0" applyNumberFormat="1" applyFont="1" applyBorder="1" applyAlignment="1">
      <alignment horizontal="center" vertical="center"/>
    </xf>
    <xf numFmtId="178" fontId="10" fillId="0" borderId="180" xfId="0" applyNumberFormat="1" applyFont="1" applyBorder="1" applyAlignment="1">
      <alignment horizontal="center" vertical="center"/>
    </xf>
    <xf numFmtId="0" fontId="10" fillId="0" borderId="180" xfId="0" applyFont="1" applyBorder="1" applyAlignment="1">
      <alignment horizontal="center" vertical="top"/>
    </xf>
    <xf numFmtId="0" fontId="34" fillId="0" borderId="180" xfId="0" applyFont="1" applyBorder="1" applyAlignment="1">
      <alignment horizontal="center" vertical="top"/>
    </xf>
    <xf numFmtId="0" fontId="10" fillId="0" borderId="300" xfId="0" applyFont="1" applyBorder="1" applyAlignment="1">
      <alignment horizontal="left" vertical="top"/>
    </xf>
    <xf numFmtId="0" fontId="10" fillId="0" borderId="301" xfId="0" applyFont="1" applyBorder="1" applyAlignment="1">
      <alignment horizontal="center" vertical="top"/>
    </xf>
    <xf numFmtId="0" fontId="3" fillId="0" borderId="181" xfId="0" applyFont="1" applyBorder="1" applyAlignment="1">
      <alignment vertical="top"/>
    </xf>
    <xf numFmtId="0" fontId="3" fillId="0" borderId="183" xfId="0" applyFont="1" applyBorder="1" applyAlignment="1">
      <alignment vertical="top"/>
    </xf>
    <xf numFmtId="0" fontId="10" fillId="0" borderId="194" xfId="0" applyFont="1" applyBorder="1" applyAlignment="1">
      <alignment horizontal="center" vertical="top"/>
    </xf>
    <xf numFmtId="0" fontId="10" fillId="0" borderId="302" xfId="0" applyFont="1" applyBorder="1" applyAlignment="1">
      <alignment horizontal="center" vertical="top"/>
    </xf>
    <xf numFmtId="0" fontId="10" fillId="0" borderId="182" xfId="0" applyFont="1" applyBorder="1" applyAlignment="1">
      <alignment horizontal="center" vertical="top" wrapText="1"/>
    </xf>
    <xf numFmtId="10" fontId="44" fillId="0" borderId="303" xfId="0" applyNumberFormat="1" applyFont="1" applyBorder="1" applyAlignment="1">
      <alignment horizontal="center" vertical="top" wrapText="1"/>
    </xf>
    <xf numFmtId="176" fontId="10" fillId="0" borderId="393" xfId="0" applyNumberFormat="1" applyFont="1" applyBorder="1" applyAlignment="1">
      <alignment horizontal="center" vertical="top"/>
    </xf>
    <xf numFmtId="176" fontId="36" fillId="0" borderId="183" xfId="0" applyNumberFormat="1" applyFont="1" applyBorder="1" applyAlignment="1">
      <alignment horizontal="left" vertical="top"/>
    </xf>
    <xf numFmtId="176" fontId="10" fillId="0" borderId="181" xfId="0" applyNumberFormat="1" applyFont="1" applyBorder="1" applyAlignment="1">
      <alignment horizontal="center" vertical="top"/>
    </xf>
    <xf numFmtId="179" fontId="10" fillId="0" borderId="488" xfId="0" applyNumberFormat="1" applyFont="1" applyBorder="1" applyAlignment="1">
      <alignment horizontal="center" vertical="top"/>
    </xf>
    <xf numFmtId="179" fontId="10" fillId="0" borderId="194" xfId="0" applyNumberFormat="1" applyFont="1" applyBorder="1" applyAlignment="1">
      <alignment horizontal="center" vertical="top"/>
    </xf>
    <xf numFmtId="179" fontId="10" fillId="0" borderId="0" xfId="0" applyNumberFormat="1" applyFont="1" applyAlignment="1">
      <alignment horizontal="center" vertical="top"/>
    </xf>
    <xf numFmtId="179" fontId="10" fillId="11" borderId="500" xfId="0" applyNumberFormat="1" applyFont="1" applyFill="1" applyBorder="1" applyAlignment="1">
      <alignment horizontal="center" vertical="top"/>
    </xf>
    <xf numFmtId="176" fontId="14" fillId="0" borderId="393" xfId="0" applyNumberFormat="1" applyFont="1" applyBorder="1" applyAlignment="1">
      <alignment horizontal="center" vertical="top"/>
    </xf>
    <xf numFmtId="176" fontId="14" fillId="0" borderId="183" xfId="0" applyNumberFormat="1" applyFont="1" applyBorder="1" applyAlignment="1">
      <alignment horizontal="left" vertical="top"/>
    </xf>
    <xf numFmtId="0" fontId="14" fillId="0" borderId="180" xfId="0" applyFont="1" applyBorder="1" applyAlignment="1">
      <alignment vertical="top"/>
    </xf>
    <xf numFmtId="0" fontId="14" fillId="0" borderId="181" xfId="0" applyFont="1" applyBorder="1" applyAlignment="1">
      <alignment vertical="top"/>
    </xf>
    <xf numFmtId="179" fontId="10" fillId="11" borderId="498" xfId="0" applyNumberFormat="1" applyFont="1" applyFill="1" applyBorder="1" applyAlignment="1">
      <alignment horizontal="center" vertical="top"/>
    </xf>
    <xf numFmtId="0" fontId="36" fillId="0" borderId="180" xfId="0" applyFont="1" applyBorder="1" applyAlignment="1">
      <alignment horizontal="center" vertical="top"/>
    </xf>
    <xf numFmtId="0" fontId="17" fillId="0" borderId="180" xfId="0" applyFont="1" applyBorder="1" applyAlignment="1">
      <alignment horizontal="center" vertical="top"/>
    </xf>
    <xf numFmtId="0" fontId="10" fillId="0" borderId="181" xfId="0" applyFont="1" applyBorder="1" applyAlignment="1">
      <alignment horizontal="center" vertical="top"/>
    </xf>
    <xf numFmtId="0" fontId="10" fillId="0" borderId="183" xfId="0" applyFont="1" applyBorder="1" applyAlignment="1">
      <alignment horizontal="center" vertical="top"/>
    </xf>
    <xf numFmtId="0" fontId="10" fillId="0" borderId="194" xfId="0" applyFont="1" applyBorder="1" applyAlignment="1">
      <alignment horizontal="center" vertical="top"/>
    </xf>
    <xf numFmtId="10" fontId="10" fillId="0" borderId="303" xfId="0" applyNumberFormat="1" applyFont="1" applyBorder="1" applyAlignment="1">
      <alignment horizontal="center" vertical="top" wrapText="1"/>
    </xf>
    <xf numFmtId="176" fontId="10" fillId="0" borderId="183" xfId="0" applyNumberFormat="1" applyFont="1" applyBorder="1" applyAlignment="1">
      <alignment horizontal="center" vertical="top"/>
    </xf>
    <xf numFmtId="184" fontId="10" fillId="0" borderId="180" xfId="0" applyNumberFormat="1" applyFont="1" applyBorder="1" applyAlignment="1">
      <alignment horizontal="center" vertical="top"/>
    </xf>
    <xf numFmtId="184" fontId="10" fillId="0" borderId="181" xfId="0" applyNumberFormat="1" applyFont="1" applyBorder="1" applyAlignment="1">
      <alignment horizontal="center" vertical="top"/>
    </xf>
    <xf numFmtId="176" fontId="10" fillId="0" borderId="180" xfId="0" applyNumberFormat="1" applyFont="1" applyBorder="1" applyAlignment="1">
      <alignment horizontal="center" vertical="top"/>
    </xf>
    <xf numFmtId="179" fontId="10" fillId="11" borderId="501" xfId="0" applyNumberFormat="1" applyFont="1" applyFill="1" applyBorder="1" applyAlignment="1">
      <alignment horizontal="center" vertical="top"/>
    </xf>
    <xf numFmtId="179" fontId="10" fillId="0" borderId="505" xfId="0" applyNumberFormat="1" applyFont="1" applyBorder="1" applyAlignment="1">
      <alignment horizontal="center" vertical="center"/>
    </xf>
    <xf numFmtId="0" fontId="36" fillId="0" borderId="180" xfId="0" applyFont="1" applyBorder="1" applyAlignment="1">
      <alignment horizontal="center" vertical="top"/>
    </xf>
    <xf numFmtId="0" fontId="10" fillId="0" borderId="302" xfId="0" applyFont="1" applyBorder="1" applyAlignment="1">
      <alignment horizontal="center" vertical="top"/>
    </xf>
    <xf numFmtId="179" fontId="10" fillId="0" borderId="500" xfId="0" applyNumberFormat="1" applyFont="1" applyBorder="1" applyAlignment="1">
      <alignment horizontal="center" vertical="top"/>
    </xf>
    <xf numFmtId="176" fontId="1" fillId="0" borderId="393" xfId="0" applyNumberFormat="1" applyFont="1" applyBorder="1" applyAlignment="1">
      <alignment horizontal="center" vertical="top"/>
    </xf>
    <xf numFmtId="176" fontId="1" fillId="0" borderId="183" xfId="0" applyNumberFormat="1" applyFont="1" applyBorder="1" applyAlignment="1">
      <alignment vertical="top"/>
    </xf>
    <xf numFmtId="0" fontId="1" fillId="0" borderId="180" xfId="0" applyFont="1" applyBorder="1" applyAlignment="1">
      <alignment vertical="top"/>
    </xf>
    <xf numFmtId="0" fontId="1" fillId="0" borderId="181" xfId="0" applyFont="1" applyBorder="1" applyAlignment="1">
      <alignment vertical="top"/>
    </xf>
    <xf numFmtId="179" fontId="10" fillId="0" borderId="501" xfId="0" applyNumberFormat="1" applyFont="1" applyBorder="1" applyAlignment="1">
      <alignment horizontal="center" vertical="top"/>
    </xf>
    <xf numFmtId="0" fontId="3" fillId="0" borderId="302" xfId="0" applyFont="1" applyBorder="1" applyAlignment="1">
      <alignment vertical="center"/>
    </xf>
    <xf numFmtId="179" fontId="10" fillId="11" borderId="503" xfId="0" applyNumberFormat="1" applyFont="1" applyFill="1" applyBorder="1" applyAlignment="1">
      <alignment horizontal="center" vertical="center"/>
    </xf>
    <xf numFmtId="179" fontId="10" fillId="11" borderId="501" xfId="0" applyNumberFormat="1" applyFont="1" applyFill="1" applyBorder="1" applyAlignment="1">
      <alignment horizontal="center" vertical="center"/>
    </xf>
    <xf numFmtId="0" fontId="10" fillId="0" borderId="194" xfId="0" applyFont="1" applyBorder="1" applyAlignment="1">
      <alignment horizontal="center" vertical="center" wrapText="1"/>
    </xf>
    <xf numFmtId="0" fontId="34" fillId="0" borderId="180" xfId="0" applyFont="1" applyBorder="1" applyAlignment="1">
      <alignment horizontal="center" vertical="center"/>
    </xf>
    <xf numFmtId="179" fontId="10" fillId="11" borderId="500" xfId="0" applyNumberFormat="1" applyFont="1" applyFill="1" applyBorder="1" applyAlignment="1">
      <alignment horizontal="center" vertical="center"/>
    </xf>
    <xf numFmtId="179" fontId="10" fillId="11" borderId="498" xfId="0" applyNumberFormat="1" applyFont="1" applyFill="1" applyBorder="1" applyAlignment="1">
      <alignment horizontal="center" vertical="center"/>
    </xf>
    <xf numFmtId="0" fontId="36" fillId="0" borderId="180" xfId="0" applyFont="1" applyBorder="1" applyAlignment="1">
      <alignment horizontal="center" vertical="center"/>
    </xf>
    <xf numFmtId="0" fontId="17" fillId="0" borderId="180" xfId="0" applyFont="1" applyBorder="1" applyAlignment="1">
      <alignment horizontal="center" vertical="center"/>
    </xf>
    <xf numFmtId="0" fontId="3" fillId="0" borderId="302" xfId="0" applyFont="1" applyBorder="1" applyAlignment="1">
      <alignment vertical="top"/>
    </xf>
    <xf numFmtId="179" fontId="13" fillId="0" borderId="0" xfId="0" applyNumberFormat="1" applyFont="1" applyAlignment="1">
      <alignment horizontal="center" vertical="top"/>
    </xf>
    <xf numFmtId="179" fontId="13" fillId="0" borderId="471" xfId="0" applyNumberFormat="1" applyFont="1" applyBorder="1" applyAlignment="1">
      <alignment horizontal="center" vertical="top"/>
    </xf>
    <xf numFmtId="0" fontId="36" fillId="0" borderId="302" xfId="0" applyFont="1" applyBorder="1" applyAlignment="1">
      <alignment horizontal="center" vertical="center"/>
    </xf>
    <xf numFmtId="0" fontId="10" fillId="0" borderId="302" xfId="0" applyFont="1" applyBorder="1" applyAlignment="1">
      <alignment horizontal="center" vertical="center"/>
    </xf>
    <xf numFmtId="0" fontId="10" fillId="0" borderId="199" xfId="0" applyFont="1" applyBorder="1" applyAlignment="1">
      <alignment horizontal="center" vertical="center"/>
    </xf>
    <xf numFmtId="0" fontId="10" fillId="0" borderId="333" xfId="0" applyFont="1" applyBorder="1" applyAlignment="1">
      <alignment horizontal="left" vertical="center"/>
    </xf>
    <xf numFmtId="0" fontId="10" fillId="0" borderId="323" xfId="0" applyFont="1" applyBorder="1" applyAlignment="1">
      <alignment horizontal="center" vertical="center"/>
    </xf>
    <xf numFmtId="0" fontId="10" fillId="0" borderId="324" xfId="0" applyFont="1" applyBorder="1" applyAlignment="1">
      <alignment horizontal="center" vertical="center"/>
    </xf>
    <xf numFmtId="0" fontId="10" fillId="0" borderId="325" xfId="0" applyFont="1" applyBorder="1" applyAlignment="1">
      <alignment horizontal="center" vertical="center"/>
    </xf>
    <xf numFmtId="0" fontId="10" fillId="0" borderId="329" xfId="0" applyFont="1" applyBorder="1" applyAlignment="1">
      <alignment horizontal="center" vertical="center" wrapText="1"/>
    </xf>
    <xf numFmtId="179" fontId="10" fillId="0" borderId="506" xfId="0" applyNumberFormat="1" applyFont="1" applyBorder="1" applyAlignment="1">
      <alignment horizontal="center" vertical="center"/>
    </xf>
    <xf numFmtId="179" fontId="10" fillId="0" borderId="332" xfId="0" applyNumberFormat="1" applyFont="1" applyBorder="1" applyAlignment="1">
      <alignment horizontal="center" vertical="center"/>
    </xf>
    <xf numFmtId="0" fontId="10" fillId="0" borderId="313" xfId="0" applyFont="1" applyBorder="1" applyAlignment="1">
      <alignment horizontal="left" vertical="center"/>
    </xf>
    <xf numFmtId="0" fontId="10" fillId="0" borderId="307" xfId="0" applyFont="1" applyBorder="1" applyAlignment="1">
      <alignment horizontal="center" vertical="center"/>
    </xf>
    <xf numFmtId="0" fontId="10" fillId="0" borderId="218" xfId="0" applyFont="1" applyBorder="1" applyAlignment="1">
      <alignment horizontal="center" vertical="center"/>
    </xf>
    <xf numFmtId="0" fontId="10" fillId="0" borderId="309" xfId="0" applyFont="1" applyBorder="1" applyAlignment="1">
      <alignment horizontal="center" vertical="center" wrapText="1"/>
    </xf>
    <xf numFmtId="176" fontId="10" fillId="0" borderId="365" xfId="0" applyNumberFormat="1" applyFont="1" applyBorder="1" applyAlignment="1">
      <alignment horizontal="center" vertical="center"/>
    </xf>
    <xf numFmtId="179" fontId="10" fillId="0" borderId="507" xfId="0" applyNumberFormat="1" applyFont="1" applyBorder="1" applyAlignment="1">
      <alignment horizontal="center" vertical="center"/>
    </xf>
    <xf numFmtId="179" fontId="10" fillId="0" borderId="312" xfId="0" applyNumberFormat="1" applyFont="1" applyBorder="1" applyAlignment="1">
      <alignment horizontal="center" vertical="center"/>
    </xf>
    <xf numFmtId="176" fontId="10" fillId="0" borderId="365" xfId="0" applyNumberFormat="1" applyFont="1" applyBorder="1" applyAlignment="1">
      <alignment horizontal="center" vertical="center"/>
    </xf>
    <xf numFmtId="0" fontId="10" fillId="0" borderId="168" xfId="0" applyFont="1" applyBorder="1" applyAlignment="1">
      <alignment horizontal="center" vertical="center"/>
    </xf>
    <xf numFmtId="0" fontId="10" fillId="0" borderId="338" xfId="0" applyFont="1" applyBorder="1" applyAlignment="1">
      <alignment horizontal="center" vertical="center"/>
    </xf>
    <xf numFmtId="0" fontId="10" fillId="0" borderId="340" xfId="0" applyFont="1" applyBorder="1" applyAlignment="1">
      <alignment horizontal="left" vertical="center"/>
    </xf>
    <xf numFmtId="0" fontId="10" fillId="0" borderId="334" xfId="0" applyFont="1" applyBorder="1" applyAlignment="1">
      <alignment horizontal="center" vertical="center"/>
    </xf>
    <xf numFmtId="0" fontId="10" fillId="0" borderId="242" xfId="0" applyFont="1" applyBorder="1" applyAlignment="1">
      <alignment horizontal="center" vertical="center"/>
    </xf>
    <xf numFmtId="0" fontId="10" fillId="0" borderId="244" xfId="0" applyFont="1" applyBorder="1" applyAlignment="1">
      <alignment horizontal="center" vertical="center"/>
    </xf>
    <xf numFmtId="0" fontId="10" fillId="0" borderId="245" xfId="0" applyFont="1" applyBorder="1" applyAlignment="1">
      <alignment horizontal="center" vertical="center"/>
    </xf>
    <xf numFmtId="0" fontId="10" fillId="0" borderId="336" xfId="0" applyFont="1" applyBorder="1" applyAlignment="1">
      <alignment horizontal="center" vertical="center" wrapText="1"/>
    </xf>
    <xf numFmtId="176" fontId="10" fillId="0" borderId="337" xfId="0" applyNumberFormat="1" applyFont="1" applyBorder="1" applyAlignment="1">
      <alignment horizontal="center" vertical="center"/>
    </xf>
    <xf numFmtId="176" fontId="10" fillId="0" borderId="242" xfId="0" applyNumberFormat="1" applyFont="1" applyBorder="1" applyAlignment="1">
      <alignment horizontal="center" vertical="center"/>
    </xf>
    <xf numFmtId="179" fontId="10" fillId="0" borderId="508" xfId="0" applyNumberFormat="1" applyFont="1" applyBorder="1" applyAlignment="1">
      <alignment horizontal="center" vertical="center"/>
    </xf>
    <xf numFmtId="179" fontId="10" fillId="0" borderId="339" xfId="0" applyNumberFormat="1" applyFont="1" applyBorder="1" applyAlignment="1">
      <alignment horizontal="center" vertical="center"/>
    </xf>
    <xf numFmtId="179" fontId="10" fillId="0" borderId="503" xfId="0" applyNumberFormat="1" applyFont="1" applyBorder="1" applyAlignment="1">
      <alignment horizontal="center" vertical="top"/>
    </xf>
    <xf numFmtId="0" fontId="10" fillId="0" borderId="475" xfId="0" applyFont="1" applyBorder="1" applyAlignment="1">
      <alignment horizontal="center" vertical="center"/>
    </xf>
    <xf numFmtId="0" fontId="10" fillId="0" borderId="182" xfId="0" applyFont="1" applyBorder="1" applyAlignment="1">
      <alignment horizontal="left" vertical="center" wrapText="1"/>
    </xf>
    <xf numFmtId="179" fontId="10" fillId="11" borderId="470" xfId="0" applyNumberFormat="1" applyFont="1" applyFill="1" applyBorder="1" applyAlignment="1">
      <alignment horizontal="center" vertical="center"/>
    </xf>
    <xf numFmtId="0" fontId="10" fillId="0" borderId="305" xfId="0" applyFont="1" applyBorder="1" applyAlignment="1">
      <alignment horizontal="left" vertical="center"/>
    </xf>
    <xf numFmtId="0" fontId="10" fillId="0" borderId="475" xfId="0" applyFont="1" applyBorder="1" applyAlignment="1">
      <alignment horizontal="center" vertical="center" wrapText="1"/>
    </xf>
    <xf numFmtId="0" fontId="10" fillId="0" borderId="180" xfId="0" applyFont="1" applyBorder="1" applyAlignment="1">
      <alignment horizontal="left" vertical="center"/>
    </xf>
    <xf numFmtId="179" fontId="10" fillId="7" borderId="498" xfId="0" applyNumberFormat="1" applyFont="1" applyFill="1" applyBorder="1" applyAlignment="1">
      <alignment horizontal="center" vertical="center"/>
    </xf>
    <xf numFmtId="0" fontId="81" fillId="0" borderId="303" xfId="0" applyFont="1" applyBorder="1" applyAlignment="1">
      <alignment horizontal="left" vertical="center" wrapText="1"/>
    </xf>
    <xf numFmtId="0" fontId="10" fillId="0" borderId="301" xfId="0" applyFont="1" applyBorder="1" applyAlignment="1">
      <alignment horizontal="center"/>
    </xf>
    <xf numFmtId="0" fontId="3" fillId="0" borderId="181" xfId="0" applyFont="1" applyBorder="1"/>
    <xf numFmtId="0" fontId="3" fillId="0" borderId="183" xfId="0" applyFont="1" applyBorder="1"/>
    <xf numFmtId="0" fontId="3" fillId="0" borderId="194" xfId="0" applyFont="1" applyBorder="1"/>
    <xf numFmtId="0" fontId="10" fillId="0" borderId="302" xfId="0" applyFont="1" applyBorder="1" applyAlignment="1">
      <alignment horizontal="center"/>
    </xf>
    <xf numFmtId="0" fontId="3" fillId="0" borderId="182" xfId="0" applyFont="1" applyBorder="1"/>
    <xf numFmtId="10" fontId="3" fillId="0" borderId="303" xfId="0" applyNumberFormat="1" applyFont="1" applyBorder="1"/>
    <xf numFmtId="176" fontId="3" fillId="0" borderId="393" xfId="0" applyNumberFormat="1" applyFont="1" applyBorder="1"/>
    <xf numFmtId="176" fontId="3" fillId="0" borderId="183" xfId="0" applyNumberFormat="1" applyFont="1" applyBorder="1"/>
    <xf numFmtId="184" fontId="3" fillId="0" borderId="180" xfId="0" applyNumberFormat="1" applyFont="1" applyBorder="1"/>
    <xf numFmtId="184" fontId="3" fillId="0" borderId="181" xfId="0" applyNumberFormat="1" applyFont="1" applyBorder="1"/>
    <xf numFmtId="179" fontId="3" fillId="0" borderId="488" xfId="0" applyNumberFormat="1" applyFont="1" applyBorder="1"/>
    <xf numFmtId="179" fontId="3" fillId="0" borderId="194" xfId="0" applyNumberFormat="1" applyFont="1" applyBorder="1"/>
    <xf numFmtId="179" fontId="3" fillId="0" borderId="0" xfId="0" applyNumberFormat="1" applyFont="1"/>
    <xf numFmtId="179" fontId="3" fillId="7" borderId="498" xfId="0" applyNumberFormat="1" applyFont="1" applyFill="1" applyBorder="1"/>
    <xf numFmtId="178" fontId="45" fillId="0" borderId="180" xfId="0" applyNumberFormat="1" applyFont="1" applyBorder="1" applyAlignment="1">
      <alignment horizontal="center" vertical="center"/>
    </xf>
    <xf numFmtId="0" fontId="10" fillId="0" borderId="181" xfId="0" applyFont="1" applyBorder="1" applyAlignment="1">
      <alignment horizontal="center" vertical="center"/>
    </xf>
    <xf numFmtId="0" fontId="10" fillId="0" borderId="395" xfId="0" applyFont="1" applyBorder="1" applyAlignment="1">
      <alignment horizontal="center" vertical="center" wrapText="1"/>
    </xf>
    <xf numFmtId="0" fontId="10" fillId="0" borderId="341" xfId="0" applyFont="1" applyBorder="1" applyAlignment="1">
      <alignment horizontal="center" vertical="center"/>
    </xf>
    <xf numFmtId="0" fontId="10" fillId="0" borderId="342" xfId="0" applyFont="1" applyBorder="1" applyAlignment="1">
      <alignment horizontal="center" vertical="center"/>
    </xf>
    <xf numFmtId="176" fontId="10" fillId="0" borderId="341" xfId="0" applyNumberFormat="1" applyFont="1" applyBorder="1" applyAlignment="1">
      <alignment horizontal="center" vertical="center"/>
    </xf>
    <xf numFmtId="184" fontId="10" fillId="0" borderId="341" xfId="0" applyNumberFormat="1" applyFont="1" applyBorder="1" applyAlignment="1">
      <alignment horizontal="center" vertical="center"/>
    </xf>
    <xf numFmtId="179" fontId="10" fillId="0" borderId="509" xfId="0" applyNumberFormat="1" applyFont="1" applyBorder="1" applyAlignment="1">
      <alignment horizontal="center" vertical="center"/>
    </xf>
    <xf numFmtId="179" fontId="10" fillId="0" borderId="510" xfId="0" applyNumberFormat="1" applyFont="1" applyBorder="1" applyAlignment="1">
      <alignment horizontal="center" vertical="center"/>
    </xf>
    <xf numFmtId="179" fontId="16" fillId="6" borderId="511" xfId="0" applyNumberFormat="1" applyFont="1" applyFill="1" applyBorder="1" applyAlignment="1">
      <alignment horizontal="right" vertical="center"/>
    </xf>
    <xf numFmtId="179" fontId="16" fillId="0" borderId="0" xfId="0" applyNumberFormat="1" applyFont="1" applyAlignment="1">
      <alignment horizontal="right" vertical="center"/>
    </xf>
    <xf numFmtId="179" fontId="16" fillId="7" borderId="512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3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10" fontId="84" fillId="0" borderId="0" xfId="0" applyNumberFormat="1" applyFont="1" applyAlignment="1">
      <alignment horizontal="center" vertical="center" wrapText="1"/>
    </xf>
    <xf numFmtId="0" fontId="8" fillId="19" borderId="194" xfId="0" applyFont="1" applyFill="1" applyBorder="1" applyAlignment="1">
      <alignment horizontal="center" vertical="center" wrapText="1"/>
    </xf>
    <xf numFmtId="0" fontId="85" fillId="20" borderId="194" xfId="0" applyFont="1" applyFill="1" applyBorder="1" applyAlignment="1">
      <alignment horizontal="center" vertical="center"/>
    </xf>
    <xf numFmtId="0" fontId="86" fillId="21" borderId="194" xfId="0" applyFont="1" applyFill="1" applyBorder="1" applyAlignment="1">
      <alignment horizontal="center" vertical="center"/>
    </xf>
    <xf numFmtId="0" fontId="87" fillId="0" borderId="194" xfId="0" applyFont="1" applyBorder="1" applyAlignment="1">
      <alignment horizontal="center" vertical="center"/>
    </xf>
    <xf numFmtId="0" fontId="88" fillId="22" borderId="194" xfId="0" applyFont="1" applyFill="1" applyBorder="1" applyAlignment="1">
      <alignment horizontal="center" wrapText="1"/>
    </xf>
    <xf numFmtId="0" fontId="89" fillId="0" borderId="194" xfId="0" applyFont="1" applyBorder="1" applyAlignment="1">
      <alignment horizontal="center" wrapText="1"/>
    </xf>
    <xf numFmtId="0" fontId="31" fillId="0" borderId="19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0" fillId="4" borderId="517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2" borderId="131" xfId="0" applyFont="1" applyFill="1" applyBorder="1" applyAlignment="1">
      <alignment horizontal="center" vertical="center"/>
    </xf>
    <xf numFmtId="0" fontId="90" fillId="8" borderId="520" xfId="0" applyFont="1" applyFill="1" applyBorder="1" applyAlignment="1">
      <alignment horizontal="center" vertical="center"/>
    </xf>
    <xf numFmtId="176" fontId="90" fillId="8" borderId="160" xfId="0" applyNumberFormat="1" applyFont="1" applyFill="1" applyBorder="1" applyAlignment="1">
      <alignment horizontal="center" vertical="center"/>
    </xf>
    <xf numFmtId="0" fontId="90" fillId="8" borderId="161" xfId="0" applyFont="1" applyFill="1" applyBorder="1" applyAlignment="1">
      <alignment horizontal="center" vertical="center"/>
    </xf>
    <xf numFmtId="176" fontId="90" fillId="8" borderId="162" xfId="0" applyNumberFormat="1" applyFont="1" applyFill="1" applyBorder="1" applyAlignment="1">
      <alignment horizontal="center" vertical="center"/>
    </xf>
    <xf numFmtId="0" fontId="90" fillId="8" borderId="163" xfId="0" applyFont="1" applyFill="1" applyBorder="1" applyAlignment="1">
      <alignment horizontal="center" vertical="center"/>
    </xf>
    <xf numFmtId="0" fontId="90" fillId="8" borderId="521" xfId="0" applyFont="1" applyFill="1" applyBorder="1" applyAlignment="1">
      <alignment horizontal="center" vertical="center"/>
    </xf>
    <xf numFmtId="0" fontId="90" fillId="9" borderId="520" xfId="0" applyFont="1" applyFill="1" applyBorder="1" applyAlignment="1">
      <alignment horizontal="center" vertical="center"/>
    </xf>
    <xf numFmtId="176" fontId="90" fillId="9" borderId="157" xfId="0" applyNumberFormat="1" applyFont="1" applyFill="1" applyBorder="1" applyAlignment="1">
      <alignment horizontal="center" vertical="center"/>
    </xf>
    <xf numFmtId="0" fontId="90" fillId="9" borderId="157" xfId="0" applyFont="1" applyFill="1" applyBorder="1" applyAlignment="1">
      <alignment horizontal="center" vertical="center"/>
    </xf>
    <xf numFmtId="10" fontId="90" fillId="9" borderId="522" xfId="0" applyNumberFormat="1" applyFont="1" applyFill="1" applyBorder="1" applyAlignment="1">
      <alignment horizontal="center" vertical="center"/>
    </xf>
    <xf numFmtId="0" fontId="90" fillId="4" borderId="523" xfId="0" applyFont="1" applyFill="1" applyBorder="1" applyAlignment="1">
      <alignment horizontal="center" vertical="center" wrapText="1"/>
    </xf>
    <xf numFmtId="0" fontId="90" fillId="4" borderId="165" xfId="0" applyFont="1" applyFill="1" applyBorder="1" applyAlignment="1">
      <alignment horizontal="center" vertical="center"/>
    </xf>
    <xf numFmtId="0" fontId="90" fillId="4" borderId="166" xfId="0" applyFont="1" applyFill="1" applyBorder="1" applyAlignment="1">
      <alignment horizontal="center" vertical="center"/>
    </xf>
    <xf numFmtId="0" fontId="90" fillId="4" borderId="166" xfId="0" applyFont="1" applyFill="1" applyBorder="1" applyAlignment="1">
      <alignment horizontal="center" vertical="center" wrapText="1"/>
    </xf>
    <xf numFmtId="182" fontId="90" fillId="4" borderId="166" xfId="0" applyNumberFormat="1" applyFont="1" applyFill="1" applyBorder="1" applyAlignment="1">
      <alignment horizontal="center" vertical="center"/>
    </xf>
    <xf numFmtId="0" fontId="90" fillId="4" borderId="157" xfId="0" applyFont="1" applyFill="1" applyBorder="1" applyAlignment="1">
      <alignment horizontal="center" vertical="center"/>
    </xf>
    <xf numFmtId="0" fontId="90" fillId="4" borderId="167" xfId="0" applyFont="1" applyFill="1" applyBorder="1" applyAlignment="1">
      <alignment horizontal="center" vertical="center"/>
    </xf>
    <xf numFmtId="0" fontId="10" fillId="2" borderId="150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10" fillId="12" borderId="524" xfId="0" applyFont="1" applyFill="1" applyBorder="1" applyAlignment="1">
      <alignment horizontal="center" vertical="center"/>
    </xf>
    <xf numFmtId="0" fontId="10" fillId="12" borderId="391" xfId="0" applyFont="1" applyFill="1" applyBorder="1" applyAlignment="1">
      <alignment horizontal="center" vertical="center"/>
    </xf>
    <xf numFmtId="0" fontId="10" fillId="12" borderId="391" xfId="0" applyFont="1" applyFill="1" applyBorder="1" applyAlignment="1">
      <alignment horizontal="center" vertical="center" wrapText="1"/>
    </xf>
    <xf numFmtId="0" fontId="10" fillId="12" borderId="391" xfId="0" applyFont="1" applyFill="1" applyBorder="1" applyAlignment="1">
      <alignment horizontal="left" vertical="center" wrapText="1"/>
    </xf>
    <xf numFmtId="0" fontId="10" fillId="12" borderId="525" xfId="0" applyFont="1" applyFill="1" applyBorder="1" applyAlignment="1">
      <alignment horizontal="center" vertical="center"/>
    </xf>
    <xf numFmtId="0" fontId="10" fillId="12" borderId="526" xfId="0" applyFont="1" applyFill="1" applyBorder="1" applyAlignment="1">
      <alignment horizontal="center" vertical="center"/>
    </xf>
    <xf numFmtId="0" fontId="10" fillId="12" borderId="350" xfId="0" applyFont="1" applyFill="1" applyBorder="1" applyAlignment="1">
      <alignment horizontal="center" vertical="center"/>
    </xf>
    <xf numFmtId="0" fontId="10" fillId="12" borderId="391" xfId="0" applyFont="1" applyFill="1" applyBorder="1" applyAlignment="1">
      <alignment horizontal="center" vertical="center"/>
    </xf>
    <xf numFmtId="0" fontId="10" fillId="12" borderId="526" xfId="0" applyFont="1" applyFill="1" applyBorder="1" applyAlignment="1">
      <alignment horizontal="center" vertical="center" wrapText="1"/>
    </xf>
    <xf numFmtId="184" fontId="10" fillId="12" borderId="525" xfId="0" applyNumberFormat="1" applyFont="1" applyFill="1" applyBorder="1" applyAlignment="1">
      <alignment horizontal="center" vertical="center"/>
    </xf>
    <xf numFmtId="184" fontId="10" fillId="12" borderId="526" xfId="0" applyNumberFormat="1" applyFont="1" applyFill="1" applyBorder="1" applyAlignment="1">
      <alignment horizontal="center" vertical="center"/>
    </xf>
    <xf numFmtId="176" fontId="10" fillId="12" borderId="353" xfId="0" applyNumberFormat="1" applyFont="1" applyFill="1" applyBorder="1" applyAlignment="1">
      <alignment horizontal="center" vertical="center"/>
    </xf>
    <xf numFmtId="179" fontId="10" fillId="12" borderId="391" xfId="0" applyNumberFormat="1" applyFont="1" applyFill="1" applyBorder="1" applyAlignment="1">
      <alignment horizontal="center" vertical="center"/>
    </xf>
    <xf numFmtId="179" fontId="10" fillId="12" borderId="527" xfId="0" applyNumberFormat="1" applyFont="1" applyFill="1" applyBorder="1" applyAlignment="1">
      <alignment horizontal="center" vertical="center"/>
    </xf>
    <xf numFmtId="178" fontId="10" fillId="12" borderId="525" xfId="0" applyNumberFormat="1" applyFont="1" applyFill="1" applyBorder="1" applyAlignment="1">
      <alignment horizontal="center" vertical="center"/>
    </xf>
    <xf numFmtId="179" fontId="10" fillId="12" borderId="528" xfId="0" applyNumberFormat="1" applyFont="1" applyFill="1" applyBorder="1" applyAlignment="1">
      <alignment horizontal="right" vertical="center"/>
    </xf>
    <xf numFmtId="179" fontId="10" fillId="12" borderId="261" xfId="0" applyNumberFormat="1" applyFont="1" applyFill="1" applyBorder="1" applyAlignment="1">
      <alignment horizontal="center" vertical="center"/>
    </xf>
    <xf numFmtId="10" fontId="10" fillId="12" borderId="527" xfId="0" applyNumberFormat="1" applyFont="1" applyFill="1" applyBorder="1" applyAlignment="1">
      <alignment horizontal="center" vertical="center"/>
    </xf>
    <xf numFmtId="0" fontId="91" fillId="12" borderId="261" xfId="0" applyFont="1" applyFill="1" applyBorder="1" applyAlignment="1">
      <alignment horizontal="center" vertical="center"/>
    </xf>
    <xf numFmtId="0" fontId="92" fillId="12" borderId="261" xfId="0" applyFont="1" applyFill="1" applyBorder="1" applyAlignment="1">
      <alignment horizontal="center" vertical="center" wrapText="1"/>
    </xf>
    <xf numFmtId="0" fontId="34" fillId="12" borderId="527" xfId="0" applyFont="1" applyFill="1" applyBorder="1" applyAlignment="1">
      <alignment horizontal="left" vertical="center" wrapText="1"/>
    </xf>
    <xf numFmtId="0" fontId="10" fillId="12" borderId="356" xfId="0" applyFont="1" applyFill="1" applyBorder="1" applyAlignment="1">
      <alignment horizontal="center" vertical="center" wrapText="1"/>
    </xf>
    <xf numFmtId="0" fontId="10" fillId="12" borderId="357" xfId="0" applyFont="1" applyFill="1" applyBorder="1" applyAlignment="1">
      <alignment horizontal="center" vertical="center"/>
    </xf>
    <xf numFmtId="0" fontId="10" fillId="12" borderId="357" xfId="0" applyFont="1" applyFill="1" applyBorder="1" applyAlignment="1">
      <alignment horizontal="center" vertical="center" wrapText="1"/>
    </xf>
    <xf numFmtId="182" fontId="10" fillId="12" borderId="357" xfId="0" applyNumberFormat="1" applyFont="1" applyFill="1" applyBorder="1" applyAlignment="1">
      <alignment horizontal="center" vertical="center"/>
    </xf>
    <xf numFmtId="0" fontId="10" fillId="12" borderId="357" xfId="0" applyFont="1" applyFill="1" applyBorder="1" applyAlignment="1">
      <alignment horizontal="left" vertical="center"/>
    </xf>
    <xf numFmtId="0" fontId="10" fillId="12" borderId="351" xfId="0" applyFont="1" applyFill="1" applyBorder="1" applyAlignment="1">
      <alignment horizontal="left" vertical="center"/>
    </xf>
    <xf numFmtId="0" fontId="12" fillId="23" borderId="0" xfId="0" applyFont="1" applyFill="1" applyAlignment="1">
      <alignment horizontal="center" vertical="center"/>
    </xf>
    <xf numFmtId="0" fontId="12" fillId="23" borderId="276" xfId="0" applyFont="1" applyFill="1" applyBorder="1" applyAlignment="1">
      <alignment horizontal="center" vertical="center"/>
    </xf>
    <xf numFmtId="0" fontId="10" fillId="23" borderId="270" xfId="0" applyFont="1" applyFill="1" applyBorder="1" applyAlignment="1">
      <alignment horizontal="center" vertical="center"/>
    </xf>
    <xf numFmtId="0" fontId="10" fillId="23" borderId="270" xfId="0" applyFont="1" applyFill="1" applyBorder="1" applyAlignment="1">
      <alignment horizontal="left" vertical="center"/>
    </xf>
    <xf numFmtId="0" fontId="3" fillId="23" borderId="531" xfId="0" applyFont="1" applyFill="1" applyBorder="1" applyAlignment="1">
      <alignment vertical="center"/>
    </xf>
    <xf numFmtId="0" fontId="3" fillId="23" borderId="203" xfId="0" applyFont="1" applyFill="1" applyBorder="1" applyAlignment="1">
      <alignment vertical="center"/>
    </xf>
    <xf numFmtId="0" fontId="10" fillId="23" borderId="205" xfId="0" applyFont="1" applyFill="1" applyBorder="1" applyAlignment="1">
      <alignment horizontal="center" vertical="center"/>
    </xf>
    <xf numFmtId="0" fontId="10" fillId="23" borderId="270" xfId="0" applyFont="1" applyFill="1" applyBorder="1" applyAlignment="1">
      <alignment horizontal="center" vertical="center" wrapText="1"/>
    </xf>
    <xf numFmtId="0" fontId="36" fillId="23" borderId="371" xfId="0" applyFont="1" applyFill="1" applyBorder="1" applyAlignment="1">
      <alignment horizontal="center" vertical="center"/>
    </xf>
    <xf numFmtId="0" fontId="10" fillId="23" borderId="203" xfId="0" applyFont="1" applyFill="1" applyBorder="1" applyAlignment="1">
      <alignment horizontal="center" vertical="center" wrapText="1"/>
    </xf>
    <xf numFmtId="184" fontId="13" fillId="23" borderId="531" xfId="0" applyNumberFormat="1" applyFont="1" applyFill="1" applyBorder="1" applyAlignment="1">
      <alignment horizontal="center" vertical="center"/>
    </xf>
    <xf numFmtId="184" fontId="13" fillId="23" borderId="203" xfId="0" applyNumberFormat="1" applyFont="1" applyFill="1" applyBorder="1" applyAlignment="1">
      <alignment horizontal="center" vertical="center"/>
    </xf>
    <xf numFmtId="0" fontId="13" fillId="23" borderId="273" xfId="0" applyFont="1" applyFill="1" applyBorder="1" applyAlignment="1">
      <alignment horizontal="center" vertical="center"/>
    </xf>
    <xf numFmtId="176" fontId="10" fillId="23" borderId="202" xfId="0" applyNumberFormat="1" applyFont="1" applyFill="1" applyBorder="1" applyAlignment="1">
      <alignment horizontal="center" vertical="center"/>
    </xf>
    <xf numFmtId="179" fontId="13" fillId="23" borderId="270" xfId="0" applyNumberFormat="1" applyFont="1" applyFill="1" applyBorder="1" applyAlignment="1">
      <alignment horizontal="center" vertical="center"/>
    </xf>
    <xf numFmtId="179" fontId="13" fillId="23" borderId="532" xfId="0" applyNumberFormat="1" applyFont="1" applyFill="1" applyBorder="1" applyAlignment="1">
      <alignment horizontal="center" vertical="center"/>
    </xf>
    <xf numFmtId="178" fontId="10" fillId="23" borderId="531" xfId="0" applyNumberFormat="1" applyFont="1" applyFill="1" applyBorder="1" applyAlignment="1">
      <alignment horizontal="center" vertical="center"/>
    </xf>
    <xf numFmtId="178" fontId="10" fillId="23" borderId="270" xfId="0" applyNumberFormat="1" applyFont="1" applyFill="1" applyBorder="1" applyAlignment="1">
      <alignment horizontal="center" vertical="center"/>
    </xf>
    <xf numFmtId="179" fontId="10" fillId="23" borderId="270" xfId="0" applyNumberFormat="1" applyFont="1" applyFill="1" applyBorder="1" applyAlignment="1">
      <alignment horizontal="center" vertical="center"/>
    </xf>
    <xf numFmtId="179" fontId="10" fillId="23" borderId="533" xfId="0" applyNumberFormat="1" applyFont="1" applyFill="1" applyBorder="1" applyAlignment="1">
      <alignment horizontal="right"/>
    </xf>
    <xf numFmtId="9" fontId="10" fillId="23" borderId="222" xfId="0" applyNumberFormat="1" applyFont="1" applyFill="1" applyBorder="1" applyAlignment="1">
      <alignment horizontal="center" vertical="center"/>
    </xf>
    <xf numFmtId="10" fontId="10" fillId="23" borderId="534" xfId="0" applyNumberFormat="1" applyFont="1" applyFill="1" applyBorder="1" applyAlignment="1">
      <alignment horizontal="center" vertical="center"/>
    </xf>
    <xf numFmtId="0" fontId="93" fillId="23" borderId="270" xfId="0" applyFont="1" applyFill="1" applyBorder="1" applyAlignment="1">
      <alignment horizontal="center" vertical="center"/>
    </xf>
    <xf numFmtId="0" fontId="92" fillId="23" borderId="270" xfId="0" applyFont="1" applyFill="1" applyBorder="1" applyAlignment="1">
      <alignment horizontal="center" vertical="center" wrapText="1"/>
    </xf>
    <xf numFmtId="0" fontId="94" fillId="23" borderId="532" xfId="0" applyFont="1" applyFill="1" applyBorder="1" applyAlignment="1">
      <alignment horizontal="left" vertical="center"/>
    </xf>
    <xf numFmtId="0" fontId="13" fillId="23" borderId="202" xfId="0" applyFont="1" applyFill="1" applyBorder="1" applyAlignment="1">
      <alignment horizontal="center" vertical="center" wrapText="1"/>
    </xf>
    <xf numFmtId="0" fontId="13" fillId="23" borderId="270" xfId="0" applyFont="1" applyFill="1" applyBorder="1" applyAlignment="1">
      <alignment horizontal="center" vertical="center"/>
    </xf>
    <xf numFmtId="0" fontId="13" fillId="23" borderId="270" xfId="0" applyFont="1" applyFill="1" applyBorder="1" applyAlignment="1">
      <alignment horizontal="center" vertical="center" wrapText="1"/>
    </xf>
    <xf numFmtId="182" fontId="13" fillId="23" borderId="270" xfId="0" applyNumberFormat="1" applyFont="1" applyFill="1" applyBorder="1" applyAlignment="1">
      <alignment horizontal="center" vertical="center"/>
    </xf>
    <xf numFmtId="0" fontId="13" fillId="23" borderId="270" xfId="0" applyFont="1" applyFill="1" applyBorder="1" applyAlignment="1">
      <alignment horizontal="left" vertical="center"/>
    </xf>
    <xf numFmtId="0" fontId="13" fillId="23" borderId="203" xfId="0" applyFont="1" applyFill="1" applyBorder="1" applyAlignment="1">
      <alignment horizontal="left" vertical="center"/>
    </xf>
    <xf numFmtId="0" fontId="12" fillId="23" borderId="286" xfId="0" applyFont="1" applyFill="1" applyBorder="1" applyAlignment="1">
      <alignment horizontal="center" vertical="center"/>
    </xf>
    <xf numFmtId="0" fontId="10" fillId="23" borderId="278" xfId="0" applyFont="1" applyFill="1" applyBorder="1" applyAlignment="1">
      <alignment horizontal="center" vertical="center"/>
    </xf>
    <xf numFmtId="0" fontId="10" fillId="23" borderId="278" xfId="0" applyFont="1" applyFill="1" applyBorder="1" applyAlignment="1">
      <alignment horizontal="left" vertical="center"/>
    </xf>
    <xf numFmtId="0" fontId="3" fillId="23" borderId="535" xfId="0" applyFont="1" applyFill="1" applyBorder="1" applyAlignment="1">
      <alignment vertical="center"/>
    </xf>
    <xf numFmtId="0" fontId="3" fillId="23" borderId="219" xfId="0" applyFont="1" applyFill="1" applyBorder="1" applyAlignment="1">
      <alignment vertical="center"/>
    </xf>
    <xf numFmtId="0" fontId="10" fillId="23" borderId="221" xfId="0" applyFont="1" applyFill="1" applyBorder="1" applyAlignment="1">
      <alignment horizontal="center" vertical="center"/>
    </xf>
    <xf numFmtId="0" fontId="10" fillId="23" borderId="278" xfId="0" applyFont="1" applyFill="1" applyBorder="1" applyAlignment="1">
      <alignment horizontal="center" vertical="center" wrapText="1"/>
    </xf>
    <xf numFmtId="0" fontId="36" fillId="23" borderId="278" xfId="0" applyFont="1" applyFill="1" applyBorder="1" applyAlignment="1">
      <alignment horizontal="center" vertical="center"/>
    </xf>
    <xf numFmtId="0" fontId="10" fillId="23" borderId="281" xfId="0" applyFont="1" applyFill="1" applyBorder="1" applyAlignment="1">
      <alignment horizontal="center" vertical="center" wrapText="1"/>
    </xf>
    <xf numFmtId="184" fontId="13" fillId="23" borderId="536" xfId="0" applyNumberFormat="1" applyFont="1" applyFill="1" applyBorder="1" applyAlignment="1">
      <alignment horizontal="center" vertical="center"/>
    </xf>
    <xf numFmtId="184" fontId="13" fillId="23" borderId="281" xfId="0" applyNumberFormat="1" applyFont="1" applyFill="1" applyBorder="1" applyAlignment="1">
      <alignment horizontal="center" vertical="center"/>
    </xf>
    <xf numFmtId="0" fontId="13" fillId="23" borderId="282" xfId="0" applyFont="1" applyFill="1" applyBorder="1" applyAlignment="1">
      <alignment horizontal="center" vertical="center"/>
    </xf>
    <xf numFmtId="176" fontId="10" fillId="23" borderId="283" xfId="0" applyNumberFormat="1" applyFont="1" applyFill="1" applyBorder="1" applyAlignment="1">
      <alignment horizontal="center" vertical="center"/>
    </xf>
    <xf numFmtId="179" fontId="13" fillId="23" borderId="278" xfId="0" applyNumberFormat="1" applyFont="1" applyFill="1" applyBorder="1" applyAlignment="1">
      <alignment horizontal="center" vertical="center"/>
    </xf>
    <xf numFmtId="179" fontId="13" fillId="23" borderId="537" xfId="0" applyNumberFormat="1" applyFont="1" applyFill="1" applyBorder="1" applyAlignment="1">
      <alignment horizontal="center" vertical="center"/>
    </xf>
    <xf numFmtId="178" fontId="10" fillId="23" borderId="536" xfId="0" applyNumberFormat="1" applyFont="1" applyFill="1" applyBorder="1" applyAlignment="1">
      <alignment horizontal="center" vertical="center"/>
    </xf>
    <xf numFmtId="176" fontId="10" fillId="23" borderId="278" xfId="0" applyNumberFormat="1" applyFont="1" applyFill="1" applyBorder="1" applyAlignment="1">
      <alignment horizontal="center" vertical="center"/>
    </xf>
    <xf numFmtId="179" fontId="10" fillId="23" borderId="278" xfId="0" applyNumberFormat="1" applyFont="1" applyFill="1" applyBorder="1" applyAlignment="1">
      <alignment horizontal="center" vertical="center"/>
    </xf>
    <xf numFmtId="179" fontId="10" fillId="23" borderId="538" xfId="0" applyNumberFormat="1" applyFont="1" applyFill="1" applyBorder="1" applyAlignment="1">
      <alignment horizontal="right"/>
    </xf>
    <xf numFmtId="0" fontId="93" fillId="23" borderId="278" xfId="0" applyFont="1" applyFill="1" applyBorder="1" applyAlignment="1">
      <alignment horizontal="center" vertical="center"/>
    </xf>
    <xf numFmtId="0" fontId="92" fillId="23" borderId="278" xfId="0" applyFont="1" applyFill="1" applyBorder="1" applyAlignment="1">
      <alignment horizontal="center" vertical="center" wrapText="1"/>
    </xf>
    <xf numFmtId="0" fontId="94" fillId="23" borderId="537" xfId="0" applyFont="1" applyFill="1" applyBorder="1" applyAlignment="1">
      <alignment horizontal="left" vertical="center"/>
    </xf>
    <xf numFmtId="0" fontId="13" fillId="23" borderId="283" xfId="0" applyFont="1" applyFill="1" applyBorder="1" applyAlignment="1">
      <alignment horizontal="center" vertical="center" wrapText="1"/>
    </xf>
    <xf numFmtId="0" fontId="13" fillId="23" borderId="278" xfId="0" applyFont="1" applyFill="1" applyBorder="1" applyAlignment="1">
      <alignment horizontal="center" vertical="center"/>
    </xf>
    <xf numFmtId="0" fontId="13" fillId="23" borderId="278" xfId="0" applyFont="1" applyFill="1" applyBorder="1" applyAlignment="1">
      <alignment horizontal="center" vertical="center" wrapText="1"/>
    </xf>
    <xf numFmtId="182" fontId="13" fillId="23" borderId="278" xfId="0" applyNumberFormat="1" applyFont="1" applyFill="1" applyBorder="1" applyAlignment="1">
      <alignment horizontal="center" vertical="center"/>
    </xf>
    <xf numFmtId="0" fontId="13" fillId="23" borderId="278" xfId="0" applyFont="1" applyFill="1" applyBorder="1" applyAlignment="1">
      <alignment horizontal="left" vertical="center"/>
    </xf>
    <xf numFmtId="0" fontId="13" fillId="23" borderId="281" xfId="0" applyFont="1" applyFill="1" applyBorder="1" applyAlignment="1">
      <alignment horizontal="left" vertical="center"/>
    </xf>
    <xf numFmtId="0" fontId="12" fillId="23" borderId="282" xfId="0" applyFont="1" applyFill="1" applyBorder="1" applyAlignment="1">
      <alignment horizontal="center" vertical="center"/>
    </xf>
    <xf numFmtId="0" fontId="7" fillId="23" borderId="0" xfId="0" applyFont="1" applyFill="1" applyAlignment="1">
      <alignment horizontal="center" vertical="center"/>
    </xf>
    <xf numFmtId="0" fontId="10" fillId="23" borderId="288" xfId="0" applyFont="1" applyFill="1" applyBorder="1" applyAlignment="1">
      <alignment horizontal="center" vertical="center"/>
    </xf>
    <xf numFmtId="0" fontId="10" fillId="23" borderId="288" xfId="0" applyFont="1" applyFill="1" applyBorder="1" applyAlignment="1">
      <alignment horizontal="left" vertical="center"/>
    </xf>
    <xf numFmtId="0" fontId="10" fillId="23" borderId="288" xfId="0" applyFont="1" applyFill="1" applyBorder="1" applyAlignment="1">
      <alignment horizontal="center" vertical="center" wrapText="1"/>
    </xf>
    <xf numFmtId="0" fontId="36" fillId="23" borderId="288" xfId="0" applyFont="1" applyFill="1" applyBorder="1" applyAlignment="1">
      <alignment horizontal="center" vertical="center"/>
    </xf>
    <xf numFmtId="0" fontId="10" fillId="23" borderId="541" xfId="0" applyFont="1" applyFill="1" applyBorder="1" applyAlignment="1">
      <alignment horizontal="center" vertical="center" wrapText="1"/>
    </xf>
    <xf numFmtId="184" fontId="13" fillId="23" borderId="542" xfId="0" applyNumberFormat="1" applyFont="1" applyFill="1" applyBorder="1" applyAlignment="1">
      <alignment horizontal="center" vertical="center"/>
    </xf>
    <xf numFmtId="184" fontId="13" fillId="23" borderId="225" xfId="0" applyNumberFormat="1" applyFont="1" applyFill="1" applyBorder="1" applyAlignment="1">
      <alignment horizontal="center" vertical="center"/>
    </xf>
    <xf numFmtId="0" fontId="13" fillId="23" borderId="236" xfId="0" applyFont="1" applyFill="1" applyBorder="1" applyAlignment="1">
      <alignment horizontal="center" vertical="center"/>
    </xf>
    <xf numFmtId="176" fontId="10" fillId="23" borderId="237" xfId="0" applyNumberFormat="1" applyFont="1" applyFill="1" applyBorder="1" applyAlignment="1">
      <alignment horizontal="center" vertical="center"/>
    </xf>
    <xf numFmtId="179" fontId="13" fillId="23" borderId="232" xfId="0" applyNumberFormat="1" applyFont="1" applyFill="1" applyBorder="1" applyAlignment="1">
      <alignment horizontal="center" vertical="center"/>
    </xf>
    <xf numFmtId="179" fontId="13" fillId="23" borderId="543" xfId="0" applyNumberFormat="1" applyFont="1" applyFill="1" applyBorder="1" applyAlignment="1">
      <alignment horizontal="center" vertical="center"/>
    </xf>
    <xf numFmtId="178" fontId="10" fillId="23" borderId="542" xfId="0" applyNumberFormat="1" applyFont="1" applyFill="1" applyBorder="1" applyAlignment="1">
      <alignment horizontal="center" vertical="center"/>
    </xf>
    <xf numFmtId="176" fontId="10" fillId="23" borderId="232" xfId="0" applyNumberFormat="1" applyFont="1" applyFill="1" applyBorder="1" applyAlignment="1">
      <alignment horizontal="center" vertical="center"/>
    </xf>
    <xf numFmtId="179" fontId="10" fillId="23" borderId="232" xfId="0" applyNumberFormat="1" applyFont="1" applyFill="1" applyBorder="1" applyAlignment="1">
      <alignment horizontal="center" vertical="center"/>
    </xf>
    <xf numFmtId="179" fontId="10" fillId="23" borderId="222" xfId="0" applyNumberFormat="1" applyFont="1" applyFill="1" applyBorder="1" applyAlignment="1">
      <alignment horizontal="center" vertical="center"/>
    </xf>
    <xf numFmtId="0" fontId="95" fillId="23" borderId="232" xfId="0" applyFont="1" applyFill="1" applyBorder="1" applyAlignment="1">
      <alignment horizontal="center" vertical="center"/>
    </xf>
    <xf numFmtId="0" fontId="92" fillId="23" borderId="232" xfId="0" applyFont="1" applyFill="1" applyBorder="1" applyAlignment="1">
      <alignment horizontal="center" vertical="center" wrapText="1"/>
    </xf>
    <xf numFmtId="0" fontId="34" fillId="23" borderId="543" xfId="0" applyFont="1" applyFill="1" applyBorder="1" applyAlignment="1">
      <alignment horizontal="left" vertical="center"/>
    </xf>
    <xf numFmtId="0" fontId="10" fillId="23" borderId="237" xfId="0" applyFont="1" applyFill="1" applyBorder="1" applyAlignment="1">
      <alignment horizontal="center" vertical="center" wrapText="1"/>
    </xf>
    <xf numFmtId="0" fontId="10" fillId="23" borderId="232" xfId="0" applyFont="1" applyFill="1" applyBorder="1" applyAlignment="1">
      <alignment horizontal="center" vertical="center"/>
    </xf>
    <xf numFmtId="0" fontId="10" fillId="23" borderId="232" xfId="0" applyFont="1" applyFill="1" applyBorder="1" applyAlignment="1">
      <alignment horizontal="center" vertical="center" wrapText="1"/>
    </xf>
    <xf numFmtId="182" fontId="10" fillId="23" borderId="232" xfId="0" applyNumberFormat="1" applyFont="1" applyFill="1" applyBorder="1" applyAlignment="1">
      <alignment horizontal="center" vertical="center"/>
    </xf>
    <xf numFmtId="0" fontId="10" fillId="23" borderId="232" xfId="0" applyFont="1" applyFill="1" applyBorder="1" applyAlignment="1">
      <alignment horizontal="left" vertical="center"/>
    </xf>
    <xf numFmtId="0" fontId="10" fillId="23" borderId="235" xfId="0" applyFont="1" applyFill="1" applyBorder="1" applyAlignment="1">
      <alignment horizontal="left" vertical="center"/>
    </xf>
    <xf numFmtId="0" fontId="7" fillId="23" borderId="236" xfId="0" applyFont="1" applyFill="1" applyBorder="1" applyAlignment="1">
      <alignment horizontal="center" vertical="center"/>
    </xf>
    <xf numFmtId="0" fontId="10" fillId="12" borderId="267" xfId="0" applyFont="1" applyFill="1" applyBorder="1" applyAlignment="1">
      <alignment horizontal="center" vertical="center"/>
    </xf>
    <xf numFmtId="0" fontId="10" fillId="12" borderId="267" xfId="0" applyFont="1" applyFill="1" applyBorder="1" applyAlignment="1">
      <alignment horizontal="left" vertical="center"/>
    </xf>
    <xf numFmtId="0" fontId="3" fillId="12" borderId="544" xfId="0" applyFont="1" applyFill="1" applyBorder="1" applyAlignment="1">
      <alignment vertical="center"/>
    </xf>
    <xf numFmtId="0" fontId="3" fillId="12" borderId="545" xfId="0" applyFont="1" applyFill="1" applyBorder="1" applyAlignment="1">
      <alignment vertical="center"/>
    </xf>
    <xf numFmtId="0" fontId="10" fillId="12" borderId="260" xfId="0" applyFont="1" applyFill="1" applyBorder="1" applyAlignment="1">
      <alignment horizontal="center" vertical="center"/>
    </xf>
    <xf numFmtId="0" fontId="10" fillId="12" borderId="267" xfId="0" applyFont="1" applyFill="1" applyBorder="1" applyAlignment="1">
      <alignment horizontal="center" vertical="center" wrapText="1"/>
    </xf>
    <xf numFmtId="0" fontId="36" fillId="12" borderId="267" xfId="0" applyFont="1" applyFill="1" applyBorder="1" applyAlignment="1">
      <alignment horizontal="center" vertical="center"/>
    </xf>
    <xf numFmtId="0" fontId="10" fillId="12" borderId="268" xfId="0" applyFont="1" applyFill="1" applyBorder="1" applyAlignment="1">
      <alignment horizontal="center" vertical="center" wrapText="1"/>
    </xf>
    <xf numFmtId="184" fontId="13" fillId="12" borderId="546" xfId="0" applyNumberFormat="1" applyFont="1" applyFill="1" applyBorder="1" applyAlignment="1">
      <alignment horizontal="center" vertical="center"/>
    </xf>
    <xf numFmtId="184" fontId="13" fillId="12" borderId="547" xfId="0" applyNumberFormat="1" applyFont="1" applyFill="1" applyBorder="1" applyAlignment="1">
      <alignment horizontal="center" vertical="center"/>
    </xf>
    <xf numFmtId="0" fontId="13" fillId="12" borderId="548" xfId="0" applyFont="1" applyFill="1" applyBorder="1" applyAlignment="1">
      <alignment horizontal="center" vertical="center"/>
    </xf>
    <xf numFmtId="176" fontId="10" fillId="12" borderId="549" xfId="0" applyNumberFormat="1" applyFont="1" applyFill="1" applyBorder="1" applyAlignment="1">
      <alignment horizontal="center" vertical="center"/>
    </xf>
    <xf numFmtId="179" fontId="13" fillId="12" borderId="550" xfId="0" applyNumberFormat="1" applyFont="1" applyFill="1" applyBorder="1" applyAlignment="1">
      <alignment horizontal="center" vertical="center"/>
    </xf>
    <xf numFmtId="179" fontId="13" fillId="12" borderId="551" xfId="0" applyNumberFormat="1" applyFont="1" applyFill="1" applyBorder="1" applyAlignment="1">
      <alignment horizontal="center" vertical="center"/>
    </xf>
    <xf numFmtId="176" fontId="10" fillId="12" borderId="546" xfId="0" applyNumberFormat="1" applyFont="1" applyFill="1" applyBorder="1" applyAlignment="1">
      <alignment horizontal="center" vertical="center"/>
    </xf>
    <xf numFmtId="176" fontId="10" fillId="12" borderId="550" xfId="0" applyNumberFormat="1" applyFont="1" applyFill="1" applyBorder="1" applyAlignment="1">
      <alignment horizontal="center" vertical="center"/>
    </xf>
    <xf numFmtId="179" fontId="10" fillId="12" borderId="550" xfId="0" applyNumberFormat="1" applyFont="1" applyFill="1" applyBorder="1" applyAlignment="1">
      <alignment horizontal="center" vertical="center"/>
    </xf>
    <xf numFmtId="9" fontId="10" fillId="12" borderId="550" xfId="0" applyNumberFormat="1" applyFont="1" applyFill="1" applyBorder="1" applyAlignment="1">
      <alignment horizontal="center" vertical="center"/>
    </xf>
    <xf numFmtId="10" fontId="10" fillId="12" borderId="551" xfId="0" applyNumberFormat="1" applyFont="1" applyFill="1" applyBorder="1" applyAlignment="1">
      <alignment horizontal="center" vertical="center"/>
    </xf>
    <xf numFmtId="0" fontId="95" fillId="12" borderId="550" xfId="0" applyFont="1" applyFill="1" applyBorder="1" applyAlignment="1">
      <alignment horizontal="center" vertical="center"/>
    </xf>
    <xf numFmtId="0" fontId="92" fillId="12" borderId="550" xfId="0" applyFont="1" applyFill="1" applyBorder="1" applyAlignment="1">
      <alignment horizontal="center" vertical="center" wrapText="1"/>
    </xf>
    <xf numFmtId="0" fontId="34" fillId="12" borderId="551" xfId="0" applyFont="1" applyFill="1" applyBorder="1" applyAlignment="1">
      <alignment horizontal="left" vertical="center"/>
    </xf>
    <xf numFmtId="0" fontId="10" fillId="12" borderId="549" xfId="0" applyFont="1" applyFill="1" applyBorder="1" applyAlignment="1">
      <alignment horizontal="center" vertical="center" wrapText="1"/>
    </xf>
    <xf numFmtId="0" fontId="10" fillId="12" borderId="550" xfId="0" applyFont="1" applyFill="1" applyBorder="1" applyAlignment="1">
      <alignment horizontal="center" vertical="center"/>
    </xf>
    <xf numFmtId="0" fontId="10" fillId="12" borderId="550" xfId="0" applyFont="1" applyFill="1" applyBorder="1" applyAlignment="1">
      <alignment horizontal="center" vertical="center" wrapText="1"/>
    </xf>
    <xf numFmtId="182" fontId="10" fillId="12" borderId="550" xfId="0" applyNumberFormat="1" applyFont="1" applyFill="1" applyBorder="1" applyAlignment="1">
      <alignment horizontal="center" vertical="center"/>
    </xf>
    <xf numFmtId="0" fontId="10" fillId="12" borderId="550" xfId="0" applyFont="1" applyFill="1" applyBorder="1" applyAlignment="1">
      <alignment horizontal="left" vertical="center"/>
    </xf>
    <xf numFmtId="0" fontId="10" fillId="12" borderId="547" xfId="0" applyFont="1" applyFill="1" applyBorder="1" applyAlignment="1">
      <alignment horizontal="left" vertical="center"/>
    </xf>
    <xf numFmtId="0" fontId="7" fillId="12" borderId="236" xfId="0" applyFont="1" applyFill="1" applyBorder="1" applyAlignment="1">
      <alignment horizontal="center" vertical="center"/>
    </xf>
    <xf numFmtId="0" fontId="16" fillId="12" borderId="357" xfId="0" applyFont="1" applyFill="1" applyBorder="1" applyAlignment="1">
      <alignment horizontal="left" vertical="center"/>
    </xf>
    <xf numFmtId="0" fontId="10" fillId="12" borderId="357" xfId="0" applyFont="1" applyFill="1" applyBorder="1" applyAlignment="1">
      <alignment horizontal="center" vertical="center"/>
    </xf>
    <xf numFmtId="176" fontId="10" fillId="12" borderId="552" xfId="0" applyNumberFormat="1" applyFont="1" applyFill="1" applyBorder="1" applyAlignment="1">
      <alignment horizontal="center" vertical="center"/>
    </xf>
    <xf numFmtId="184" fontId="10" fillId="12" borderId="351" xfId="0" applyNumberFormat="1" applyFont="1" applyFill="1" applyBorder="1" applyAlignment="1">
      <alignment horizontal="center" vertical="center"/>
    </xf>
    <xf numFmtId="0" fontId="10" fillId="12" borderId="35" xfId="0" applyFont="1" applyFill="1" applyBorder="1" applyAlignment="1">
      <alignment horizontal="center" vertical="center"/>
    </xf>
    <xf numFmtId="176" fontId="10" fillId="12" borderId="356" xfId="0" applyNumberFormat="1" applyFont="1" applyFill="1" applyBorder="1" applyAlignment="1">
      <alignment horizontal="center" vertical="center"/>
    </xf>
    <xf numFmtId="179" fontId="10" fillId="12" borderId="357" xfId="0" applyNumberFormat="1" applyFont="1" applyFill="1" applyBorder="1" applyAlignment="1">
      <alignment horizontal="center" vertical="center"/>
    </xf>
    <xf numFmtId="179" fontId="10" fillId="12" borderId="553" xfId="0" applyNumberFormat="1" applyFont="1" applyFill="1" applyBorder="1" applyAlignment="1">
      <alignment horizontal="center" vertical="center"/>
    </xf>
    <xf numFmtId="176" fontId="10" fillId="12" borderId="554" xfId="0" applyNumberFormat="1" applyFont="1" applyFill="1" applyBorder="1" applyAlignment="1">
      <alignment horizontal="center" vertical="center"/>
    </xf>
    <xf numFmtId="176" fontId="10" fillId="12" borderId="357" xfId="0" applyNumberFormat="1" applyFont="1" applyFill="1" applyBorder="1" applyAlignment="1">
      <alignment horizontal="center" vertical="center"/>
    </xf>
    <xf numFmtId="179" fontId="10" fillId="12" borderId="36" xfId="0" applyNumberFormat="1" applyFont="1" applyFill="1" applyBorder="1" applyAlignment="1">
      <alignment horizontal="right" vertical="center"/>
    </xf>
    <xf numFmtId="10" fontId="10" fillId="12" borderId="553" xfId="0" applyNumberFormat="1" applyFont="1" applyFill="1" applyBorder="1" applyAlignment="1">
      <alignment horizontal="center" vertical="center"/>
    </xf>
    <xf numFmtId="0" fontId="96" fillId="12" borderId="391" xfId="0" applyFont="1" applyFill="1" applyBorder="1" applyAlignment="1">
      <alignment horizontal="center" vertical="center"/>
    </xf>
    <xf numFmtId="0" fontId="92" fillId="12" borderId="182" xfId="0" applyFont="1" applyFill="1" applyBorder="1" applyAlignment="1">
      <alignment horizontal="center" vertical="center" wrapText="1"/>
    </xf>
    <xf numFmtId="0" fontId="34" fillId="12" borderId="553" xfId="0" applyFont="1" applyFill="1" applyBorder="1" applyAlignment="1">
      <alignment horizontal="left" vertical="center"/>
    </xf>
    <xf numFmtId="0" fontId="10" fillId="23" borderId="206" xfId="0" applyFont="1" applyFill="1" applyBorder="1" applyAlignment="1">
      <alignment horizontal="center" vertical="center"/>
    </xf>
    <xf numFmtId="0" fontId="10" fillId="23" borderId="206" xfId="0" applyFont="1" applyFill="1" applyBorder="1" applyAlignment="1">
      <alignment horizontal="left" vertical="center"/>
    </xf>
    <xf numFmtId="0" fontId="3" fillId="23" borderId="270" xfId="0" applyFont="1" applyFill="1" applyBorder="1" applyAlignment="1">
      <alignment vertical="center"/>
    </xf>
    <xf numFmtId="0" fontId="10" fillId="23" borderId="206" xfId="0" applyFont="1" applyFill="1" applyBorder="1" applyAlignment="1">
      <alignment horizontal="center" vertical="center" wrapText="1"/>
    </xf>
    <xf numFmtId="0" fontId="36" fillId="23" borderId="557" xfId="0" applyFont="1" applyFill="1" applyBorder="1" applyAlignment="1">
      <alignment horizontal="center" vertical="center"/>
    </xf>
    <xf numFmtId="0" fontId="10" fillId="23" borderId="209" xfId="0" applyFont="1" applyFill="1" applyBorder="1" applyAlignment="1">
      <alignment horizontal="center" vertical="center" wrapText="1"/>
    </xf>
    <xf numFmtId="184" fontId="13" fillId="23" borderId="558" xfId="0" applyNumberFormat="1" applyFont="1" applyFill="1" applyBorder="1" applyAlignment="1">
      <alignment horizontal="center" vertical="center"/>
    </xf>
    <xf numFmtId="184" fontId="13" fillId="23" borderId="209" xfId="0" applyNumberFormat="1" applyFont="1" applyFill="1" applyBorder="1" applyAlignment="1">
      <alignment horizontal="center" vertical="center"/>
    </xf>
    <xf numFmtId="0" fontId="13" fillId="23" borderId="210" xfId="0" applyFont="1" applyFill="1" applyBorder="1" applyAlignment="1">
      <alignment horizontal="center" vertical="center"/>
    </xf>
    <xf numFmtId="176" fontId="10" fillId="23" borderId="211" xfId="0" applyNumberFormat="1" applyFont="1" applyFill="1" applyBorder="1" applyAlignment="1">
      <alignment horizontal="center" vertical="center"/>
    </xf>
    <xf numFmtId="179" fontId="13" fillId="23" borderId="206" xfId="0" applyNumberFormat="1" applyFont="1" applyFill="1" applyBorder="1" applyAlignment="1">
      <alignment horizontal="center" vertical="center"/>
    </xf>
    <xf numFmtId="179" fontId="13" fillId="23" borderId="559" xfId="0" applyNumberFormat="1" applyFont="1" applyFill="1" applyBorder="1" applyAlignment="1">
      <alignment horizontal="center" vertical="center"/>
    </xf>
    <xf numFmtId="178" fontId="10" fillId="23" borderId="558" xfId="0" applyNumberFormat="1" applyFont="1" applyFill="1" applyBorder="1" applyAlignment="1">
      <alignment horizontal="center" vertical="center"/>
    </xf>
    <xf numFmtId="176" fontId="10" fillId="23" borderId="206" xfId="0" applyNumberFormat="1" applyFont="1" applyFill="1" applyBorder="1" applyAlignment="1">
      <alignment horizontal="center" vertical="center"/>
    </xf>
    <xf numFmtId="179" fontId="10" fillId="23" borderId="206" xfId="0" applyNumberFormat="1" applyFont="1" applyFill="1" applyBorder="1" applyAlignment="1">
      <alignment horizontal="center" vertical="center"/>
    </xf>
    <xf numFmtId="179" fontId="10" fillId="23" borderId="61" xfId="0" applyNumberFormat="1" applyFont="1" applyFill="1" applyBorder="1" applyAlignment="1">
      <alignment horizontal="right"/>
    </xf>
    <xf numFmtId="9" fontId="10" fillId="23" borderId="206" xfId="0" applyNumberFormat="1" applyFont="1" applyFill="1" applyBorder="1" applyAlignment="1">
      <alignment horizontal="center" vertical="center"/>
    </xf>
    <xf numFmtId="10" fontId="10" fillId="23" borderId="559" xfId="0" applyNumberFormat="1" applyFont="1" applyFill="1" applyBorder="1" applyAlignment="1">
      <alignment horizontal="center" vertical="center"/>
    </xf>
    <xf numFmtId="0" fontId="95" fillId="23" borderId="206" xfId="0" applyFont="1" applyFill="1" applyBorder="1" applyAlignment="1">
      <alignment horizontal="center" vertical="center"/>
    </xf>
    <xf numFmtId="0" fontId="92" fillId="23" borderId="206" xfId="0" applyFont="1" applyFill="1" applyBorder="1" applyAlignment="1">
      <alignment horizontal="center" vertical="center" wrapText="1"/>
    </xf>
    <xf numFmtId="0" fontId="34" fillId="23" borderId="559" xfId="0" applyFont="1" applyFill="1" applyBorder="1" applyAlignment="1">
      <alignment horizontal="left" vertical="center"/>
    </xf>
    <xf numFmtId="0" fontId="10" fillId="23" borderId="211" xfId="0" applyFont="1" applyFill="1" applyBorder="1" applyAlignment="1">
      <alignment horizontal="center" vertical="center" wrapText="1"/>
    </xf>
    <xf numFmtId="182" fontId="10" fillId="23" borderId="206" xfId="0" applyNumberFormat="1" applyFont="1" applyFill="1" applyBorder="1" applyAlignment="1">
      <alignment horizontal="center" vertical="center"/>
    </xf>
    <xf numFmtId="0" fontId="10" fillId="23" borderId="209" xfId="0" applyFont="1" applyFill="1" applyBorder="1" applyAlignment="1">
      <alignment horizontal="left" vertical="center"/>
    </xf>
    <xf numFmtId="0" fontId="7" fillId="23" borderId="215" xfId="0" applyFont="1" applyFill="1" applyBorder="1" applyAlignment="1">
      <alignment horizontal="center" vertical="center"/>
    </xf>
    <xf numFmtId="0" fontId="10" fillId="23" borderId="226" xfId="0" applyFont="1" applyFill="1" applyBorder="1" applyAlignment="1">
      <alignment horizontal="center" vertical="center"/>
    </xf>
    <xf numFmtId="0" fontId="10" fillId="23" borderId="222" xfId="0" applyFont="1" applyFill="1" applyBorder="1" applyAlignment="1">
      <alignment horizontal="center" vertical="center"/>
    </xf>
    <xf numFmtId="0" fontId="10" fillId="23" borderId="222" xfId="0" applyFont="1" applyFill="1" applyBorder="1" applyAlignment="1">
      <alignment horizontal="left" vertical="center"/>
    </xf>
    <xf numFmtId="0" fontId="3" fillId="23" borderId="308" xfId="0" applyFont="1" applyFill="1" applyBorder="1" applyAlignment="1">
      <alignment vertical="center"/>
    </xf>
    <xf numFmtId="0" fontId="10" fillId="23" borderId="222" xfId="0" applyFont="1" applyFill="1" applyBorder="1" applyAlignment="1">
      <alignment horizontal="center" vertical="center" wrapText="1"/>
    </xf>
    <xf numFmtId="0" fontId="36" fillId="23" borderId="222" xfId="0" applyFont="1" applyFill="1" applyBorder="1" applyAlignment="1">
      <alignment horizontal="center" vertical="center"/>
    </xf>
    <xf numFmtId="0" fontId="10" fillId="23" borderId="225" xfId="0" applyFont="1" applyFill="1" applyBorder="1" applyAlignment="1">
      <alignment horizontal="center" vertical="center" wrapText="1"/>
    </xf>
    <xf numFmtId="184" fontId="13" fillId="23" borderId="560" xfId="0" applyNumberFormat="1" applyFont="1" applyFill="1" applyBorder="1" applyAlignment="1">
      <alignment horizontal="center" vertical="center"/>
    </xf>
    <xf numFmtId="0" fontId="13" fillId="23" borderId="226" xfId="0" applyFont="1" applyFill="1" applyBorder="1" applyAlignment="1">
      <alignment horizontal="center" vertical="center"/>
    </xf>
    <xf numFmtId="176" fontId="10" fillId="23" borderId="227" xfId="0" applyNumberFormat="1" applyFont="1" applyFill="1" applyBorder="1" applyAlignment="1">
      <alignment horizontal="center" vertical="center"/>
    </xf>
    <xf numFmtId="179" fontId="13" fillId="23" borderId="222" xfId="0" applyNumberFormat="1" applyFont="1" applyFill="1" applyBorder="1" applyAlignment="1">
      <alignment horizontal="center" vertical="center"/>
    </xf>
    <xf numFmtId="179" fontId="13" fillId="23" borderId="534" xfId="0" applyNumberFormat="1" applyFont="1" applyFill="1" applyBorder="1" applyAlignment="1">
      <alignment horizontal="center" vertical="center"/>
    </xf>
    <xf numFmtId="176" fontId="10" fillId="23" borderId="560" xfId="0" applyNumberFormat="1" applyFont="1" applyFill="1" applyBorder="1" applyAlignment="1">
      <alignment horizontal="center" vertical="center"/>
    </xf>
    <xf numFmtId="176" fontId="10" fillId="23" borderId="222" xfId="0" applyNumberFormat="1" applyFont="1" applyFill="1" applyBorder="1" applyAlignment="1">
      <alignment horizontal="center" vertical="center"/>
    </xf>
    <xf numFmtId="179" fontId="10" fillId="23" borderId="72" xfId="0" applyNumberFormat="1" applyFont="1" applyFill="1" applyBorder="1" applyAlignment="1">
      <alignment horizontal="right"/>
    </xf>
    <xf numFmtId="0" fontId="95" fillId="23" borderId="222" xfId="0" applyFont="1" applyFill="1" applyBorder="1" applyAlignment="1">
      <alignment horizontal="center" vertical="center"/>
    </xf>
    <xf numFmtId="0" fontId="92" fillId="23" borderId="222" xfId="0" applyFont="1" applyFill="1" applyBorder="1" applyAlignment="1">
      <alignment horizontal="center" vertical="center" wrapText="1"/>
    </xf>
    <xf numFmtId="0" fontId="34" fillId="23" borderId="534" xfId="0" applyFont="1" applyFill="1" applyBorder="1" applyAlignment="1">
      <alignment horizontal="left" vertical="center"/>
    </xf>
    <xf numFmtId="0" fontId="10" fillId="23" borderId="227" xfId="0" applyFont="1" applyFill="1" applyBorder="1" applyAlignment="1">
      <alignment horizontal="center" vertical="center" wrapText="1"/>
    </xf>
    <xf numFmtId="182" fontId="10" fillId="23" borderId="222" xfId="0" applyNumberFormat="1" applyFont="1" applyFill="1" applyBorder="1" applyAlignment="1">
      <alignment horizontal="center" vertical="center"/>
    </xf>
    <xf numFmtId="0" fontId="10" fillId="23" borderId="225" xfId="0" applyFont="1" applyFill="1" applyBorder="1" applyAlignment="1">
      <alignment horizontal="left" vertical="center"/>
    </xf>
    <xf numFmtId="0" fontId="7" fillId="23" borderId="226" xfId="0" applyFont="1" applyFill="1" applyBorder="1" applyAlignment="1">
      <alignment horizontal="center" vertical="center"/>
    </xf>
    <xf numFmtId="179" fontId="10" fillId="23" borderId="81" xfId="0" applyNumberFormat="1" applyFont="1" applyFill="1" applyBorder="1" applyAlignment="1">
      <alignment horizontal="right"/>
    </xf>
    <xf numFmtId="0" fontId="37" fillId="23" borderId="0" xfId="0" applyFont="1" applyFill="1" applyAlignment="1">
      <alignment horizontal="center" vertical="center"/>
    </xf>
    <xf numFmtId="184" fontId="11" fillId="23" borderId="560" xfId="0" applyNumberFormat="1" applyFont="1" applyFill="1" applyBorder="1" applyAlignment="1">
      <alignment horizontal="center" vertical="center"/>
    </xf>
    <xf numFmtId="184" fontId="11" fillId="23" borderId="225" xfId="0" applyNumberFormat="1" applyFont="1" applyFill="1" applyBorder="1" applyAlignment="1">
      <alignment horizontal="center" vertical="center"/>
    </xf>
    <xf numFmtId="0" fontId="11" fillId="23" borderId="226" xfId="0" applyFont="1" applyFill="1" applyBorder="1" applyAlignment="1">
      <alignment horizontal="center" vertical="center"/>
    </xf>
    <xf numFmtId="179" fontId="11" fillId="23" borderId="222" xfId="0" applyNumberFormat="1" applyFont="1" applyFill="1" applyBorder="1" applyAlignment="1">
      <alignment horizontal="center" vertical="center"/>
    </xf>
    <xf numFmtId="179" fontId="11" fillId="23" borderId="534" xfId="0" applyNumberFormat="1" applyFont="1" applyFill="1" applyBorder="1" applyAlignment="1">
      <alignment horizontal="center" vertical="center"/>
    </xf>
    <xf numFmtId="179" fontId="10" fillId="23" borderId="92" xfId="0" applyNumberFormat="1" applyFont="1" applyFill="1" applyBorder="1" applyAlignment="1">
      <alignment horizontal="right"/>
    </xf>
    <xf numFmtId="9" fontId="11" fillId="23" borderId="222" xfId="0" applyNumberFormat="1" applyFont="1" applyFill="1" applyBorder="1" applyAlignment="1">
      <alignment horizontal="center" vertical="center"/>
    </xf>
    <xf numFmtId="10" fontId="11" fillId="23" borderId="534" xfId="0" applyNumberFormat="1" applyFont="1" applyFill="1" applyBorder="1" applyAlignment="1">
      <alignment horizontal="center" vertical="center"/>
    </xf>
    <xf numFmtId="0" fontId="97" fillId="23" borderId="222" xfId="0" applyFont="1" applyFill="1" applyBorder="1" applyAlignment="1">
      <alignment horizontal="center" vertical="center"/>
    </xf>
    <xf numFmtId="0" fontId="41" fillId="23" borderId="534" xfId="0" applyFont="1" applyFill="1" applyBorder="1" applyAlignment="1">
      <alignment horizontal="left" vertical="center"/>
    </xf>
    <xf numFmtId="0" fontId="11" fillId="23" borderId="227" xfId="0" applyFont="1" applyFill="1" applyBorder="1" applyAlignment="1">
      <alignment horizontal="center" vertical="center" wrapText="1"/>
    </xf>
    <xf numFmtId="0" fontId="11" fillId="23" borderId="222" xfId="0" applyFont="1" applyFill="1" applyBorder="1" applyAlignment="1">
      <alignment horizontal="center" vertical="center"/>
    </xf>
    <xf numFmtId="0" fontId="11" fillId="23" borderId="222" xfId="0" applyFont="1" applyFill="1" applyBorder="1" applyAlignment="1">
      <alignment horizontal="center" vertical="center" wrapText="1"/>
    </xf>
    <xf numFmtId="182" fontId="11" fillId="23" borderId="222" xfId="0" applyNumberFormat="1" applyFont="1" applyFill="1" applyBorder="1" applyAlignment="1">
      <alignment horizontal="center" vertical="center"/>
    </xf>
    <xf numFmtId="0" fontId="11" fillId="23" borderId="222" xfId="0" applyFont="1" applyFill="1" applyBorder="1" applyAlignment="1">
      <alignment horizontal="left" vertical="center"/>
    </xf>
    <xf numFmtId="0" fontId="11" fillId="23" borderId="225" xfId="0" applyFont="1" applyFill="1" applyBorder="1" applyAlignment="1">
      <alignment horizontal="left" vertical="center"/>
    </xf>
    <xf numFmtId="0" fontId="37" fillId="23" borderId="226" xfId="0" applyFont="1" applyFill="1" applyBorder="1" applyAlignment="1">
      <alignment horizontal="center" vertical="center"/>
    </xf>
    <xf numFmtId="0" fontId="37" fillId="12" borderId="0" xfId="0" applyFont="1" applyFill="1" applyAlignment="1">
      <alignment horizontal="center" vertical="center"/>
    </xf>
    <xf numFmtId="0" fontId="11" fillId="12" borderId="236" xfId="0" applyFont="1" applyFill="1" applyBorder="1" applyAlignment="1">
      <alignment horizontal="center" vertical="center"/>
    </xf>
    <xf numFmtId="0" fontId="11" fillId="12" borderId="232" xfId="0" applyFont="1" applyFill="1" applyBorder="1" applyAlignment="1">
      <alignment horizontal="center" vertical="center"/>
    </xf>
    <xf numFmtId="0" fontId="11" fillId="12" borderId="232" xfId="0" applyFont="1" applyFill="1" applyBorder="1" applyAlignment="1">
      <alignment horizontal="left" vertical="center"/>
    </xf>
    <xf numFmtId="0" fontId="39" fillId="12" borderId="561" xfId="0" applyFont="1" applyFill="1" applyBorder="1" applyAlignment="1">
      <alignment vertical="center"/>
    </xf>
    <xf numFmtId="0" fontId="39" fillId="12" borderId="318" xfId="0" applyFont="1" applyFill="1" applyBorder="1" applyAlignment="1">
      <alignment vertical="center"/>
    </xf>
    <xf numFmtId="0" fontId="11" fillId="12" borderId="349" xfId="0" applyFont="1" applyFill="1" applyBorder="1" applyAlignment="1">
      <alignment horizontal="center" vertical="center"/>
    </xf>
    <xf numFmtId="0" fontId="11" fillId="12" borderId="232" xfId="0" applyFont="1" applyFill="1" applyBorder="1" applyAlignment="1">
      <alignment horizontal="center" vertical="center" wrapText="1"/>
    </xf>
    <xf numFmtId="0" fontId="38" fillId="12" borderId="232" xfId="0" applyFont="1" applyFill="1" applyBorder="1" applyAlignment="1">
      <alignment horizontal="center" vertical="center"/>
    </xf>
    <xf numFmtId="0" fontId="11" fillId="12" borderId="235" xfId="0" applyFont="1" applyFill="1" applyBorder="1" applyAlignment="1">
      <alignment horizontal="center" vertical="center" wrapText="1"/>
    </xf>
    <xf numFmtId="184" fontId="11" fillId="12" borderId="542" xfId="0" applyNumberFormat="1" applyFont="1" applyFill="1" applyBorder="1" applyAlignment="1">
      <alignment horizontal="center" vertical="center"/>
    </xf>
    <xf numFmtId="184" fontId="11" fillId="12" borderId="235" xfId="0" applyNumberFormat="1" applyFont="1" applyFill="1" applyBorder="1" applyAlignment="1">
      <alignment horizontal="center" vertical="center"/>
    </xf>
    <xf numFmtId="176" fontId="11" fillId="12" borderId="237" xfId="0" applyNumberFormat="1" applyFont="1" applyFill="1" applyBorder="1" applyAlignment="1">
      <alignment horizontal="center" vertical="center"/>
    </xf>
    <xf numFmtId="179" fontId="11" fillId="12" borderId="232" xfId="0" applyNumberFormat="1" applyFont="1" applyFill="1" applyBorder="1" applyAlignment="1">
      <alignment horizontal="center" vertical="center"/>
    </xf>
    <xf numFmtId="179" fontId="11" fillId="12" borderId="543" xfId="0" applyNumberFormat="1" applyFont="1" applyFill="1" applyBorder="1" applyAlignment="1">
      <alignment horizontal="center" vertical="center"/>
    </xf>
    <xf numFmtId="176" fontId="11" fillId="12" borderId="542" xfId="0" applyNumberFormat="1" applyFont="1" applyFill="1" applyBorder="1" applyAlignment="1">
      <alignment horizontal="center" vertical="center"/>
    </xf>
    <xf numFmtId="176" fontId="11" fillId="12" borderId="232" xfId="0" applyNumberFormat="1" applyFont="1" applyFill="1" applyBorder="1" applyAlignment="1">
      <alignment horizontal="center" vertical="center"/>
    </xf>
    <xf numFmtId="9" fontId="11" fillId="12" borderId="232" xfId="0" applyNumberFormat="1" applyFont="1" applyFill="1" applyBorder="1" applyAlignment="1">
      <alignment horizontal="center" vertical="center"/>
    </xf>
    <xf numFmtId="10" fontId="11" fillId="12" borderId="543" xfId="0" applyNumberFormat="1" applyFont="1" applyFill="1" applyBorder="1" applyAlignment="1">
      <alignment horizontal="center" vertical="center"/>
    </xf>
    <xf numFmtId="0" fontId="97" fillId="12" borderId="232" xfId="0" applyFont="1" applyFill="1" applyBorder="1" applyAlignment="1">
      <alignment horizontal="center" vertical="center"/>
    </xf>
    <xf numFmtId="0" fontId="92" fillId="12" borderId="232" xfId="0" applyFont="1" applyFill="1" applyBorder="1" applyAlignment="1">
      <alignment horizontal="center" vertical="center" wrapText="1"/>
    </xf>
    <xf numFmtId="0" fontId="35" fillId="12" borderId="543" xfId="0" applyFont="1" applyFill="1" applyBorder="1" applyAlignment="1">
      <alignment horizontal="left" vertical="center"/>
    </xf>
    <xf numFmtId="0" fontId="11" fillId="12" borderId="237" xfId="0" applyFont="1" applyFill="1" applyBorder="1" applyAlignment="1">
      <alignment horizontal="center" vertical="center" wrapText="1"/>
    </xf>
    <xf numFmtId="182" fontId="11" fillId="12" borderId="232" xfId="0" applyNumberFormat="1" applyFont="1" applyFill="1" applyBorder="1" applyAlignment="1">
      <alignment horizontal="center" vertical="center"/>
    </xf>
    <xf numFmtId="0" fontId="11" fillId="12" borderId="235" xfId="0" applyFont="1" applyFill="1" applyBorder="1" applyAlignment="1">
      <alignment horizontal="left" vertical="center"/>
    </xf>
    <xf numFmtId="0" fontId="37" fillId="12" borderId="236" xfId="0" applyFont="1" applyFill="1" applyBorder="1" applyAlignment="1">
      <alignment horizontal="center" vertical="center"/>
    </xf>
    <xf numFmtId="0" fontId="10" fillId="12" borderId="182" xfId="0" applyFont="1" applyFill="1" applyBorder="1" applyAlignment="1">
      <alignment horizontal="center" vertical="center"/>
    </xf>
    <xf numFmtId="0" fontId="10" fillId="12" borderId="182" xfId="0" applyFont="1" applyFill="1" applyBorder="1" applyAlignment="1">
      <alignment horizontal="left" vertical="center"/>
    </xf>
    <xf numFmtId="0" fontId="10" fillId="12" borderId="562" xfId="0" applyFont="1" applyFill="1" applyBorder="1" applyAlignment="1">
      <alignment horizontal="center" vertical="center"/>
    </xf>
    <xf numFmtId="0" fontId="10" fillId="12" borderId="182" xfId="0" applyFont="1" applyFill="1" applyBorder="1" applyAlignment="1">
      <alignment horizontal="center" vertical="center"/>
    </xf>
    <xf numFmtId="0" fontId="10" fillId="12" borderId="302" xfId="0" applyFont="1" applyFill="1" applyBorder="1" applyAlignment="1">
      <alignment horizontal="center" vertical="center"/>
    </xf>
    <xf numFmtId="0" fontId="36" fillId="12" borderId="182" xfId="0" applyFont="1" applyFill="1" applyBorder="1" applyAlignment="1">
      <alignment horizontal="center" vertical="center"/>
    </xf>
    <xf numFmtId="0" fontId="10" fillId="12" borderId="183" xfId="0" applyFont="1" applyFill="1" applyBorder="1" applyAlignment="1">
      <alignment horizontal="center" vertical="center" wrapText="1"/>
    </xf>
    <xf numFmtId="176" fontId="10" fillId="12" borderId="563" xfId="0" applyNumberFormat="1" applyFont="1" applyFill="1" applyBorder="1" applyAlignment="1">
      <alignment horizontal="center" vertical="center"/>
    </xf>
    <xf numFmtId="184" fontId="11" fillId="12" borderId="183" xfId="0" applyNumberFormat="1" applyFont="1" applyFill="1" applyBorder="1" applyAlignment="1">
      <alignment horizontal="center" vertical="center"/>
    </xf>
    <xf numFmtId="176" fontId="10" fillId="12" borderId="181" xfId="0" applyNumberFormat="1" applyFont="1" applyFill="1" applyBorder="1" applyAlignment="1">
      <alignment horizontal="center" vertical="center"/>
    </xf>
    <xf numFmtId="179" fontId="10" fillId="12" borderId="564" xfId="0" applyNumberFormat="1" applyFont="1" applyFill="1" applyBorder="1" applyAlignment="1">
      <alignment horizontal="center" vertical="center"/>
    </xf>
    <xf numFmtId="176" fontId="10" fillId="12" borderId="562" xfId="0" applyNumberFormat="1" applyFont="1" applyFill="1" applyBorder="1" applyAlignment="1">
      <alignment horizontal="center" vertical="center"/>
    </xf>
    <xf numFmtId="176" fontId="10" fillId="12" borderId="182" xfId="0" applyNumberFormat="1" applyFont="1" applyFill="1" applyBorder="1" applyAlignment="1">
      <alignment horizontal="center" vertical="center"/>
    </xf>
    <xf numFmtId="10" fontId="10" fillId="12" borderId="564" xfId="0" applyNumberFormat="1" applyFont="1" applyFill="1" applyBorder="1" applyAlignment="1">
      <alignment horizontal="center" vertical="center"/>
    </xf>
    <xf numFmtId="0" fontId="98" fillId="12" borderId="182" xfId="0" applyFont="1" applyFill="1" applyBorder="1" applyAlignment="1">
      <alignment horizontal="center" vertical="center"/>
    </xf>
    <xf numFmtId="0" fontId="34" fillId="12" borderId="564" xfId="0" applyFont="1" applyFill="1" applyBorder="1" applyAlignment="1">
      <alignment horizontal="left" vertical="center"/>
    </xf>
    <xf numFmtId="182" fontId="10" fillId="12" borderId="182" xfId="0" applyNumberFormat="1" applyFont="1" applyFill="1" applyBorder="1" applyAlignment="1">
      <alignment horizontal="center" vertical="center"/>
    </xf>
    <xf numFmtId="184" fontId="10" fillId="12" borderId="183" xfId="0" applyNumberFormat="1" applyFont="1" applyFill="1" applyBorder="1" applyAlignment="1">
      <alignment horizontal="center" vertical="center"/>
    </xf>
    <xf numFmtId="0" fontId="10" fillId="12" borderId="181" xfId="0" applyFont="1" applyFill="1" applyBorder="1" applyAlignment="1">
      <alignment horizontal="center" vertical="center"/>
    </xf>
    <xf numFmtId="179" fontId="10" fillId="12" borderId="488" xfId="0" applyNumberFormat="1" applyFont="1" applyFill="1" applyBorder="1" applyAlignment="1">
      <alignment horizontal="center" vertical="center"/>
    </xf>
    <xf numFmtId="179" fontId="10" fillId="12" borderId="565" xfId="0" applyNumberFormat="1" applyFont="1" applyFill="1" applyBorder="1" applyAlignment="1">
      <alignment horizontal="right" vertical="center"/>
    </xf>
    <xf numFmtId="0" fontId="34" fillId="12" borderId="564" xfId="0" applyFont="1" applyFill="1" applyBorder="1" applyAlignment="1">
      <alignment horizontal="left" vertical="center" wrapText="1"/>
    </xf>
    <xf numFmtId="0" fontId="10" fillId="12" borderId="182" xfId="0" applyFont="1" applyFill="1" applyBorder="1" applyAlignment="1">
      <alignment horizontal="left" vertical="center" wrapText="1"/>
    </xf>
    <xf numFmtId="0" fontId="7" fillId="23" borderId="199" xfId="0" applyFont="1" applyFill="1" applyBorder="1" applyAlignment="1">
      <alignment horizontal="center" vertical="center"/>
    </xf>
    <xf numFmtId="0" fontId="7" fillId="23" borderId="566" xfId="0" applyFont="1" applyFill="1" applyBorder="1" applyAlignment="1">
      <alignment horizontal="center" vertical="center"/>
    </xf>
    <xf numFmtId="0" fontId="10" fillId="23" borderId="568" xfId="0" applyFont="1" applyFill="1" applyBorder="1" applyAlignment="1">
      <alignment horizontal="center" vertical="center"/>
    </xf>
    <xf numFmtId="0" fontId="10" fillId="23" borderId="568" xfId="0" applyFont="1" applyFill="1" applyBorder="1" applyAlignment="1">
      <alignment horizontal="left" vertical="center"/>
    </xf>
    <xf numFmtId="0" fontId="3" fillId="23" borderId="569" xfId="0" applyFont="1" applyFill="1" applyBorder="1" applyAlignment="1">
      <alignment vertical="center"/>
    </xf>
    <xf numFmtId="0" fontId="3" fillId="23" borderId="328" xfId="0" applyFont="1" applyFill="1" applyBorder="1" applyAlignment="1">
      <alignment vertical="center"/>
    </xf>
    <xf numFmtId="0" fontId="10" fillId="23" borderId="327" xfId="0" applyFont="1" applyFill="1" applyBorder="1" applyAlignment="1">
      <alignment horizontal="center" vertical="center"/>
    </xf>
    <xf numFmtId="0" fontId="10" fillId="23" borderId="568" xfId="0" applyFont="1" applyFill="1" applyBorder="1" applyAlignment="1">
      <alignment horizontal="center" vertical="center" wrapText="1"/>
    </xf>
    <xf numFmtId="0" fontId="36" fillId="23" borderId="568" xfId="0" applyFont="1" applyFill="1" applyBorder="1" applyAlignment="1">
      <alignment horizontal="center" vertical="center"/>
    </xf>
    <xf numFmtId="0" fontId="10" fillId="23" borderId="570" xfId="0" applyFont="1" applyFill="1" applyBorder="1" applyAlignment="1">
      <alignment horizontal="center" vertical="center" wrapText="1"/>
    </xf>
    <xf numFmtId="184" fontId="13" fillId="23" borderId="571" xfId="0" applyNumberFormat="1" applyFont="1" applyFill="1" applyBorder="1" applyAlignment="1">
      <alignment horizontal="center" vertical="center"/>
    </xf>
    <xf numFmtId="184" fontId="13" fillId="23" borderId="570" xfId="0" applyNumberFormat="1" applyFont="1" applyFill="1" applyBorder="1" applyAlignment="1">
      <alignment horizontal="center" vertical="center"/>
    </xf>
    <xf numFmtId="0" fontId="13" fillId="23" borderId="566" xfId="0" applyFont="1" applyFill="1" applyBorder="1" applyAlignment="1">
      <alignment horizontal="center" vertical="center"/>
    </xf>
    <xf numFmtId="176" fontId="10" fillId="23" borderId="567" xfId="0" applyNumberFormat="1" applyFont="1" applyFill="1" applyBorder="1" applyAlignment="1">
      <alignment horizontal="center" vertical="center"/>
    </xf>
    <xf numFmtId="179" fontId="13" fillId="23" borderId="568" xfId="0" applyNumberFormat="1" applyFont="1" applyFill="1" applyBorder="1" applyAlignment="1">
      <alignment horizontal="center" vertical="center"/>
    </xf>
    <xf numFmtId="179" fontId="13" fillId="23" borderId="572" xfId="0" applyNumberFormat="1" applyFont="1" applyFill="1" applyBorder="1" applyAlignment="1">
      <alignment horizontal="center" vertical="center"/>
    </xf>
    <xf numFmtId="178" fontId="10" fillId="23" borderId="571" xfId="0" applyNumberFormat="1" applyFont="1" applyFill="1" applyBorder="1" applyAlignment="1">
      <alignment horizontal="center" vertical="center"/>
    </xf>
    <xf numFmtId="178" fontId="10" fillId="23" borderId="568" xfId="0" applyNumberFormat="1" applyFont="1" applyFill="1" applyBorder="1" applyAlignment="1">
      <alignment horizontal="center" vertical="center"/>
    </xf>
    <xf numFmtId="179" fontId="10" fillId="23" borderId="568" xfId="0" applyNumberFormat="1" applyFont="1" applyFill="1" applyBorder="1" applyAlignment="1">
      <alignment horizontal="center" vertical="center"/>
    </xf>
    <xf numFmtId="9" fontId="10" fillId="23" borderId="568" xfId="0" applyNumberFormat="1" applyFont="1" applyFill="1" applyBorder="1" applyAlignment="1">
      <alignment horizontal="center" vertical="center"/>
    </xf>
    <xf numFmtId="10" fontId="10" fillId="23" borderId="572" xfId="0" applyNumberFormat="1" applyFont="1" applyFill="1" applyBorder="1" applyAlignment="1">
      <alignment horizontal="center" vertical="center"/>
    </xf>
    <xf numFmtId="0" fontId="95" fillId="23" borderId="568" xfId="0" applyFont="1" applyFill="1" applyBorder="1" applyAlignment="1">
      <alignment horizontal="center" vertical="center"/>
    </xf>
    <xf numFmtId="0" fontId="92" fillId="23" borderId="568" xfId="0" applyFont="1" applyFill="1" applyBorder="1" applyAlignment="1">
      <alignment horizontal="center" vertical="center" wrapText="1"/>
    </xf>
    <xf numFmtId="0" fontId="34" fillId="23" borderId="572" xfId="0" applyFont="1" applyFill="1" applyBorder="1" applyAlignment="1">
      <alignment horizontal="left" vertical="center"/>
    </xf>
    <xf numFmtId="0" fontId="10" fillId="23" borderId="567" xfId="0" applyFont="1" applyFill="1" applyBorder="1" applyAlignment="1">
      <alignment horizontal="center" vertical="center" wrapText="1"/>
    </xf>
    <xf numFmtId="182" fontId="10" fillId="23" borderId="568" xfId="0" applyNumberFormat="1" applyFont="1" applyFill="1" applyBorder="1" applyAlignment="1">
      <alignment horizontal="center" vertical="center"/>
    </xf>
    <xf numFmtId="0" fontId="10" fillId="23" borderId="570" xfId="0" applyFont="1" applyFill="1" applyBorder="1" applyAlignment="1">
      <alignment horizontal="left" vertical="center"/>
    </xf>
    <xf numFmtId="0" fontId="37" fillId="12" borderId="168" xfId="0" applyFont="1" applyFill="1" applyBorder="1" applyAlignment="1">
      <alignment horizontal="center" vertical="center"/>
    </xf>
    <xf numFmtId="0" fontId="37" fillId="12" borderId="250" xfId="0" applyFont="1" applyFill="1" applyBorder="1" applyAlignment="1">
      <alignment horizontal="center" vertical="center"/>
    </xf>
    <xf numFmtId="0" fontId="10" fillId="12" borderId="246" xfId="0" applyFont="1" applyFill="1" applyBorder="1" applyAlignment="1">
      <alignment horizontal="center" vertical="center"/>
    </xf>
    <xf numFmtId="0" fontId="10" fillId="12" borderId="246" xfId="0" applyFont="1" applyFill="1" applyBorder="1" applyAlignment="1">
      <alignment horizontal="left" vertical="center"/>
    </xf>
    <xf numFmtId="0" fontId="3" fillId="12" borderId="573" xfId="0" applyFont="1" applyFill="1" applyBorder="1" applyAlignment="1">
      <alignment vertical="center"/>
    </xf>
    <xf numFmtId="0" fontId="3" fillId="12" borderId="335" xfId="0" applyFont="1" applyFill="1" applyBorder="1" applyAlignment="1">
      <alignment vertical="center"/>
    </xf>
    <xf numFmtId="0" fontId="10" fillId="12" borderId="245" xfId="0" applyFont="1" applyFill="1" applyBorder="1" applyAlignment="1">
      <alignment horizontal="center" vertical="center"/>
    </xf>
    <xf numFmtId="0" fontId="10" fillId="12" borderId="246" xfId="0" applyFont="1" applyFill="1" applyBorder="1" applyAlignment="1">
      <alignment horizontal="center" vertical="center" wrapText="1"/>
    </xf>
    <xf numFmtId="0" fontId="36" fillId="12" borderId="246" xfId="0" applyFont="1" applyFill="1" applyBorder="1" applyAlignment="1">
      <alignment horizontal="center" vertical="center"/>
    </xf>
    <xf numFmtId="0" fontId="10" fillId="12" borderId="249" xfId="0" applyFont="1" applyFill="1" applyBorder="1" applyAlignment="1">
      <alignment horizontal="center" vertical="center" wrapText="1"/>
    </xf>
    <xf numFmtId="184" fontId="11" fillId="12" borderId="574" xfId="0" applyNumberFormat="1" applyFont="1" applyFill="1" applyBorder="1" applyAlignment="1">
      <alignment horizontal="center" vertical="center"/>
    </xf>
    <xf numFmtId="184" fontId="11" fillId="12" borderId="249" xfId="0" applyNumberFormat="1" applyFont="1" applyFill="1" applyBorder="1" applyAlignment="1">
      <alignment horizontal="center" vertical="center"/>
    </xf>
    <xf numFmtId="0" fontId="11" fillId="12" borderId="250" xfId="0" applyFont="1" applyFill="1" applyBorder="1" applyAlignment="1">
      <alignment horizontal="center" vertical="center"/>
    </xf>
    <xf numFmtId="176" fontId="10" fillId="12" borderId="251" xfId="0" applyNumberFormat="1" applyFont="1" applyFill="1" applyBorder="1" applyAlignment="1">
      <alignment horizontal="center" vertical="center"/>
    </xf>
    <xf numFmtId="179" fontId="11" fillId="12" borderId="246" xfId="0" applyNumberFormat="1" applyFont="1" applyFill="1" applyBorder="1" applyAlignment="1">
      <alignment horizontal="center" vertical="center"/>
    </xf>
    <xf numFmtId="179" fontId="11" fillId="12" borderId="575" xfId="0" applyNumberFormat="1" applyFont="1" applyFill="1" applyBorder="1" applyAlignment="1">
      <alignment horizontal="center" vertical="center"/>
    </xf>
    <xf numFmtId="176" fontId="11" fillId="12" borderId="574" xfId="0" applyNumberFormat="1" applyFont="1" applyFill="1" applyBorder="1" applyAlignment="1">
      <alignment horizontal="center" vertical="center"/>
    </xf>
    <xf numFmtId="176" fontId="11" fillId="12" borderId="246" xfId="0" applyNumberFormat="1" applyFont="1" applyFill="1" applyBorder="1" applyAlignment="1">
      <alignment horizontal="center" vertical="center"/>
    </xf>
    <xf numFmtId="0" fontId="11" fillId="12" borderId="575" xfId="0" applyFont="1" applyFill="1" applyBorder="1" applyAlignment="1">
      <alignment horizontal="left" vertical="center"/>
    </xf>
    <xf numFmtId="0" fontId="97" fillId="12" borderId="246" xfId="0" applyFont="1" applyFill="1" applyBorder="1" applyAlignment="1">
      <alignment horizontal="center" vertical="center"/>
    </xf>
    <xf numFmtId="0" fontId="92" fillId="12" borderId="246" xfId="0" applyFont="1" applyFill="1" applyBorder="1" applyAlignment="1">
      <alignment horizontal="center" vertical="center" wrapText="1"/>
    </xf>
    <xf numFmtId="0" fontId="35" fillId="12" borderId="575" xfId="0" applyFont="1" applyFill="1" applyBorder="1" applyAlignment="1">
      <alignment horizontal="left" vertical="center"/>
    </xf>
    <xf numFmtId="0" fontId="11" fillId="12" borderId="251" xfId="0" applyFont="1" applyFill="1" applyBorder="1" applyAlignment="1">
      <alignment horizontal="center" vertical="center" wrapText="1"/>
    </xf>
    <xf numFmtId="0" fontId="11" fillId="12" borderId="246" xfId="0" applyFont="1" applyFill="1" applyBorder="1" applyAlignment="1">
      <alignment horizontal="center" vertical="center"/>
    </xf>
    <xf numFmtId="0" fontId="11" fillId="12" borderId="246" xfId="0" applyFont="1" applyFill="1" applyBorder="1" applyAlignment="1">
      <alignment horizontal="center" vertical="center" wrapText="1"/>
    </xf>
    <xf numFmtId="182" fontId="11" fillId="12" borderId="246" xfId="0" applyNumberFormat="1" applyFont="1" applyFill="1" applyBorder="1" applyAlignment="1">
      <alignment horizontal="center" vertical="center"/>
    </xf>
    <xf numFmtId="0" fontId="11" fillId="12" borderId="246" xfId="0" applyFont="1" applyFill="1" applyBorder="1" applyAlignment="1">
      <alignment horizontal="left" vertical="center"/>
    </xf>
    <xf numFmtId="0" fontId="11" fillId="12" borderId="249" xfId="0" applyFont="1" applyFill="1" applyBorder="1" applyAlignment="1">
      <alignment horizontal="left" vertical="center"/>
    </xf>
    <xf numFmtId="0" fontId="10" fillId="12" borderId="562" xfId="0" applyFont="1" applyFill="1" applyBorder="1" applyAlignment="1">
      <alignment horizontal="center" vertical="center"/>
    </xf>
    <xf numFmtId="178" fontId="10" fillId="12" borderId="183" xfId="0" applyNumberFormat="1" applyFont="1" applyFill="1" applyBorder="1" applyAlignment="1">
      <alignment horizontal="center" vertical="center"/>
    </xf>
    <xf numFmtId="178" fontId="10" fillId="12" borderId="181" xfId="0" applyNumberFormat="1" applyFont="1" applyFill="1" applyBorder="1" applyAlignment="1">
      <alignment horizontal="center" vertical="center"/>
    </xf>
    <xf numFmtId="0" fontId="10" fillId="12" borderId="183" xfId="0" applyFont="1" applyFill="1" applyBorder="1" applyAlignment="1">
      <alignment vertical="center"/>
    </xf>
    <xf numFmtId="0" fontId="7" fillId="23" borderId="331" xfId="0" applyFont="1" applyFill="1" applyBorder="1" applyAlignment="1">
      <alignment horizontal="center" vertical="center"/>
    </xf>
    <xf numFmtId="0" fontId="10" fillId="23" borderId="331" xfId="0" applyFont="1" applyFill="1" applyBorder="1" applyAlignment="1">
      <alignment horizontal="center" vertical="center"/>
    </xf>
    <xf numFmtId="0" fontId="10" fillId="23" borderId="328" xfId="0" applyFont="1" applyFill="1" applyBorder="1" applyAlignment="1">
      <alignment horizontal="center" vertical="center"/>
    </xf>
    <xf numFmtId="0" fontId="10" fillId="23" borderId="328" xfId="0" applyFont="1" applyFill="1" applyBorder="1" applyAlignment="1">
      <alignment horizontal="left" vertical="center"/>
    </xf>
    <xf numFmtId="0" fontId="10" fillId="23" borderId="327" xfId="0" applyFont="1" applyFill="1" applyBorder="1" applyAlignment="1">
      <alignment horizontal="center" vertical="center"/>
    </xf>
    <xf numFmtId="0" fontId="10" fillId="23" borderId="328" xfId="0" applyFont="1" applyFill="1" applyBorder="1" applyAlignment="1">
      <alignment horizontal="center" vertical="center" wrapText="1"/>
    </xf>
    <xf numFmtId="0" fontId="36" fillId="23" borderId="328" xfId="0" applyFont="1" applyFill="1" applyBorder="1" applyAlignment="1">
      <alignment horizontal="center" vertical="center"/>
    </xf>
    <xf numFmtId="0" fontId="10" fillId="23" borderId="325" xfId="0" applyFont="1" applyFill="1" applyBorder="1" applyAlignment="1">
      <alignment horizontal="center" vertical="center" wrapText="1"/>
    </xf>
    <xf numFmtId="184" fontId="10" fillId="23" borderId="569" xfId="0" applyNumberFormat="1" applyFont="1" applyFill="1" applyBorder="1" applyAlignment="1">
      <alignment horizontal="center" vertical="center"/>
    </xf>
    <xf numFmtId="184" fontId="10" fillId="23" borderId="325" xfId="0" applyNumberFormat="1" applyFont="1" applyFill="1" applyBorder="1" applyAlignment="1">
      <alignment horizontal="center" vertical="center"/>
    </xf>
    <xf numFmtId="176" fontId="10" fillId="23" borderId="324" xfId="0" applyNumberFormat="1" applyFont="1" applyFill="1" applyBorder="1" applyAlignment="1">
      <alignment horizontal="center" vertical="center"/>
    </xf>
    <xf numFmtId="179" fontId="10" fillId="23" borderId="328" xfId="0" applyNumberFormat="1" applyFont="1" applyFill="1" applyBorder="1" applyAlignment="1">
      <alignment horizontal="center" vertical="center"/>
    </xf>
    <xf numFmtId="179" fontId="10" fillId="23" borderId="576" xfId="0" applyNumberFormat="1" applyFont="1" applyFill="1" applyBorder="1" applyAlignment="1">
      <alignment horizontal="center" vertical="center"/>
    </xf>
    <xf numFmtId="176" fontId="10" fillId="23" borderId="569" xfId="0" applyNumberFormat="1" applyFont="1" applyFill="1" applyBorder="1" applyAlignment="1">
      <alignment horizontal="center" vertical="center"/>
    </xf>
    <xf numFmtId="176" fontId="10" fillId="23" borderId="328" xfId="0" applyNumberFormat="1" applyFont="1" applyFill="1" applyBorder="1" applyAlignment="1">
      <alignment horizontal="center" vertical="center"/>
    </xf>
    <xf numFmtId="179" fontId="10" fillId="23" borderId="577" xfId="0" applyNumberFormat="1" applyFont="1" applyFill="1" applyBorder="1" applyAlignment="1">
      <alignment horizontal="right"/>
    </xf>
    <xf numFmtId="10" fontId="10" fillId="23" borderId="576" xfId="0" applyNumberFormat="1" applyFont="1" applyFill="1" applyBorder="1" applyAlignment="1">
      <alignment horizontal="center" vertical="center"/>
    </xf>
    <xf numFmtId="0" fontId="95" fillId="23" borderId="328" xfId="0" applyFont="1" applyFill="1" applyBorder="1" applyAlignment="1">
      <alignment horizontal="center" vertical="center"/>
    </xf>
    <xf numFmtId="0" fontId="92" fillId="23" borderId="328" xfId="0" applyFont="1" applyFill="1" applyBorder="1" applyAlignment="1">
      <alignment horizontal="center" vertical="center" wrapText="1"/>
    </xf>
    <xf numFmtId="0" fontId="34" fillId="23" borderId="576" xfId="0" applyFont="1" applyFill="1" applyBorder="1" applyAlignment="1">
      <alignment horizontal="left" vertical="center"/>
    </xf>
    <xf numFmtId="0" fontId="10" fillId="23" borderId="324" xfId="0" applyFont="1" applyFill="1" applyBorder="1" applyAlignment="1">
      <alignment horizontal="center" vertical="center" wrapText="1"/>
    </xf>
    <xf numFmtId="182" fontId="10" fillId="23" borderId="328" xfId="0" applyNumberFormat="1" applyFont="1" applyFill="1" applyBorder="1" applyAlignment="1">
      <alignment horizontal="center" vertical="center"/>
    </xf>
    <xf numFmtId="0" fontId="10" fillId="23" borderId="325" xfId="0" applyFont="1" applyFill="1" applyBorder="1" applyAlignment="1">
      <alignment horizontal="left" vertical="center"/>
    </xf>
    <xf numFmtId="0" fontId="7" fillId="12" borderId="168" xfId="0" applyFont="1" applyFill="1" applyBorder="1" applyAlignment="1">
      <alignment horizontal="center" vertical="center"/>
    </xf>
    <xf numFmtId="0" fontId="10" fillId="12" borderId="168" xfId="0" applyFont="1" applyFill="1" applyBorder="1" applyAlignment="1">
      <alignment horizontal="center" vertical="center"/>
    </xf>
    <xf numFmtId="0" fontId="10" fillId="12" borderId="170" xfId="0" applyFont="1" applyFill="1" applyBorder="1" applyAlignment="1">
      <alignment horizontal="center" vertical="center"/>
    </xf>
    <xf numFmtId="0" fontId="10" fillId="12" borderId="170" xfId="0" applyFont="1" applyFill="1" applyBorder="1" applyAlignment="1">
      <alignment horizontal="left" vertical="center"/>
    </xf>
    <xf numFmtId="0" fontId="3" fillId="12" borderId="578" xfId="0" applyFont="1" applyFill="1" applyBorder="1" applyAlignment="1">
      <alignment vertical="center"/>
    </xf>
    <xf numFmtId="0" fontId="3" fillId="12" borderId="170" xfId="0" applyFont="1" applyFill="1" applyBorder="1" applyAlignment="1">
      <alignment vertical="center"/>
    </xf>
    <xf numFmtId="0" fontId="10" fillId="12" borderId="175" xfId="0" applyFont="1" applyFill="1" applyBorder="1" applyAlignment="1">
      <alignment horizontal="center" vertical="center"/>
    </xf>
    <xf numFmtId="0" fontId="10" fillId="12" borderId="170" xfId="0" applyFont="1" applyFill="1" applyBorder="1" applyAlignment="1">
      <alignment horizontal="center" vertical="center" wrapText="1"/>
    </xf>
    <xf numFmtId="0" fontId="36" fillId="12" borderId="170" xfId="0" applyFont="1" applyFill="1" applyBorder="1" applyAlignment="1">
      <alignment horizontal="center" vertical="center"/>
    </xf>
    <xf numFmtId="0" fontId="10" fillId="12" borderId="171" xfId="0" applyFont="1" applyFill="1" applyBorder="1" applyAlignment="1">
      <alignment horizontal="center" vertical="center" wrapText="1"/>
    </xf>
    <xf numFmtId="0" fontId="1" fillId="12" borderId="578" xfId="0" applyFont="1" applyFill="1" applyBorder="1" applyAlignment="1">
      <alignment horizontal="center" vertical="center"/>
    </xf>
    <xf numFmtId="0" fontId="1" fillId="12" borderId="171" xfId="0" applyFont="1" applyFill="1" applyBorder="1"/>
    <xf numFmtId="0" fontId="1" fillId="12" borderId="168" xfId="0" applyFont="1" applyFill="1" applyBorder="1"/>
    <xf numFmtId="0" fontId="1" fillId="12" borderId="169" xfId="0" applyFont="1" applyFill="1" applyBorder="1"/>
    <xf numFmtId="179" fontId="10" fillId="12" borderId="170" xfId="0" applyNumberFormat="1" applyFont="1" applyFill="1" applyBorder="1" applyAlignment="1">
      <alignment horizontal="center" vertical="center"/>
    </xf>
    <xf numFmtId="179" fontId="10" fillId="12" borderId="579" xfId="0" applyNumberFormat="1" applyFont="1" applyFill="1" applyBorder="1" applyAlignment="1">
      <alignment horizontal="center" vertical="center"/>
    </xf>
    <xf numFmtId="176" fontId="10" fillId="12" borderId="578" xfId="0" applyNumberFormat="1" applyFont="1" applyFill="1" applyBorder="1" applyAlignment="1">
      <alignment horizontal="center" vertical="center"/>
    </xf>
    <xf numFmtId="176" fontId="10" fillId="12" borderId="170" xfId="0" applyNumberFormat="1" applyFont="1" applyFill="1" applyBorder="1" applyAlignment="1">
      <alignment horizontal="center" vertical="center"/>
    </xf>
    <xf numFmtId="179" fontId="10" fillId="12" borderId="528" xfId="0" applyNumberFormat="1" applyFont="1" applyFill="1" applyBorder="1" applyAlignment="1">
      <alignment horizontal="right"/>
    </xf>
    <xf numFmtId="10" fontId="10" fillId="12" borderId="579" xfId="0" applyNumberFormat="1" applyFont="1" applyFill="1" applyBorder="1" applyAlignment="1">
      <alignment horizontal="center" vertical="center"/>
    </xf>
    <xf numFmtId="0" fontId="95" fillId="12" borderId="170" xfId="0" applyFont="1" applyFill="1" applyBorder="1" applyAlignment="1">
      <alignment horizontal="center" vertical="center"/>
    </xf>
    <xf numFmtId="0" fontId="92" fillId="12" borderId="170" xfId="0" applyFont="1" applyFill="1" applyBorder="1" applyAlignment="1">
      <alignment horizontal="center" vertical="center" wrapText="1"/>
    </xf>
    <xf numFmtId="0" fontId="34" fillId="12" borderId="579" xfId="0" applyFont="1" applyFill="1" applyBorder="1" applyAlignment="1">
      <alignment horizontal="left" vertical="center"/>
    </xf>
    <xf numFmtId="0" fontId="10" fillId="12" borderId="169" xfId="0" applyFont="1" applyFill="1" applyBorder="1" applyAlignment="1">
      <alignment horizontal="center" vertical="center" wrapText="1"/>
    </xf>
    <xf numFmtId="182" fontId="10" fillId="12" borderId="170" xfId="0" applyNumberFormat="1" applyFont="1" applyFill="1" applyBorder="1" applyAlignment="1">
      <alignment horizontal="center" vertical="center"/>
    </xf>
    <xf numFmtId="0" fontId="10" fillId="12" borderId="171" xfId="0" applyFont="1" applyFill="1" applyBorder="1" applyAlignment="1">
      <alignment horizontal="left" vertical="center"/>
    </xf>
    <xf numFmtId="176" fontId="10" fillId="12" borderId="563" xfId="0" applyNumberFormat="1" applyFont="1" applyFill="1" applyBorder="1" applyAlignment="1">
      <alignment horizontal="center" vertical="center"/>
    </xf>
    <xf numFmtId="182" fontId="10" fillId="12" borderId="182" xfId="0" applyNumberFormat="1" applyFont="1" applyFill="1" applyBorder="1" applyAlignment="1">
      <alignment horizontal="center" vertical="center" wrapText="1"/>
    </xf>
    <xf numFmtId="0" fontId="10" fillId="12" borderId="182" xfId="0" applyFont="1" applyFill="1" applyBorder="1" applyAlignment="1">
      <alignment horizontal="center" vertical="center"/>
    </xf>
    <xf numFmtId="0" fontId="10" fillId="12" borderId="182" xfId="0" applyFont="1" applyFill="1" applyBorder="1" applyAlignment="1">
      <alignment horizontal="center" vertical="center" wrapText="1"/>
    </xf>
    <xf numFmtId="182" fontId="10" fillId="12" borderId="182" xfId="0" applyNumberFormat="1" applyFont="1" applyFill="1" applyBorder="1" applyAlignment="1">
      <alignment horizontal="center" vertical="center"/>
    </xf>
    <xf numFmtId="0" fontId="7" fillId="12" borderId="331" xfId="0" applyFont="1" applyFill="1" applyBorder="1" applyAlignment="1">
      <alignment horizontal="center" vertical="center"/>
    </xf>
    <xf numFmtId="0" fontId="10" fillId="12" borderId="331" xfId="0" applyFont="1" applyFill="1" applyBorder="1" applyAlignment="1">
      <alignment horizontal="center" vertical="center"/>
    </xf>
    <xf numFmtId="0" fontId="10" fillId="12" borderId="328" xfId="0" applyFont="1" applyFill="1" applyBorder="1" applyAlignment="1">
      <alignment horizontal="center" vertical="center"/>
    </xf>
    <xf numFmtId="0" fontId="10" fillId="12" borderId="328" xfId="0" applyFont="1" applyFill="1" applyBorder="1" applyAlignment="1">
      <alignment horizontal="left" vertical="center"/>
    </xf>
    <xf numFmtId="0" fontId="3" fillId="12" borderId="569" xfId="0" applyFont="1" applyFill="1" applyBorder="1" applyAlignment="1">
      <alignment vertical="center"/>
    </xf>
    <xf numFmtId="0" fontId="3" fillId="12" borderId="328" xfId="0" applyFont="1" applyFill="1" applyBorder="1" applyAlignment="1">
      <alignment vertical="center"/>
    </xf>
    <xf numFmtId="0" fontId="10" fillId="12" borderId="327" xfId="0" applyFont="1" applyFill="1" applyBorder="1" applyAlignment="1">
      <alignment horizontal="center" vertical="center"/>
    </xf>
    <xf numFmtId="0" fontId="10" fillId="12" borderId="328" xfId="0" applyFont="1" applyFill="1" applyBorder="1" applyAlignment="1">
      <alignment horizontal="center" vertical="center" wrapText="1"/>
    </xf>
    <xf numFmtId="0" fontId="36" fillId="12" borderId="328" xfId="0" applyFont="1" applyFill="1" applyBorder="1" applyAlignment="1">
      <alignment horizontal="center" vertical="center"/>
    </xf>
    <xf numFmtId="0" fontId="10" fillId="12" borderId="325" xfId="0" applyFont="1" applyFill="1" applyBorder="1" applyAlignment="1">
      <alignment horizontal="center" vertical="center" wrapText="1"/>
    </xf>
    <xf numFmtId="184" fontId="10" fillId="12" borderId="569" xfId="0" applyNumberFormat="1" applyFont="1" applyFill="1" applyBorder="1" applyAlignment="1">
      <alignment horizontal="center" vertical="center"/>
    </xf>
    <xf numFmtId="184" fontId="10" fillId="12" borderId="325" xfId="0" applyNumberFormat="1" applyFont="1" applyFill="1" applyBorder="1" applyAlignment="1">
      <alignment horizontal="center" vertical="center"/>
    </xf>
    <xf numFmtId="176" fontId="10" fillId="12" borderId="324" xfId="0" applyNumberFormat="1" applyFont="1" applyFill="1" applyBorder="1" applyAlignment="1">
      <alignment horizontal="center" vertical="center"/>
    </xf>
    <xf numFmtId="179" fontId="10" fillId="12" borderId="328" xfId="0" applyNumberFormat="1" applyFont="1" applyFill="1" applyBorder="1" applyAlignment="1">
      <alignment horizontal="center" vertical="center"/>
    </xf>
    <xf numFmtId="179" fontId="10" fillId="12" borderId="576" xfId="0" applyNumberFormat="1" applyFont="1" applyFill="1" applyBorder="1" applyAlignment="1">
      <alignment horizontal="center" vertical="center"/>
    </xf>
    <xf numFmtId="176" fontId="10" fillId="12" borderId="569" xfId="0" applyNumberFormat="1" applyFont="1" applyFill="1" applyBorder="1" applyAlignment="1">
      <alignment horizontal="center" vertical="center"/>
    </xf>
    <xf numFmtId="176" fontId="10" fillId="12" borderId="328" xfId="0" applyNumberFormat="1" applyFont="1" applyFill="1" applyBorder="1" applyAlignment="1">
      <alignment horizontal="center" vertical="center"/>
    </xf>
    <xf numFmtId="179" fontId="10" fillId="12" borderId="577" xfId="0" applyNumberFormat="1" applyFont="1" applyFill="1" applyBorder="1" applyAlignment="1">
      <alignment horizontal="right"/>
    </xf>
    <xf numFmtId="10" fontId="10" fillId="12" borderId="576" xfId="0" applyNumberFormat="1" applyFont="1" applyFill="1" applyBorder="1" applyAlignment="1">
      <alignment horizontal="center" vertical="center"/>
    </xf>
    <xf numFmtId="0" fontId="95" fillId="12" borderId="328" xfId="0" applyFont="1" applyFill="1" applyBorder="1" applyAlignment="1">
      <alignment horizontal="center" vertical="center"/>
    </xf>
    <xf numFmtId="0" fontId="92" fillId="12" borderId="328" xfId="0" applyFont="1" applyFill="1" applyBorder="1" applyAlignment="1">
      <alignment horizontal="center" vertical="center" wrapText="1"/>
    </xf>
    <xf numFmtId="0" fontId="34" fillId="12" borderId="576" xfId="0" applyFont="1" applyFill="1" applyBorder="1" applyAlignment="1">
      <alignment horizontal="left" vertical="center"/>
    </xf>
    <xf numFmtId="0" fontId="10" fillId="12" borderId="324" xfId="0" applyFont="1" applyFill="1" applyBorder="1" applyAlignment="1">
      <alignment horizontal="center" vertical="center" wrapText="1"/>
    </xf>
    <xf numFmtId="182" fontId="10" fillId="12" borderId="328" xfId="0" applyNumberFormat="1" applyFont="1" applyFill="1" applyBorder="1" applyAlignment="1">
      <alignment horizontal="center" vertical="center"/>
    </xf>
    <xf numFmtId="0" fontId="7" fillId="12" borderId="286" xfId="0" applyFont="1" applyFill="1" applyBorder="1" applyAlignment="1">
      <alignment horizontal="center" vertical="center"/>
    </xf>
    <xf numFmtId="0" fontId="10" fillId="12" borderId="318" xfId="0" applyFont="1" applyFill="1" applyBorder="1" applyAlignment="1">
      <alignment horizontal="center" vertical="center"/>
    </xf>
    <xf numFmtId="0" fontId="10" fillId="12" borderId="318" xfId="0" applyFont="1" applyFill="1" applyBorder="1" applyAlignment="1">
      <alignment horizontal="left" vertical="center"/>
    </xf>
    <xf numFmtId="0" fontId="3" fillId="12" borderId="561" xfId="0" applyFont="1" applyFill="1" applyBorder="1" applyAlignment="1">
      <alignment vertical="center"/>
    </xf>
    <xf numFmtId="0" fontId="3" fillId="12" borderId="318" xfId="0" applyFont="1" applyFill="1" applyBorder="1" applyAlignment="1">
      <alignment vertical="center"/>
    </xf>
    <xf numFmtId="0" fontId="10" fillId="12" borderId="349" xfId="0" applyFont="1" applyFill="1" applyBorder="1" applyAlignment="1">
      <alignment horizontal="center" vertical="center"/>
    </xf>
    <xf numFmtId="0" fontId="10" fillId="12" borderId="318" xfId="0" applyFont="1" applyFill="1" applyBorder="1" applyAlignment="1">
      <alignment horizontal="center" vertical="center" wrapText="1"/>
    </xf>
    <xf numFmtId="0" fontId="36" fillId="12" borderId="318" xfId="0" applyFont="1" applyFill="1" applyBorder="1" applyAlignment="1">
      <alignment horizontal="center" vertical="center"/>
    </xf>
    <xf numFmtId="0" fontId="10" fillId="12" borderId="316" xfId="0" applyFont="1" applyFill="1" applyBorder="1" applyAlignment="1">
      <alignment horizontal="center" vertical="center" wrapText="1"/>
    </xf>
    <xf numFmtId="0" fontId="1" fillId="12" borderId="561" xfId="0" applyFont="1" applyFill="1" applyBorder="1" applyAlignment="1">
      <alignment horizontal="center" vertical="center"/>
    </xf>
    <xf numFmtId="0" fontId="1" fillId="12" borderId="316" xfId="0" applyFont="1" applyFill="1" applyBorder="1"/>
    <xf numFmtId="0" fontId="1" fillId="12" borderId="286" xfId="0" applyFont="1" applyFill="1" applyBorder="1"/>
    <xf numFmtId="0" fontId="1" fillId="12" borderId="315" xfId="0" applyFont="1" applyFill="1" applyBorder="1"/>
    <xf numFmtId="179" fontId="10" fillId="12" borderId="318" xfId="0" applyNumberFormat="1" applyFont="1" applyFill="1" applyBorder="1" applyAlignment="1">
      <alignment horizontal="center" vertical="center"/>
    </xf>
    <xf numFmtId="179" fontId="10" fillId="12" borderId="580" xfId="0" applyNumberFormat="1" applyFont="1" applyFill="1" applyBorder="1" applyAlignment="1">
      <alignment horizontal="center" vertical="center"/>
    </xf>
    <xf numFmtId="176" fontId="10" fillId="12" borderId="561" xfId="0" applyNumberFormat="1" applyFont="1" applyFill="1" applyBorder="1" applyAlignment="1">
      <alignment horizontal="center" vertical="center"/>
    </xf>
    <xf numFmtId="176" fontId="10" fillId="12" borderId="318" xfId="0" applyNumberFormat="1" applyFont="1" applyFill="1" applyBorder="1" applyAlignment="1">
      <alignment horizontal="center" vertical="center"/>
    </xf>
    <xf numFmtId="179" fontId="10" fillId="12" borderId="581" xfId="0" applyNumberFormat="1" applyFont="1" applyFill="1" applyBorder="1" applyAlignment="1">
      <alignment horizontal="right"/>
    </xf>
    <xf numFmtId="10" fontId="10" fillId="12" borderId="580" xfId="0" applyNumberFormat="1" applyFont="1" applyFill="1" applyBorder="1" applyAlignment="1">
      <alignment horizontal="center" vertical="center"/>
    </xf>
    <xf numFmtId="0" fontId="95" fillId="12" borderId="318" xfId="0" applyFont="1" applyFill="1" applyBorder="1" applyAlignment="1">
      <alignment horizontal="center" vertical="center"/>
    </xf>
    <xf numFmtId="0" fontId="92" fillId="12" borderId="318" xfId="0" applyFont="1" applyFill="1" applyBorder="1" applyAlignment="1">
      <alignment horizontal="center" vertical="center" wrapText="1"/>
    </xf>
    <xf numFmtId="0" fontId="34" fillId="12" borderId="580" xfId="0" applyFont="1" applyFill="1" applyBorder="1" applyAlignment="1">
      <alignment horizontal="left" vertical="center"/>
    </xf>
    <xf numFmtId="0" fontId="10" fillId="12" borderId="315" xfId="0" applyFont="1" applyFill="1" applyBorder="1" applyAlignment="1">
      <alignment horizontal="center" vertical="center" wrapText="1"/>
    </xf>
    <xf numFmtId="182" fontId="10" fillId="12" borderId="318" xfId="0" applyNumberFormat="1" applyFont="1" applyFill="1" applyBorder="1" applyAlignment="1">
      <alignment horizontal="center" vertical="center"/>
    </xf>
    <xf numFmtId="0" fontId="10" fillId="12" borderId="316" xfId="0" applyFont="1" applyFill="1" applyBorder="1" applyAlignment="1">
      <alignment horizontal="left" vertical="center"/>
    </xf>
    <xf numFmtId="9" fontId="10" fillId="12" borderId="183" xfId="0" applyNumberFormat="1" applyFont="1" applyFill="1" applyBorder="1" applyAlignment="1">
      <alignment horizontal="center" vertical="center" wrapText="1"/>
    </xf>
    <xf numFmtId="178" fontId="10" fillId="12" borderId="563" xfId="0" applyNumberFormat="1" applyFont="1" applyFill="1" applyBorder="1" applyAlignment="1">
      <alignment horizontal="center" vertical="center"/>
    </xf>
    <xf numFmtId="0" fontId="34" fillId="12" borderId="564" xfId="0" applyFont="1" applyFill="1" applyBorder="1" applyAlignment="1">
      <alignment horizontal="left" vertical="top" wrapText="1"/>
    </xf>
    <xf numFmtId="0" fontId="17" fillId="12" borderId="183" xfId="0" applyFont="1" applyFill="1" applyBorder="1" applyAlignment="1">
      <alignment horizontal="left" vertical="center"/>
    </xf>
    <xf numFmtId="0" fontId="34" fillId="23" borderId="328" xfId="0" applyFont="1" applyFill="1" applyBorder="1" applyAlignment="1">
      <alignment horizontal="center" vertical="center"/>
    </xf>
    <xf numFmtId="9" fontId="44" fillId="23" borderId="325" xfId="0" applyNumberFormat="1" applyFont="1" applyFill="1" applyBorder="1" applyAlignment="1">
      <alignment horizontal="center" vertical="center" wrapText="1"/>
    </xf>
    <xf numFmtId="0" fontId="36" fillId="23" borderId="325" xfId="0" applyFont="1" applyFill="1" applyBorder="1" applyAlignment="1">
      <alignment horizontal="left" vertical="center"/>
    </xf>
    <xf numFmtId="176" fontId="10" fillId="23" borderId="582" xfId="0" applyNumberFormat="1" applyFont="1" applyFill="1" applyBorder="1" applyAlignment="1">
      <alignment horizontal="center" vertical="center"/>
    </xf>
    <xf numFmtId="9" fontId="10" fillId="23" borderId="328" xfId="0" applyNumberFormat="1" applyFont="1" applyFill="1" applyBorder="1" applyAlignment="1">
      <alignment horizontal="center" vertical="center"/>
    </xf>
    <xf numFmtId="0" fontId="10" fillId="23" borderId="308" xfId="0" applyFont="1" applyFill="1" applyBorder="1" applyAlignment="1">
      <alignment horizontal="center" vertical="center"/>
    </xf>
    <xf numFmtId="0" fontId="10" fillId="23" borderId="308" xfId="0" applyFont="1" applyFill="1" applyBorder="1" applyAlignment="1">
      <alignment horizontal="left" vertical="center"/>
    </xf>
    <xf numFmtId="0" fontId="10" fillId="23" borderId="308" xfId="0" applyFont="1" applyFill="1" applyBorder="1" applyAlignment="1">
      <alignment horizontal="center" vertical="center" wrapText="1"/>
    </xf>
    <xf numFmtId="0" fontId="34" fillId="23" borderId="308" xfId="0" applyFont="1" applyFill="1" applyBorder="1" applyAlignment="1">
      <alignment horizontal="center" vertical="center"/>
    </xf>
    <xf numFmtId="10" fontId="44" fillId="23" borderId="219" xfId="0" applyNumberFormat="1" applyFont="1" applyFill="1" applyBorder="1" applyAlignment="1">
      <alignment horizontal="center" vertical="center" wrapText="1"/>
    </xf>
    <xf numFmtId="0" fontId="14" fillId="23" borderId="535" xfId="0" applyFont="1" applyFill="1" applyBorder="1" applyAlignment="1">
      <alignment horizontal="center" vertical="center"/>
    </xf>
    <xf numFmtId="0" fontId="14" fillId="23" borderId="219" xfId="0" applyFont="1" applyFill="1" applyBorder="1" applyAlignment="1">
      <alignment horizontal="left"/>
    </xf>
    <xf numFmtId="0" fontId="14" fillId="23" borderId="311" xfId="0" applyFont="1" applyFill="1" applyBorder="1"/>
    <xf numFmtId="0" fontId="14" fillId="23" borderId="218" xfId="0" applyFont="1" applyFill="1" applyBorder="1"/>
    <xf numFmtId="179" fontId="10" fillId="23" borderId="308" xfId="0" applyNumberFormat="1" applyFont="1" applyFill="1" applyBorder="1" applyAlignment="1">
      <alignment horizontal="center" vertical="center"/>
    </xf>
    <xf numFmtId="179" fontId="10" fillId="23" borderId="583" xfId="0" applyNumberFormat="1" applyFont="1" applyFill="1" applyBorder="1" applyAlignment="1">
      <alignment horizontal="center" vertical="center"/>
    </xf>
    <xf numFmtId="176" fontId="10" fillId="23" borderId="535" xfId="0" applyNumberFormat="1" applyFont="1" applyFill="1" applyBorder="1" applyAlignment="1">
      <alignment horizontal="center" vertical="center"/>
    </xf>
    <xf numFmtId="176" fontId="10" fillId="23" borderId="308" xfId="0" applyNumberFormat="1" applyFont="1" applyFill="1" applyBorder="1" applyAlignment="1">
      <alignment horizontal="center" vertical="center"/>
    </xf>
    <xf numFmtId="179" fontId="10" fillId="23" borderId="538" xfId="0" applyNumberFormat="1" applyFont="1" applyFill="1" applyBorder="1" applyAlignment="1">
      <alignment horizontal="right"/>
    </xf>
    <xf numFmtId="9" fontId="10" fillId="23" borderId="308" xfId="0" applyNumberFormat="1" applyFont="1" applyFill="1" applyBorder="1" applyAlignment="1">
      <alignment horizontal="center" vertical="center"/>
    </xf>
    <xf numFmtId="10" fontId="10" fillId="23" borderId="583" xfId="0" applyNumberFormat="1" applyFont="1" applyFill="1" applyBorder="1" applyAlignment="1">
      <alignment horizontal="center" vertical="center"/>
    </xf>
    <xf numFmtId="0" fontId="95" fillId="23" borderId="308" xfId="0" applyFont="1" applyFill="1" applyBorder="1" applyAlignment="1">
      <alignment horizontal="center" vertical="center"/>
    </xf>
    <xf numFmtId="0" fontId="92" fillId="23" borderId="308" xfId="0" applyFont="1" applyFill="1" applyBorder="1" applyAlignment="1">
      <alignment horizontal="center" vertical="center" wrapText="1"/>
    </xf>
    <xf numFmtId="0" fontId="34" fillId="23" borderId="583" xfId="0" applyFont="1" applyFill="1" applyBorder="1" applyAlignment="1">
      <alignment horizontal="left" vertical="center"/>
    </xf>
    <xf numFmtId="0" fontId="10" fillId="23" borderId="218" xfId="0" applyFont="1" applyFill="1" applyBorder="1" applyAlignment="1">
      <alignment horizontal="center" vertical="center" wrapText="1"/>
    </xf>
    <xf numFmtId="182" fontId="10" fillId="23" borderId="308" xfId="0" applyNumberFormat="1" applyFont="1" applyFill="1" applyBorder="1" applyAlignment="1">
      <alignment horizontal="center" vertical="center"/>
    </xf>
    <xf numFmtId="0" fontId="10" fillId="23" borderId="219" xfId="0" applyFont="1" applyFill="1" applyBorder="1" applyAlignment="1">
      <alignment horizontal="left" vertical="center"/>
    </xf>
    <xf numFmtId="0" fontId="10" fillId="23" borderId="335" xfId="0" applyFont="1" applyFill="1" applyBorder="1" applyAlignment="1">
      <alignment horizontal="center" vertical="center"/>
    </xf>
    <xf numFmtId="0" fontId="10" fillId="23" borderId="335" xfId="0" applyFont="1" applyFill="1" applyBorder="1" applyAlignment="1">
      <alignment horizontal="left" vertical="center"/>
    </xf>
    <xf numFmtId="0" fontId="3" fillId="23" borderId="573" xfId="0" applyFont="1" applyFill="1" applyBorder="1" applyAlignment="1">
      <alignment vertical="center"/>
    </xf>
    <xf numFmtId="0" fontId="3" fillId="23" borderId="335" xfId="0" applyFont="1" applyFill="1" applyBorder="1" applyAlignment="1">
      <alignment vertical="center"/>
    </xf>
    <xf numFmtId="0" fontId="10" fillId="23" borderId="245" xfId="0" applyFont="1" applyFill="1" applyBorder="1" applyAlignment="1">
      <alignment horizontal="center" vertical="center"/>
    </xf>
    <xf numFmtId="0" fontId="10" fillId="23" borderId="335" xfId="0" applyFont="1" applyFill="1" applyBorder="1" applyAlignment="1">
      <alignment horizontal="center" vertical="center" wrapText="1"/>
    </xf>
    <xf numFmtId="0" fontId="34" fillId="23" borderId="335" xfId="0" applyFont="1" applyFill="1" applyBorder="1" applyAlignment="1">
      <alignment horizontal="center" vertical="center"/>
    </xf>
    <xf numFmtId="10" fontId="44" fillId="23" borderId="243" xfId="0" applyNumberFormat="1" applyFont="1" applyFill="1" applyBorder="1" applyAlignment="1">
      <alignment horizontal="center" vertical="center" wrapText="1"/>
    </xf>
    <xf numFmtId="0" fontId="14" fillId="23" borderId="584" xfId="0" applyFont="1" applyFill="1" applyBorder="1" applyAlignment="1">
      <alignment horizontal="center" vertical="center"/>
    </xf>
    <xf numFmtId="0" fontId="14" fillId="23" borderId="243" xfId="0" applyFont="1" applyFill="1" applyBorder="1" applyAlignment="1">
      <alignment horizontal="left"/>
    </xf>
    <xf numFmtId="0" fontId="14" fillId="23" borderId="338" xfId="0" applyFont="1" applyFill="1" applyBorder="1"/>
    <xf numFmtId="0" fontId="14" fillId="23" borderId="242" xfId="0" applyFont="1" applyFill="1" applyBorder="1"/>
    <xf numFmtId="179" fontId="10" fillId="23" borderId="335" xfId="0" applyNumberFormat="1" applyFont="1" applyFill="1" applyBorder="1" applyAlignment="1">
      <alignment horizontal="center" vertical="center"/>
    </xf>
    <xf numFmtId="179" fontId="10" fillId="23" borderId="585" xfId="0" applyNumberFormat="1" applyFont="1" applyFill="1" applyBorder="1" applyAlignment="1">
      <alignment horizontal="center" vertical="center"/>
    </xf>
    <xf numFmtId="176" fontId="10" fillId="23" borderId="573" xfId="0" applyNumberFormat="1" applyFont="1" applyFill="1" applyBorder="1" applyAlignment="1">
      <alignment horizontal="center" vertical="center"/>
    </xf>
    <xf numFmtId="176" fontId="10" fillId="23" borderId="335" xfId="0" applyNumberFormat="1" applyFont="1" applyFill="1" applyBorder="1" applyAlignment="1">
      <alignment horizontal="center" vertical="center"/>
    </xf>
    <xf numFmtId="179" fontId="10" fillId="23" borderId="586" xfId="0" applyNumberFormat="1" applyFont="1" applyFill="1" applyBorder="1" applyAlignment="1">
      <alignment horizontal="right"/>
    </xf>
    <xf numFmtId="9" fontId="10" fillId="23" borderId="335" xfId="0" applyNumberFormat="1" applyFont="1" applyFill="1" applyBorder="1" applyAlignment="1">
      <alignment horizontal="center" vertical="center"/>
    </xf>
    <xf numFmtId="10" fontId="10" fillId="23" borderId="585" xfId="0" applyNumberFormat="1" applyFont="1" applyFill="1" applyBorder="1" applyAlignment="1">
      <alignment horizontal="center" vertical="center"/>
    </xf>
    <xf numFmtId="0" fontId="95" fillId="23" borderId="335" xfId="0" applyFont="1" applyFill="1" applyBorder="1" applyAlignment="1">
      <alignment horizontal="center" vertical="center"/>
    </xf>
    <xf numFmtId="0" fontId="92" fillId="23" borderId="335" xfId="0" applyFont="1" applyFill="1" applyBorder="1" applyAlignment="1">
      <alignment horizontal="center" vertical="center" wrapText="1"/>
    </xf>
    <xf numFmtId="0" fontId="34" fillId="23" borderId="585" xfId="0" applyFont="1" applyFill="1" applyBorder="1" applyAlignment="1">
      <alignment horizontal="left" vertical="center"/>
    </xf>
    <xf numFmtId="0" fontId="10" fillId="23" borderId="242" xfId="0" applyFont="1" applyFill="1" applyBorder="1" applyAlignment="1">
      <alignment horizontal="center" vertical="center" wrapText="1"/>
    </xf>
    <xf numFmtId="182" fontId="10" fillId="23" borderId="335" xfId="0" applyNumberFormat="1" applyFont="1" applyFill="1" applyBorder="1" applyAlignment="1">
      <alignment horizontal="center" vertical="center"/>
    </xf>
    <xf numFmtId="0" fontId="10" fillId="23" borderId="243" xfId="0" applyFont="1" applyFill="1" applyBorder="1" applyAlignment="1">
      <alignment horizontal="left" vertical="center"/>
    </xf>
    <xf numFmtId="0" fontId="10" fillId="23" borderId="276" xfId="0" applyFont="1" applyFill="1" applyBorder="1" applyAlignment="1">
      <alignment horizontal="center" vertical="center"/>
    </xf>
    <xf numFmtId="0" fontId="10" fillId="23" borderId="371" xfId="0" applyFont="1" applyFill="1" applyBorder="1" applyAlignment="1">
      <alignment horizontal="center" vertical="center"/>
    </xf>
    <xf numFmtId="0" fontId="10" fillId="23" borderId="371" xfId="0" applyFont="1" applyFill="1" applyBorder="1" applyAlignment="1">
      <alignment horizontal="left" vertical="center"/>
    </xf>
    <xf numFmtId="0" fontId="3" fillId="23" borderId="582" xfId="0" applyFont="1" applyFill="1" applyBorder="1" applyAlignment="1">
      <alignment vertical="center"/>
    </xf>
    <xf numFmtId="0" fontId="3" fillId="23" borderId="371" xfId="0" applyFont="1" applyFill="1" applyBorder="1" applyAlignment="1">
      <alignment vertical="center"/>
    </xf>
    <xf numFmtId="0" fontId="10" fillId="23" borderId="368" xfId="0" applyFont="1" applyFill="1" applyBorder="1" applyAlignment="1">
      <alignment horizontal="center" vertical="center"/>
    </xf>
    <xf numFmtId="10" fontId="44" fillId="23" borderId="367" xfId="0" applyNumberFormat="1" applyFont="1" applyFill="1" applyBorder="1" applyAlignment="1">
      <alignment horizontal="center" vertical="center" wrapText="1"/>
    </xf>
    <xf numFmtId="178" fontId="14" fillId="23" borderId="587" xfId="0" applyNumberFormat="1" applyFont="1" applyFill="1" applyBorder="1" applyAlignment="1">
      <alignment horizontal="center" vertical="center"/>
    </xf>
    <xf numFmtId="0" fontId="14" fillId="23" borderId="367" xfId="0" applyFont="1" applyFill="1" applyBorder="1" applyAlignment="1">
      <alignment horizontal="left"/>
    </xf>
    <xf numFmtId="0" fontId="14" fillId="23" borderId="276" xfId="0" applyFont="1" applyFill="1" applyBorder="1"/>
    <xf numFmtId="3" fontId="14" fillId="23" borderId="366" xfId="0" applyNumberFormat="1" applyFont="1" applyFill="1" applyBorder="1" applyAlignment="1">
      <alignment horizontal="center"/>
    </xf>
    <xf numFmtId="179" fontId="10" fillId="23" borderId="371" xfId="0" applyNumberFormat="1" applyFont="1" applyFill="1" applyBorder="1" applyAlignment="1">
      <alignment horizontal="center" vertical="center"/>
    </xf>
    <xf numFmtId="179" fontId="10" fillId="23" borderId="588" xfId="0" applyNumberFormat="1" applyFont="1" applyFill="1" applyBorder="1" applyAlignment="1">
      <alignment horizontal="center" vertical="center"/>
    </xf>
    <xf numFmtId="176" fontId="10" fillId="23" borderId="371" xfId="0" applyNumberFormat="1" applyFont="1" applyFill="1" applyBorder="1" applyAlignment="1">
      <alignment horizontal="center" vertical="center"/>
    </xf>
    <xf numFmtId="179" fontId="10" fillId="23" borderId="276" xfId="0" applyNumberFormat="1" applyFont="1" applyFill="1" applyBorder="1" applyAlignment="1">
      <alignment horizontal="right"/>
    </xf>
    <xf numFmtId="9" fontId="10" fillId="23" borderId="371" xfId="0" applyNumberFormat="1" applyFont="1" applyFill="1" applyBorder="1" applyAlignment="1">
      <alignment horizontal="center" vertical="center"/>
    </xf>
    <xf numFmtId="0" fontId="95" fillId="23" borderId="371" xfId="0" applyFont="1" applyFill="1" applyBorder="1" applyAlignment="1">
      <alignment horizontal="center" vertical="center"/>
    </xf>
    <xf numFmtId="0" fontId="92" fillId="23" borderId="371" xfId="0" applyFont="1" applyFill="1" applyBorder="1" applyAlignment="1">
      <alignment horizontal="center" vertical="center" wrapText="1"/>
    </xf>
    <xf numFmtId="0" fontId="34" fillId="23" borderId="588" xfId="0" applyFont="1" applyFill="1" applyBorder="1" applyAlignment="1">
      <alignment horizontal="left" vertical="center"/>
    </xf>
    <xf numFmtId="0" fontId="10" fillId="23" borderId="366" xfId="0" applyFont="1" applyFill="1" applyBorder="1" applyAlignment="1">
      <alignment horizontal="center" vertical="center" wrapText="1"/>
    </xf>
    <xf numFmtId="0" fontId="10" fillId="23" borderId="371" xfId="0" applyFont="1" applyFill="1" applyBorder="1" applyAlignment="1">
      <alignment horizontal="center" vertical="center" wrapText="1"/>
    </xf>
    <xf numFmtId="182" fontId="10" fillId="23" borderId="371" xfId="0" applyNumberFormat="1" applyFont="1" applyFill="1" applyBorder="1" applyAlignment="1">
      <alignment horizontal="center" vertical="center"/>
    </xf>
    <xf numFmtId="0" fontId="10" fillId="23" borderId="367" xfId="0" applyFont="1" applyFill="1" applyBorder="1" applyAlignment="1">
      <alignment horizontal="left" vertical="center"/>
    </xf>
    <xf numFmtId="0" fontId="10" fillId="23" borderId="318" xfId="0" applyFont="1" applyFill="1" applyBorder="1" applyAlignment="1">
      <alignment horizontal="center" vertical="center"/>
    </xf>
    <xf numFmtId="0" fontId="10" fillId="23" borderId="318" xfId="0" applyFont="1" applyFill="1" applyBorder="1" applyAlignment="1">
      <alignment horizontal="left" vertical="center"/>
    </xf>
    <xf numFmtId="0" fontId="3" fillId="23" borderId="561" xfId="0" applyFont="1" applyFill="1" applyBorder="1" applyAlignment="1">
      <alignment vertical="center"/>
    </xf>
    <xf numFmtId="0" fontId="3" fillId="23" borderId="318" xfId="0" applyFont="1" applyFill="1" applyBorder="1" applyAlignment="1">
      <alignment vertical="center"/>
    </xf>
    <xf numFmtId="0" fontId="10" fillId="23" borderId="349" xfId="0" applyFont="1" applyFill="1" applyBorder="1" applyAlignment="1">
      <alignment horizontal="center" vertical="center"/>
    </xf>
    <xf numFmtId="0" fontId="10" fillId="23" borderId="318" xfId="0" applyFont="1" applyFill="1" applyBorder="1" applyAlignment="1">
      <alignment horizontal="center" vertical="center" wrapText="1"/>
    </xf>
    <xf numFmtId="0" fontId="34" fillId="23" borderId="318" xfId="0" applyFont="1" applyFill="1" applyBorder="1" applyAlignment="1">
      <alignment horizontal="center" vertical="center"/>
    </xf>
    <xf numFmtId="10" fontId="44" fillId="23" borderId="316" xfId="0" applyNumberFormat="1" applyFont="1" applyFill="1" applyBorder="1" applyAlignment="1">
      <alignment horizontal="center" vertical="center" wrapText="1"/>
    </xf>
    <xf numFmtId="0" fontId="14" fillId="23" borderId="589" xfId="0" applyFont="1" applyFill="1" applyBorder="1" applyAlignment="1">
      <alignment horizontal="center" vertical="center"/>
    </xf>
    <xf numFmtId="0" fontId="14" fillId="23" borderId="316" xfId="0" applyFont="1" applyFill="1" applyBorder="1" applyAlignment="1">
      <alignment horizontal="left"/>
    </xf>
    <xf numFmtId="0" fontId="14" fillId="23" borderId="286" xfId="0" applyFont="1" applyFill="1" applyBorder="1"/>
    <xf numFmtId="0" fontId="14" fillId="23" borderId="315" xfId="0" applyFont="1" applyFill="1" applyBorder="1"/>
    <xf numFmtId="179" fontId="10" fillId="23" borderId="318" xfId="0" applyNumberFormat="1" applyFont="1" applyFill="1" applyBorder="1" applyAlignment="1">
      <alignment horizontal="center" vertical="center"/>
    </xf>
    <xf numFmtId="179" fontId="10" fillId="23" borderId="580" xfId="0" applyNumberFormat="1" applyFont="1" applyFill="1" applyBorder="1" applyAlignment="1">
      <alignment horizontal="center" vertical="center"/>
    </xf>
    <xf numFmtId="176" fontId="10" fillId="23" borderId="561" xfId="0" applyNumberFormat="1" applyFont="1" applyFill="1" applyBorder="1" applyAlignment="1">
      <alignment horizontal="center" vertical="center"/>
    </xf>
    <xf numFmtId="176" fontId="10" fillId="23" borderId="318" xfId="0" applyNumberFormat="1" applyFont="1" applyFill="1" applyBorder="1" applyAlignment="1">
      <alignment horizontal="center" vertical="center"/>
    </xf>
    <xf numFmtId="179" fontId="10" fillId="23" borderId="338" xfId="0" applyNumberFormat="1" applyFont="1" applyFill="1" applyBorder="1" applyAlignment="1">
      <alignment horizontal="right"/>
    </xf>
    <xf numFmtId="0" fontId="95" fillId="23" borderId="318" xfId="0" applyFont="1" applyFill="1" applyBorder="1" applyAlignment="1">
      <alignment horizontal="center" vertical="center"/>
    </xf>
    <xf numFmtId="0" fontId="92" fillId="23" borderId="318" xfId="0" applyFont="1" applyFill="1" applyBorder="1" applyAlignment="1">
      <alignment horizontal="center" vertical="center" wrapText="1"/>
    </xf>
    <xf numFmtId="0" fontId="34" fillId="23" borderId="580" xfId="0" applyFont="1" applyFill="1" applyBorder="1" applyAlignment="1">
      <alignment horizontal="left" vertical="center"/>
    </xf>
    <xf numFmtId="0" fontId="10" fillId="23" borderId="315" xfId="0" applyFont="1" applyFill="1" applyBorder="1" applyAlignment="1">
      <alignment horizontal="center" vertical="center" wrapText="1"/>
    </xf>
    <xf numFmtId="182" fontId="10" fillId="23" borderId="318" xfId="0" applyNumberFormat="1" applyFont="1" applyFill="1" applyBorder="1" applyAlignment="1">
      <alignment horizontal="center" vertical="center"/>
    </xf>
    <xf numFmtId="0" fontId="10" fillId="23" borderId="316" xfId="0" applyFont="1" applyFill="1" applyBorder="1" applyAlignment="1">
      <alignment horizontal="left" vertical="center"/>
    </xf>
    <xf numFmtId="0" fontId="10" fillId="12" borderId="302" xfId="0" applyFont="1" applyFill="1" applyBorder="1" applyAlignment="1">
      <alignment horizontal="center" vertical="center"/>
    </xf>
    <xf numFmtId="0" fontId="10" fillId="12" borderId="562" xfId="0" applyFont="1" applyFill="1" applyBorder="1" applyAlignment="1">
      <alignment horizontal="center" vertical="center"/>
    </xf>
    <xf numFmtId="179" fontId="10" fillId="12" borderId="182" xfId="0" applyNumberFormat="1" applyFont="1" applyFill="1" applyBorder="1" applyAlignment="1">
      <alignment horizontal="left" vertical="center"/>
    </xf>
    <xf numFmtId="0" fontId="35" fillId="12" borderId="564" xfId="0" applyFont="1" applyFill="1" applyBorder="1" applyAlignment="1">
      <alignment horizontal="left" vertical="top" wrapText="1"/>
    </xf>
    <xf numFmtId="0" fontId="15" fillId="12" borderId="180" xfId="0" applyFont="1" applyFill="1" applyBorder="1" applyAlignment="1">
      <alignment horizontal="center" vertical="center"/>
    </xf>
    <xf numFmtId="0" fontId="16" fillId="12" borderId="180" xfId="0" applyFont="1" applyFill="1" applyBorder="1" applyAlignment="1">
      <alignment horizontal="center" vertical="center"/>
    </xf>
    <xf numFmtId="0" fontId="16" fillId="12" borderId="182" xfId="0" applyFont="1" applyFill="1" applyBorder="1" applyAlignment="1">
      <alignment horizontal="center" vertical="center"/>
    </xf>
    <xf numFmtId="0" fontId="16" fillId="12" borderId="182" xfId="0" applyFont="1" applyFill="1" applyBorder="1" applyAlignment="1">
      <alignment horizontal="left" vertical="center"/>
    </xf>
    <xf numFmtId="0" fontId="16" fillId="12" borderId="562" xfId="0" applyFont="1" applyFill="1" applyBorder="1" applyAlignment="1">
      <alignment horizontal="center" vertical="center"/>
    </xf>
    <xf numFmtId="0" fontId="16" fillId="12" borderId="182" xfId="0" applyFont="1" applyFill="1" applyBorder="1" applyAlignment="1">
      <alignment horizontal="center" vertical="center"/>
    </xf>
    <xf numFmtId="0" fontId="16" fillId="12" borderId="302" xfId="0" applyFont="1" applyFill="1" applyBorder="1" applyAlignment="1">
      <alignment horizontal="center" vertical="center"/>
    </xf>
    <xf numFmtId="0" fontId="16" fillId="12" borderId="182" xfId="0" applyFont="1" applyFill="1" applyBorder="1" applyAlignment="1">
      <alignment horizontal="center" vertical="center" wrapText="1"/>
    </xf>
    <xf numFmtId="0" fontId="31" fillId="12" borderId="182" xfId="0" applyFont="1" applyFill="1" applyBorder="1" applyAlignment="1">
      <alignment horizontal="center" vertical="center"/>
    </xf>
    <xf numFmtId="9" fontId="16" fillId="12" borderId="183" xfId="0" applyNumberFormat="1" applyFont="1" applyFill="1" applyBorder="1" applyAlignment="1">
      <alignment horizontal="center" vertical="center" wrapText="1"/>
    </xf>
    <xf numFmtId="178" fontId="16" fillId="12" borderId="562" xfId="0" applyNumberFormat="1" applyFont="1" applyFill="1" applyBorder="1" applyAlignment="1">
      <alignment horizontal="center" vertical="center"/>
    </xf>
    <xf numFmtId="176" fontId="16" fillId="12" borderId="180" xfId="0" applyNumberFormat="1" applyFont="1" applyFill="1" applyBorder="1" applyAlignment="1">
      <alignment horizontal="center" vertical="center"/>
    </xf>
    <xf numFmtId="178" fontId="16" fillId="12" borderId="180" xfId="0" applyNumberFormat="1" applyFont="1" applyFill="1" applyBorder="1" applyAlignment="1">
      <alignment horizontal="center" vertical="center"/>
    </xf>
    <xf numFmtId="179" fontId="16" fillId="12" borderId="182" xfId="0" applyNumberFormat="1" applyFont="1" applyFill="1" applyBorder="1" applyAlignment="1">
      <alignment horizontal="center" vertical="center"/>
    </xf>
    <xf numFmtId="179" fontId="16" fillId="12" borderId="564" xfId="0" applyNumberFormat="1" applyFont="1" applyFill="1" applyBorder="1" applyAlignment="1">
      <alignment horizontal="center" vertical="center"/>
    </xf>
    <xf numFmtId="176" fontId="16" fillId="12" borderId="562" xfId="0" applyNumberFormat="1" applyFont="1" applyFill="1" applyBorder="1" applyAlignment="1">
      <alignment horizontal="center" vertical="center"/>
    </xf>
    <xf numFmtId="176" fontId="16" fillId="12" borderId="182" xfId="0" applyNumberFormat="1" applyFont="1" applyFill="1" applyBorder="1" applyAlignment="1">
      <alignment horizontal="center" vertical="center"/>
    </xf>
    <xf numFmtId="10" fontId="16" fillId="12" borderId="564" xfId="0" applyNumberFormat="1" applyFont="1" applyFill="1" applyBorder="1" applyAlignment="1">
      <alignment horizontal="center" vertical="center"/>
    </xf>
    <xf numFmtId="0" fontId="99" fillId="12" borderId="182" xfId="0" applyFont="1" applyFill="1" applyBorder="1" applyAlignment="1">
      <alignment horizontal="center" vertical="center"/>
    </xf>
    <xf numFmtId="0" fontId="100" fillId="12" borderId="182" xfId="0" applyFont="1" applyFill="1" applyBorder="1" applyAlignment="1">
      <alignment horizontal="center" vertical="center" wrapText="1"/>
    </xf>
    <xf numFmtId="0" fontId="16" fillId="12" borderId="181" xfId="0" applyFont="1" applyFill="1" applyBorder="1" applyAlignment="1">
      <alignment horizontal="center" vertical="center" wrapText="1"/>
    </xf>
    <xf numFmtId="0" fontId="16" fillId="12" borderId="183" xfId="0" applyFont="1" applyFill="1" applyBorder="1" applyAlignment="1">
      <alignment horizontal="left" vertical="center"/>
    </xf>
    <xf numFmtId="184" fontId="10" fillId="12" borderId="563" xfId="0" applyNumberFormat="1" applyFont="1" applyFill="1" applyBorder="1" applyAlignment="1">
      <alignment horizontal="center" vertical="center"/>
    </xf>
    <xf numFmtId="179" fontId="10" fillId="12" borderId="424" xfId="0" applyNumberFormat="1" applyFont="1" applyFill="1" applyBorder="1" applyAlignment="1">
      <alignment horizontal="right" vertical="center"/>
    </xf>
    <xf numFmtId="49" fontId="10" fillId="12" borderId="182" xfId="0" applyNumberFormat="1" applyFont="1" applyFill="1" applyBorder="1" applyAlignment="1">
      <alignment horizontal="center" vertical="center" wrapText="1"/>
    </xf>
    <xf numFmtId="0" fontId="10" fillId="12" borderId="182" xfId="0" applyFont="1" applyFill="1" applyBorder="1" applyAlignment="1">
      <alignment horizontal="center" vertical="center"/>
    </xf>
    <xf numFmtId="178" fontId="10" fillId="12" borderId="562" xfId="0" applyNumberFormat="1" applyFont="1" applyFill="1" applyBorder="1" applyAlignment="1">
      <alignment horizontal="center" vertical="center"/>
    </xf>
    <xf numFmtId="176" fontId="10" fillId="12" borderId="423" xfId="0" applyNumberFormat="1" applyFont="1" applyFill="1" applyBorder="1" applyAlignment="1">
      <alignment horizontal="center" vertical="center"/>
    </xf>
    <xf numFmtId="0" fontId="10" fillId="12" borderId="180" xfId="0" applyFont="1" applyFill="1" applyBorder="1" applyAlignment="1">
      <alignment horizontal="center" vertical="center"/>
    </xf>
    <xf numFmtId="178" fontId="45" fillId="12" borderId="424" xfId="0" applyNumberFormat="1" applyFont="1" applyFill="1" applyBorder="1" applyAlignment="1">
      <alignment horizontal="center" vertical="center"/>
    </xf>
    <xf numFmtId="0" fontId="17" fillId="12" borderId="182" xfId="0" applyFont="1" applyFill="1" applyBorder="1" applyAlignment="1">
      <alignment horizontal="center" vertical="center"/>
    </xf>
    <xf numFmtId="184" fontId="10" fillId="12" borderId="180" xfId="0" applyNumberFormat="1" applyFont="1" applyFill="1" applyBorder="1" applyAlignment="1">
      <alignment horizontal="center" vertical="center"/>
    </xf>
    <xf numFmtId="0" fontId="95" fillId="12" borderId="182" xfId="0" applyFont="1" applyFill="1" applyBorder="1" applyAlignment="1">
      <alignment horizontal="center" vertical="center"/>
    </xf>
    <xf numFmtId="0" fontId="35" fillId="12" borderId="564" xfId="0" applyFont="1" applyFill="1" applyBorder="1" applyAlignment="1">
      <alignment horizontal="left" vertical="top"/>
    </xf>
    <xf numFmtId="0" fontId="7" fillId="23" borderId="276" xfId="0" applyFont="1" applyFill="1" applyBorder="1" applyAlignment="1">
      <alignment horizontal="center" vertical="center"/>
    </xf>
    <xf numFmtId="0" fontId="17" fillId="23" borderId="371" xfId="0" applyFont="1" applyFill="1" applyBorder="1" applyAlignment="1">
      <alignment horizontal="center" vertical="center"/>
    </xf>
    <xf numFmtId="0" fontId="10" fillId="23" borderId="582" xfId="0" applyFont="1" applyFill="1" applyBorder="1" applyAlignment="1">
      <alignment horizontal="center" vertical="center"/>
    </xf>
    <xf numFmtId="0" fontId="17" fillId="23" borderId="371" xfId="0" applyFont="1" applyFill="1" applyBorder="1" applyAlignment="1">
      <alignment horizontal="center" vertical="center" wrapText="1"/>
    </xf>
    <xf numFmtId="0" fontId="36" fillId="23" borderId="371" xfId="0" applyFont="1" applyFill="1" applyBorder="1" applyAlignment="1">
      <alignment horizontal="center" vertical="center"/>
    </xf>
    <xf numFmtId="0" fontId="10" fillId="23" borderId="367" xfId="0" applyFont="1" applyFill="1" applyBorder="1" applyAlignment="1">
      <alignment horizontal="center" vertical="center" wrapText="1"/>
    </xf>
    <xf numFmtId="178" fontId="10" fillId="23" borderId="582" xfId="0" applyNumberFormat="1" applyFont="1" applyFill="1" applyBorder="1" applyAlignment="1">
      <alignment horizontal="center" vertical="center"/>
    </xf>
    <xf numFmtId="184" fontId="10" fillId="23" borderId="367" xfId="0" applyNumberFormat="1" applyFont="1" applyFill="1" applyBorder="1" applyAlignment="1">
      <alignment horizontal="center" vertical="center"/>
    </xf>
    <xf numFmtId="184" fontId="10" fillId="23" borderId="276" xfId="0" applyNumberFormat="1" applyFont="1" applyFill="1" applyBorder="1" applyAlignment="1">
      <alignment horizontal="center" vertical="center"/>
    </xf>
    <xf numFmtId="184" fontId="10" fillId="23" borderId="366" xfId="0" applyNumberFormat="1" applyFont="1" applyFill="1" applyBorder="1" applyAlignment="1">
      <alignment horizontal="center" vertical="center"/>
    </xf>
    <xf numFmtId="179" fontId="10" fillId="23" borderId="371" xfId="0" applyNumberFormat="1" applyFont="1" applyFill="1" applyBorder="1" applyAlignment="1">
      <alignment horizontal="left" vertical="center"/>
    </xf>
    <xf numFmtId="10" fontId="10" fillId="23" borderId="588" xfId="0" applyNumberFormat="1" applyFont="1" applyFill="1" applyBorder="1" applyAlignment="1">
      <alignment horizontal="center" vertical="center"/>
    </xf>
    <xf numFmtId="0" fontId="17" fillId="12" borderId="335" xfId="0" applyFont="1" applyFill="1" applyBorder="1" applyAlignment="1">
      <alignment horizontal="center" vertical="center"/>
    </xf>
    <xf numFmtId="0" fontId="10" fillId="12" borderId="335" xfId="0" applyFont="1" applyFill="1" applyBorder="1" applyAlignment="1">
      <alignment horizontal="left" vertical="center"/>
    </xf>
    <xf numFmtId="0" fontId="10" fillId="12" borderId="573" xfId="0" applyFont="1" applyFill="1" applyBorder="1" applyAlignment="1">
      <alignment horizontal="center" vertical="center"/>
    </xf>
    <xf numFmtId="0" fontId="10" fillId="12" borderId="245" xfId="0" applyFont="1" applyFill="1" applyBorder="1" applyAlignment="1">
      <alignment horizontal="center" vertical="center"/>
    </xf>
    <xf numFmtId="0" fontId="17" fillId="12" borderId="335" xfId="0" applyFont="1" applyFill="1" applyBorder="1" applyAlignment="1">
      <alignment horizontal="center" vertical="center" wrapText="1"/>
    </xf>
    <xf numFmtId="0" fontId="36" fillId="12" borderId="335" xfId="0" applyFont="1" applyFill="1" applyBorder="1" applyAlignment="1">
      <alignment horizontal="center" vertical="center"/>
    </xf>
    <xf numFmtId="0" fontId="10" fillId="12" borderId="243" xfId="0" applyFont="1" applyFill="1" applyBorder="1" applyAlignment="1">
      <alignment horizontal="center" vertical="center" wrapText="1"/>
    </xf>
    <xf numFmtId="178" fontId="10" fillId="12" borderId="573" xfId="0" applyNumberFormat="1" applyFont="1" applyFill="1" applyBorder="1" applyAlignment="1">
      <alignment horizontal="center" vertical="center"/>
    </xf>
    <xf numFmtId="184" fontId="10" fillId="12" borderId="243" xfId="0" applyNumberFormat="1" applyFont="1" applyFill="1" applyBorder="1" applyAlignment="1">
      <alignment horizontal="center" vertical="center"/>
    </xf>
    <xf numFmtId="184" fontId="10" fillId="12" borderId="338" xfId="0" applyNumberFormat="1" applyFont="1" applyFill="1" applyBorder="1" applyAlignment="1">
      <alignment horizontal="center" vertical="center"/>
    </xf>
    <xf numFmtId="184" fontId="10" fillId="12" borderId="242" xfId="0" applyNumberFormat="1" applyFont="1" applyFill="1" applyBorder="1" applyAlignment="1">
      <alignment horizontal="center" vertical="center"/>
    </xf>
    <xf numFmtId="179" fontId="10" fillId="12" borderId="335" xfId="0" applyNumberFormat="1" applyFont="1" applyFill="1" applyBorder="1" applyAlignment="1">
      <alignment horizontal="center" vertical="center"/>
    </xf>
    <xf numFmtId="179" fontId="10" fillId="12" borderId="585" xfId="0" applyNumberFormat="1" applyFont="1" applyFill="1" applyBorder="1" applyAlignment="1">
      <alignment horizontal="center" vertical="center"/>
    </xf>
    <xf numFmtId="176" fontId="10" fillId="12" borderId="573" xfId="0" applyNumberFormat="1" applyFont="1" applyFill="1" applyBorder="1" applyAlignment="1">
      <alignment horizontal="center" vertical="center"/>
    </xf>
    <xf numFmtId="176" fontId="10" fillId="12" borderId="335" xfId="0" applyNumberFormat="1" applyFont="1" applyFill="1" applyBorder="1" applyAlignment="1">
      <alignment horizontal="center" vertical="center"/>
    </xf>
    <xf numFmtId="179" fontId="10" fillId="12" borderId="335" xfId="0" applyNumberFormat="1" applyFont="1" applyFill="1" applyBorder="1" applyAlignment="1">
      <alignment horizontal="left" vertical="center"/>
    </xf>
    <xf numFmtId="10" fontId="10" fillId="12" borderId="585" xfId="0" applyNumberFormat="1" applyFont="1" applyFill="1" applyBorder="1" applyAlignment="1">
      <alignment horizontal="center" vertical="center"/>
    </xf>
    <xf numFmtId="0" fontId="95" fillId="12" borderId="335" xfId="0" applyFont="1" applyFill="1" applyBorder="1" applyAlignment="1">
      <alignment horizontal="center" vertical="center"/>
    </xf>
    <xf numFmtId="0" fontId="92" fillId="12" borderId="335" xfId="0" applyFont="1" applyFill="1" applyBorder="1" applyAlignment="1">
      <alignment horizontal="center" vertical="center" wrapText="1"/>
    </xf>
    <xf numFmtId="0" fontId="34" fillId="12" borderId="585" xfId="0" applyFont="1" applyFill="1" applyBorder="1" applyAlignment="1">
      <alignment horizontal="left" vertical="center"/>
    </xf>
    <xf numFmtId="0" fontId="10" fillId="12" borderId="242" xfId="0" applyFont="1" applyFill="1" applyBorder="1" applyAlignment="1">
      <alignment horizontal="center" vertical="center" wrapText="1"/>
    </xf>
    <xf numFmtId="0" fontId="10" fillId="12" borderId="335" xfId="0" applyFont="1" applyFill="1" applyBorder="1" applyAlignment="1">
      <alignment horizontal="center" vertical="center" wrapText="1"/>
    </xf>
    <xf numFmtId="0" fontId="10" fillId="12" borderId="243" xfId="0" applyFont="1" applyFill="1" applyBorder="1" applyAlignment="1">
      <alignment horizontal="left" vertical="center"/>
    </xf>
    <xf numFmtId="0" fontId="7" fillId="12" borderId="199" xfId="0" applyFont="1" applyFill="1" applyBorder="1" applyAlignment="1">
      <alignment horizontal="center" vertical="center"/>
    </xf>
    <xf numFmtId="0" fontId="10" fillId="12" borderId="199" xfId="0" applyFont="1" applyFill="1" applyBorder="1" applyAlignment="1">
      <alignment horizontal="center" vertical="center"/>
    </xf>
    <xf numFmtId="0" fontId="10" fillId="12" borderId="342" xfId="0" applyFont="1" applyFill="1" applyBorder="1" applyAlignment="1">
      <alignment horizontal="center" vertical="center"/>
    </xf>
    <xf numFmtId="0" fontId="10" fillId="12" borderId="342" xfId="0" applyFont="1" applyFill="1" applyBorder="1" applyAlignment="1">
      <alignment horizontal="left" vertical="center"/>
    </xf>
    <xf numFmtId="0" fontId="10" fillId="12" borderId="590" xfId="0" applyFont="1" applyFill="1" applyBorder="1" applyAlignment="1">
      <alignment horizontal="center" vertical="center"/>
    </xf>
    <xf numFmtId="0" fontId="10" fillId="12" borderId="343" xfId="0" applyFont="1" applyFill="1" applyBorder="1" applyAlignment="1">
      <alignment horizontal="center" vertical="center"/>
    </xf>
    <xf numFmtId="0" fontId="10" fillId="12" borderId="397" xfId="0" applyFont="1" applyFill="1" applyBorder="1" applyAlignment="1">
      <alignment horizontal="center" vertical="center"/>
    </xf>
    <xf numFmtId="0" fontId="10" fillId="12" borderId="342" xfId="0" applyFont="1" applyFill="1" applyBorder="1" applyAlignment="1">
      <alignment horizontal="center" vertical="center" wrapText="1"/>
    </xf>
    <xf numFmtId="0" fontId="36" fillId="12" borderId="342" xfId="0" applyFont="1" applyFill="1" applyBorder="1" applyAlignment="1">
      <alignment horizontal="center" vertical="center"/>
    </xf>
    <xf numFmtId="0" fontId="10" fillId="12" borderId="343" xfId="0" applyFont="1" applyFill="1" applyBorder="1" applyAlignment="1">
      <alignment horizontal="center" vertical="center" wrapText="1"/>
    </xf>
    <xf numFmtId="178" fontId="10" fillId="12" borderId="590" xfId="0" applyNumberFormat="1" applyFont="1" applyFill="1" applyBorder="1" applyAlignment="1">
      <alignment horizontal="center" vertical="center"/>
    </xf>
    <xf numFmtId="178" fontId="10" fillId="12" borderId="343" xfId="0" applyNumberFormat="1" applyFont="1" applyFill="1" applyBorder="1" applyAlignment="1">
      <alignment horizontal="center" vertical="center"/>
    </xf>
    <xf numFmtId="178" fontId="10" fillId="12" borderId="341" xfId="0" applyNumberFormat="1" applyFont="1" applyFill="1" applyBorder="1" applyAlignment="1">
      <alignment horizontal="center" vertical="center"/>
    </xf>
    <xf numFmtId="179" fontId="10" fillId="12" borderId="342" xfId="0" applyNumberFormat="1" applyFont="1" applyFill="1" applyBorder="1" applyAlignment="1">
      <alignment horizontal="center" vertical="center"/>
    </xf>
    <xf numFmtId="179" fontId="10" fillId="12" borderId="591" xfId="0" applyNumberFormat="1" applyFont="1" applyFill="1" applyBorder="1" applyAlignment="1">
      <alignment horizontal="center" vertical="center"/>
    </xf>
    <xf numFmtId="0" fontId="10" fillId="12" borderId="590" xfId="0" applyFont="1" applyFill="1" applyBorder="1" applyAlignment="1">
      <alignment horizontal="center" vertical="center"/>
    </xf>
    <xf numFmtId="176" fontId="10" fillId="12" borderId="342" xfId="0" applyNumberFormat="1" applyFont="1" applyFill="1" applyBorder="1" applyAlignment="1">
      <alignment horizontal="center" vertical="center"/>
    </xf>
    <xf numFmtId="10" fontId="10" fillId="12" borderId="591" xfId="0" applyNumberFormat="1" applyFont="1" applyFill="1" applyBorder="1" applyAlignment="1">
      <alignment horizontal="center" vertical="center"/>
    </xf>
    <xf numFmtId="0" fontId="101" fillId="12" borderId="342" xfId="0" applyFont="1" applyFill="1" applyBorder="1" applyAlignment="1">
      <alignment horizontal="center" vertical="center"/>
    </xf>
    <xf numFmtId="0" fontId="92" fillId="12" borderId="342" xfId="0" applyFont="1" applyFill="1" applyBorder="1" applyAlignment="1">
      <alignment horizontal="center" vertical="center" wrapText="1"/>
    </xf>
    <xf numFmtId="0" fontId="34" fillId="12" borderId="591" xfId="0" applyFont="1" applyFill="1" applyBorder="1" applyAlignment="1">
      <alignment horizontal="left" vertical="center"/>
    </xf>
    <xf numFmtId="0" fontId="10" fillId="12" borderId="341" xfId="0" applyFont="1" applyFill="1" applyBorder="1" applyAlignment="1">
      <alignment horizontal="center" vertical="center" wrapText="1"/>
    </xf>
    <xf numFmtId="0" fontId="7" fillId="12" borderId="338" xfId="0" applyFont="1" applyFill="1" applyBorder="1" applyAlignment="1">
      <alignment horizontal="center" vertical="center"/>
    </xf>
    <xf numFmtId="0" fontId="10" fillId="12" borderId="335" xfId="0" applyFont="1" applyFill="1" applyBorder="1" applyAlignment="1">
      <alignment horizontal="center" vertical="center"/>
    </xf>
    <xf numFmtId="0" fontId="36" fillId="12" borderId="335" xfId="0" applyFont="1" applyFill="1" applyBorder="1" applyAlignment="1">
      <alignment horizontal="center" vertical="center"/>
    </xf>
    <xf numFmtId="0" fontId="1" fillId="12" borderId="573" xfId="0" applyFont="1" applyFill="1" applyBorder="1" applyAlignment="1">
      <alignment horizontal="center" vertical="center"/>
    </xf>
    <xf numFmtId="0" fontId="1" fillId="12" borderId="243" xfId="0" applyFont="1" applyFill="1" applyBorder="1"/>
    <xf numFmtId="0" fontId="1" fillId="12" borderId="338" xfId="0" applyFont="1" applyFill="1" applyBorder="1"/>
    <xf numFmtId="0" fontId="1" fillId="12" borderId="242" xfId="0" applyFont="1" applyFill="1" applyBorder="1"/>
    <xf numFmtId="179" fontId="10" fillId="12" borderId="586" xfId="0" applyNumberFormat="1" applyFont="1" applyFill="1" applyBorder="1" applyAlignment="1">
      <alignment horizontal="right"/>
    </xf>
    <xf numFmtId="182" fontId="10" fillId="12" borderId="335" xfId="0" applyNumberFormat="1" applyFont="1" applyFill="1" applyBorder="1" applyAlignment="1">
      <alignment horizontal="center" vertical="center"/>
    </xf>
    <xf numFmtId="0" fontId="10" fillId="12" borderId="578" xfId="0" applyFont="1" applyFill="1" applyBorder="1" applyAlignment="1">
      <alignment horizontal="center" vertical="center"/>
    </xf>
    <xf numFmtId="0" fontId="10" fillId="12" borderId="170" xfId="0" applyFont="1" applyFill="1" applyBorder="1" applyAlignment="1">
      <alignment horizontal="center" vertical="center"/>
    </xf>
    <xf numFmtId="0" fontId="10" fillId="12" borderId="175" xfId="0" applyFont="1" applyFill="1" applyBorder="1" applyAlignment="1">
      <alignment horizontal="center" vertical="center"/>
    </xf>
    <xf numFmtId="0" fontId="36" fillId="12" borderId="170" xfId="0" applyFont="1" applyFill="1" applyBorder="1" applyAlignment="1">
      <alignment horizontal="center" vertical="center"/>
    </xf>
    <xf numFmtId="178" fontId="10" fillId="12" borderId="578" xfId="0" applyNumberFormat="1" applyFont="1" applyFill="1" applyBorder="1" applyAlignment="1">
      <alignment horizontal="center" vertical="center"/>
    </xf>
    <xf numFmtId="178" fontId="10" fillId="12" borderId="171" xfId="0" applyNumberFormat="1" applyFont="1" applyFill="1" applyBorder="1" applyAlignment="1">
      <alignment horizontal="center" vertical="center"/>
    </xf>
    <xf numFmtId="184" fontId="10" fillId="12" borderId="169" xfId="0" applyNumberFormat="1" applyFont="1" applyFill="1" applyBorder="1" applyAlignment="1">
      <alignment horizontal="center" vertical="center"/>
    </xf>
    <xf numFmtId="0" fontId="102" fillId="12" borderId="170" xfId="0" applyFont="1" applyFill="1" applyBorder="1" applyAlignment="1">
      <alignment horizontal="center" vertical="center"/>
    </xf>
    <xf numFmtId="184" fontId="10" fillId="23" borderId="582" xfId="0" applyNumberFormat="1" applyFont="1" applyFill="1" applyBorder="1" applyAlignment="1">
      <alignment horizontal="center" vertical="center"/>
    </xf>
    <xf numFmtId="176" fontId="10" fillId="23" borderId="366" xfId="0" applyNumberFormat="1" applyFont="1" applyFill="1" applyBorder="1" applyAlignment="1">
      <alignment horizontal="center" vertical="center"/>
    </xf>
    <xf numFmtId="176" fontId="10" fillId="23" borderId="582" xfId="0" applyNumberFormat="1" applyFont="1" applyFill="1" applyBorder="1" applyAlignment="1">
      <alignment horizontal="center"/>
    </xf>
    <xf numFmtId="176" fontId="103" fillId="23" borderId="371" xfId="0" applyNumberFormat="1" applyFont="1" applyFill="1" applyBorder="1" applyAlignment="1">
      <alignment horizontal="center"/>
    </xf>
    <xf numFmtId="179" fontId="10" fillId="23" borderId="371" xfId="0" applyNumberFormat="1" applyFont="1" applyFill="1" applyBorder="1" applyAlignment="1">
      <alignment horizontal="center"/>
    </xf>
    <xf numFmtId="179" fontId="10" fillId="23" borderId="533" xfId="0" applyNumberFormat="1" applyFont="1" applyFill="1" applyBorder="1" applyAlignment="1">
      <alignment horizontal="right"/>
    </xf>
    <xf numFmtId="0" fontId="36" fillId="23" borderId="583" xfId="0" applyFont="1" applyFill="1" applyBorder="1" applyAlignment="1">
      <alignment horizontal="center" vertical="center"/>
    </xf>
    <xf numFmtId="179" fontId="10" fillId="12" borderId="586" xfId="0" applyNumberFormat="1" applyFont="1" applyFill="1" applyBorder="1" applyAlignment="1">
      <alignment horizontal="right"/>
    </xf>
    <xf numFmtId="9" fontId="10" fillId="12" borderId="335" xfId="0" applyNumberFormat="1" applyFont="1" applyFill="1" applyBorder="1" applyAlignment="1">
      <alignment horizontal="center" vertical="center"/>
    </xf>
    <xf numFmtId="0" fontId="10" fillId="12" borderId="563" xfId="0" applyFont="1" applyFill="1" applyBorder="1" applyAlignment="1">
      <alignment horizontal="center" vertical="center"/>
    </xf>
    <xf numFmtId="0" fontId="7" fillId="23" borderId="168" xfId="0" applyFont="1" applyFill="1" applyBorder="1" applyAlignment="1">
      <alignment horizontal="center" vertical="center"/>
    </xf>
    <xf numFmtId="0" fontId="10" fillId="23" borderId="170" xfId="0" applyFont="1" applyFill="1" applyBorder="1" applyAlignment="1">
      <alignment horizontal="center" vertical="center"/>
    </xf>
    <xf numFmtId="0" fontId="10" fillId="23" borderId="170" xfId="0" applyFont="1" applyFill="1" applyBorder="1" applyAlignment="1">
      <alignment horizontal="left" vertical="center"/>
    </xf>
    <xf numFmtId="0" fontId="3" fillId="23" borderId="578" xfId="0" applyFont="1" applyFill="1" applyBorder="1" applyAlignment="1">
      <alignment vertical="center"/>
    </xf>
    <xf numFmtId="0" fontId="3" fillId="23" borderId="170" xfId="0" applyFont="1" applyFill="1" applyBorder="1" applyAlignment="1">
      <alignment vertical="center"/>
    </xf>
    <xf numFmtId="0" fontId="10" fillId="23" borderId="175" xfId="0" applyFont="1" applyFill="1" applyBorder="1" applyAlignment="1">
      <alignment horizontal="center" vertical="center"/>
    </xf>
    <xf numFmtId="0" fontId="10" fillId="23" borderId="170" xfId="0" applyFont="1" applyFill="1" applyBorder="1" applyAlignment="1">
      <alignment horizontal="center" vertical="center" wrapText="1"/>
    </xf>
    <xf numFmtId="0" fontId="36" fillId="23" borderId="170" xfId="0" applyFont="1" applyFill="1" applyBorder="1" applyAlignment="1">
      <alignment horizontal="center" vertical="center"/>
    </xf>
    <xf numFmtId="0" fontId="10" fillId="23" borderId="171" xfId="0" applyFont="1" applyFill="1" applyBorder="1" applyAlignment="1">
      <alignment horizontal="center" vertical="center" wrapText="1"/>
    </xf>
    <xf numFmtId="184" fontId="13" fillId="23" borderId="578" xfId="0" applyNumberFormat="1" applyFont="1" applyFill="1" applyBorder="1" applyAlignment="1">
      <alignment horizontal="center" vertical="center"/>
    </xf>
    <xf numFmtId="184" fontId="13" fillId="23" borderId="171" xfId="0" applyNumberFormat="1" applyFont="1" applyFill="1" applyBorder="1" applyAlignment="1">
      <alignment horizontal="center" vertical="center"/>
    </xf>
    <xf numFmtId="0" fontId="13" fillId="23" borderId="168" xfId="0" applyFont="1" applyFill="1" applyBorder="1" applyAlignment="1">
      <alignment horizontal="center" vertical="center"/>
    </xf>
    <xf numFmtId="176" fontId="10" fillId="23" borderId="169" xfId="0" applyNumberFormat="1" applyFont="1" applyFill="1" applyBorder="1" applyAlignment="1">
      <alignment horizontal="center" vertical="center"/>
    </xf>
    <xf numFmtId="179" fontId="13" fillId="23" borderId="170" xfId="0" applyNumberFormat="1" applyFont="1" applyFill="1" applyBorder="1" applyAlignment="1">
      <alignment horizontal="center" vertical="center"/>
    </xf>
    <xf numFmtId="179" fontId="13" fillId="23" borderId="579" xfId="0" applyNumberFormat="1" applyFont="1" applyFill="1" applyBorder="1" applyAlignment="1">
      <alignment horizontal="center" vertical="center"/>
    </xf>
    <xf numFmtId="176" fontId="10" fillId="23" borderId="578" xfId="0" applyNumberFormat="1" applyFont="1" applyFill="1" applyBorder="1" applyAlignment="1">
      <alignment horizontal="center" vertical="center"/>
    </xf>
    <xf numFmtId="176" fontId="10" fillId="23" borderId="170" xfId="0" applyNumberFormat="1" applyFont="1" applyFill="1" applyBorder="1" applyAlignment="1">
      <alignment horizontal="center" vertical="center"/>
    </xf>
    <xf numFmtId="179" fontId="10" fillId="23" borderId="170" xfId="0" applyNumberFormat="1" applyFont="1" applyFill="1" applyBorder="1" applyAlignment="1">
      <alignment horizontal="center" vertical="center"/>
    </xf>
    <xf numFmtId="179" fontId="10" fillId="23" borderId="528" xfId="0" applyNumberFormat="1" applyFont="1" applyFill="1" applyBorder="1" applyAlignment="1">
      <alignment horizontal="right" vertical="center"/>
    </xf>
    <xf numFmtId="9" fontId="17" fillId="23" borderId="170" xfId="0" applyNumberFormat="1" applyFont="1" applyFill="1" applyBorder="1" applyAlignment="1">
      <alignment horizontal="center" vertical="center"/>
    </xf>
    <xf numFmtId="10" fontId="10" fillId="23" borderId="579" xfId="0" applyNumberFormat="1" applyFont="1" applyFill="1" applyBorder="1" applyAlignment="1">
      <alignment horizontal="center" vertical="center"/>
    </xf>
    <xf numFmtId="0" fontId="95" fillId="23" borderId="170" xfId="0" applyFont="1" applyFill="1" applyBorder="1" applyAlignment="1">
      <alignment horizontal="center" vertical="center"/>
    </xf>
    <xf numFmtId="0" fontId="92" fillId="23" borderId="170" xfId="0" applyFont="1" applyFill="1" applyBorder="1" applyAlignment="1">
      <alignment horizontal="center" vertical="center" wrapText="1"/>
    </xf>
    <xf numFmtId="0" fontId="34" fillId="23" borderId="579" xfId="0" applyFont="1" applyFill="1" applyBorder="1" applyAlignment="1">
      <alignment horizontal="left" vertical="center"/>
    </xf>
    <xf numFmtId="0" fontId="10" fillId="23" borderId="169" xfId="0" applyFont="1" applyFill="1" applyBorder="1" applyAlignment="1">
      <alignment horizontal="center" vertical="center" wrapText="1"/>
    </xf>
    <xf numFmtId="182" fontId="10" fillId="23" borderId="170" xfId="0" applyNumberFormat="1" applyFont="1" applyFill="1" applyBorder="1" applyAlignment="1">
      <alignment horizontal="center" vertical="center"/>
    </xf>
    <xf numFmtId="0" fontId="10" fillId="23" borderId="171" xfId="0" applyFont="1" applyFill="1" applyBorder="1" applyAlignment="1">
      <alignment horizontal="left" vertical="center"/>
    </xf>
    <xf numFmtId="0" fontId="17" fillId="12" borderId="170" xfId="0" applyFont="1" applyFill="1" applyBorder="1" applyAlignment="1">
      <alignment horizontal="center" vertical="center"/>
    </xf>
    <xf numFmtId="0" fontId="10" fillId="12" borderId="578" xfId="0" applyFont="1" applyFill="1" applyBorder="1" applyAlignment="1">
      <alignment horizontal="center" vertical="center"/>
    </xf>
    <xf numFmtId="0" fontId="10" fillId="12" borderId="170" xfId="0" applyFont="1" applyFill="1" applyBorder="1" applyAlignment="1">
      <alignment horizontal="center" vertical="center"/>
    </xf>
    <xf numFmtId="0" fontId="17" fillId="12" borderId="170" xfId="0" applyFont="1" applyFill="1" applyBorder="1" applyAlignment="1">
      <alignment horizontal="center" vertical="center" wrapText="1"/>
    </xf>
    <xf numFmtId="184" fontId="10" fillId="12" borderId="171" xfId="0" applyNumberFormat="1" applyFont="1" applyFill="1" applyBorder="1" applyAlignment="1">
      <alignment horizontal="center" vertical="center"/>
    </xf>
    <xf numFmtId="184" fontId="10" fillId="12" borderId="168" xfId="0" applyNumberFormat="1" applyFont="1" applyFill="1" applyBorder="1" applyAlignment="1">
      <alignment horizontal="center" vertical="center"/>
    </xf>
    <xf numFmtId="179" fontId="10" fillId="12" borderId="170" xfId="0" applyNumberFormat="1" applyFont="1" applyFill="1" applyBorder="1" applyAlignment="1">
      <alignment horizontal="left" vertical="center"/>
    </xf>
    <xf numFmtId="10" fontId="10" fillId="12" borderId="592" xfId="0" applyNumberFormat="1" applyFont="1" applyFill="1" applyBorder="1" applyAlignment="1">
      <alignment horizontal="center" vertical="center"/>
    </xf>
    <xf numFmtId="0" fontId="7" fillId="23" borderId="311" xfId="0" applyFont="1" applyFill="1" applyBorder="1" applyAlignment="1">
      <alignment horizontal="center" vertical="center"/>
    </xf>
    <xf numFmtId="0" fontId="17" fillId="23" borderId="308" xfId="0" applyFont="1" applyFill="1" applyBorder="1" applyAlignment="1">
      <alignment horizontal="center" vertical="center"/>
    </xf>
    <xf numFmtId="0" fontId="10" fillId="23" borderId="535" xfId="0" applyFont="1" applyFill="1" applyBorder="1" applyAlignment="1">
      <alignment horizontal="center" vertical="center"/>
    </xf>
    <xf numFmtId="0" fontId="10" fillId="23" borderId="308" xfId="0" applyFont="1" applyFill="1" applyBorder="1" applyAlignment="1">
      <alignment horizontal="center" vertical="center"/>
    </xf>
    <xf numFmtId="0" fontId="10" fillId="23" borderId="221" xfId="0" applyFont="1" applyFill="1" applyBorder="1" applyAlignment="1">
      <alignment horizontal="center" vertical="center"/>
    </xf>
    <xf numFmtId="0" fontId="17" fillId="23" borderId="308" xfId="0" applyFont="1" applyFill="1" applyBorder="1" applyAlignment="1">
      <alignment horizontal="center" vertical="center" wrapText="1"/>
    </xf>
    <xf numFmtId="0" fontId="36" fillId="23" borderId="308" xfId="0" applyFont="1" applyFill="1" applyBorder="1" applyAlignment="1">
      <alignment horizontal="center" vertical="center"/>
    </xf>
    <xf numFmtId="0" fontId="10" fillId="23" borderId="219" xfId="0" applyFont="1" applyFill="1" applyBorder="1" applyAlignment="1">
      <alignment horizontal="center" vertical="center" wrapText="1"/>
    </xf>
    <xf numFmtId="178" fontId="10" fillId="23" borderId="535" xfId="0" applyNumberFormat="1" applyFont="1" applyFill="1" applyBorder="1" applyAlignment="1">
      <alignment horizontal="center" vertical="center"/>
    </xf>
    <xf numFmtId="184" fontId="10" fillId="23" borderId="219" xfId="0" applyNumberFormat="1" applyFont="1" applyFill="1" applyBorder="1" applyAlignment="1">
      <alignment horizontal="center" vertical="center"/>
    </xf>
    <xf numFmtId="184" fontId="10" fillId="23" borderId="311" xfId="0" applyNumberFormat="1" applyFont="1" applyFill="1" applyBorder="1" applyAlignment="1">
      <alignment horizontal="center" vertical="center"/>
    </xf>
    <xf numFmtId="184" fontId="10" fillId="23" borderId="218" xfId="0" applyNumberFormat="1" applyFont="1" applyFill="1" applyBorder="1" applyAlignment="1">
      <alignment horizontal="center" vertical="center"/>
    </xf>
    <xf numFmtId="0" fontId="17" fillId="0" borderId="335" xfId="0" applyFont="1" applyBorder="1" applyAlignment="1">
      <alignment horizontal="center" vertical="center"/>
    </xf>
    <xf numFmtId="0" fontId="10" fillId="0" borderId="573" xfId="0" applyFont="1" applyBorder="1" applyAlignment="1">
      <alignment horizontal="center" vertical="center"/>
    </xf>
    <xf numFmtId="0" fontId="10" fillId="0" borderId="335" xfId="0" applyFont="1" applyBorder="1" applyAlignment="1">
      <alignment horizontal="center" vertical="center"/>
    </xf>
    <xf numFmtId="0" fontId="36" fillId="0" borderId="335" xfId="0" applyFont="1" applyBorder="1" applyAlignment="1">
      <alignment horizontal="center" vertical="center"/>
    </xf>
    <xf numFmtId="0" fontId="10" fillId="0" borderId="243" xfId="0" applyFont="1" applyBorder="1" applyAlignment="1">
      <alignment horizontal="center" vertical="center" wrapText="1"/>
    </xf>
    <xf numFmtId="178" fontId="10" fillId="0" borderId="573" xfId="0" applyNumberFormat="1" applyFont="1" applyBorder="1" applyAlignment="1">
      <alignment horizontal="center" vertical="center"/>
    </xf>
    <xf numFmtId="184" fontId="10" fillId="0" borderId="243" xfId="0" applyNumberFormat="1" applyFont="1" applyBorder="1" applyAlignment="1">
      <alignment horizontal="center" vertical="center"/>
    </xf>
    <xf numFmtId="179" fontId="10" fillId="0" borderId="585" xfId="0" applyNumberFormat="1" applyFont="1" applyBorder="1" applyAlignment="1">
      <alignment horizontal="center" vertical="center"/>
    </xf>
    <xf numFmtId="176" fontId="10" fillId="0" borderId="573" xfId="0" applyNumberFormat="1" applyFont="1" applyBorder="1" applyAlignment="1">
      <alignment horizontal="center" vertical="center"/>
    </xf>
    <xf numFmtId="176" fontId="10" fillId="0" borderId="335" xfId="0" applyNumberFormat="1" applyFont="1" applyBorder="1" applyAlignment="1">
      <alignment horizontal="center" vertical="center"/>
    </xf>
    <xf numFmtId="179" fontId="10" fillId="0" borderId="335" xfId="0" applyNumberFormat="1" applyFont="1" applyBorder="1" applyAlignment="1">
      <alignment horizontal="left" vertical="center"/>
    </xf>
    <xf numFmtId="10" fontId="10" fillId="0" borderId="585" xfId="0" applyNumberFormat="1" applyFont="1" applyBorder="1" applyAlignment="1">
      <alignment horizontal="center" vertical="center"/>
    </xf>
    <xf numFmtId="0" fontId="95" fillId="0" borderId="335" xfId="0" applyFont="1" applyBorder="1" applyAlignment="1">
      <alignment horizontal="center" vertical="center"/>
    </xf>
    <xf numFmtId="0" fontId="92" fillId="0" borderId="335" xfId="0" applyFont="1" applyBorder="1" applyAlignment="1">
      <alignment horizontal="center" vertical="center" wrapText="1"/>
    </xf>
    <xf numFmtId="0" fontId="34" fillId="0" borderId="585" xfId="0" applyFont="1" applyBorder="1" applyAlignment="1">
      <alignment horizontal="left" vertical="center"/>
    </xf>
    <xf numFmtId="0" fontId="10" fillId="12" borderId="380" xfId="0" applyFont="1" applyFill="1" applyBorder="1" applyAlignment="1">
      <alignment horizontal="center" vertical="center"/>
    </xf>
    <xf numFmtId="0" fontId="7" fillId="19" borderId="0" xfId="0" applyFont="1" applyFill="1" applyAlignment="1">
      <alignment horizontal="center" vertical="center"/>
    </xf>
    <xf numFmtId="0" fontId="10" fillId="19" borderId="0" xfId="0" applyFont="1" applyFill="1" applyAlignment="1">
      <alignment horizontal="center" vertical="center"/>
    </xf>
    <xf numFmtId="0" fontId="104" fillId="19" borderId="0" xfId="0" applyFont="1" applyFill="1" applyAlignment="1">
      <alignment horizontal="left" vertical="center"/>
    </xf>
    <xf numFmtId="0" fontId="10" fillId="19" borderId="0" xfId="0" applyFont="1" applyFill="1" applyAlignment="1">
      <alignment horizontal="center" vertical="center" wrapText="1"/>
    </xf>
    <xf numFmtId="0" fontId="105" fillId="19" borderId="0" xfId="0" applyFont="1" applyFill="1" applyAlignment="1">
      <alignment horizontal="left" vertical="center"/>
    </xf>
    <xf numFmtId="0" fontId="10" fillId="19" borderId="0" xfId="0" applyFont="1" applyFill="1" applyAlignment="1">
      <alignment horizontal="center" vertical="center"/>
    </xf>
    <xf numFmtId="0" fontId="10" fillId="19" borderId="0" xfId="0" applyFont="1" applyFill="1" applyAlignment="1">
      <alignment horizontal="center" vertical="center"/>
    </xf>
    <xf numFmtId="184" fontId="10" fillId="19" borderId="0" xfId="0" applyNumberFormat="1" applyFont="1" applyFill="1" applyAlignment="1">
      <alignment horizontal="center" vertical="center"/>
    </xf>
    <xf numFmtId="178" fontId="10" fillId="19" borderId="0" xfId="0" applyNumberFormat="1" applyFont="1" applyFill="1" applyAlignment="1">
      <alignment horizontal="center" vertical="center"/>
    </xf>
    <xf numFmtId="179" fontId="10" fillId="19" borderId="0" xfId="0" applyNumberFormat="1" applyFont="1" applyFill="1" applyAlignment="1">
      <alignment horizontal="center" vertical="center"/>
    </xf>
    <xf numFmtId="176" fontId="10" fillId="19" borderId="0" xfId="0" applyNumberFormat="1" applyFont="1" applyFill="1" applyAlignment="1">
      <alignment horizontal="center" vertical="center"/>
    </xf>
    <xf numFmtId="179" fontId="11" fillId="19" borderId="0" xfId="0" applyNumberFormat="1" applyFont="1" applyFill="1" applyAlignment="1">
      <alignment horizontal="center" vertical="center"/>
    </xf>
    <xf numFmtId="10" fontId="10" fillId="19" borderId="0" xfId="0" applyNumberFormat="1" applyFont="1" applyFill="1" applyAlignment="1">
      <alignment horizontal="center" vertical="center"/>
    </xf>
    <xf numFmtId="0" fontId="95" fillId="19" borderId="0" xfId="0" applyFont="1" applyFill="1" applyAlignment="1">
      <alignment horizontal="center" vertical="center"/>
    </xf>
    <xf numFmtId="0" fontId="92" fillId="19" borderId="0" xfId="0" applyFont="1" applyFill="1" applyAlignment="1">
      <alignment horizontal="center" vertical="top" wrapText="1"/>
    </xf>
    <xf numFmtId="0" fontId="34" fillId="19" borderId="0" xfId="0" applyFont="1" applyFill="1" applyAlignment="1">
      <alignment horizontal="left" vertical="center"/>
    </xf>
    <xf numFmtId="182" fontId="10" fillId="19" borderId="0" xfId="0" applyNumberFormat="1" applyFont="1" applyFill="1" applyAlignment="1">
      <alignment horizontal="left" vertical="center"/>
    </xf>
    <xf numFmtId="0" fontId="10" fillId="19" borderId="0" xfId="0" applyFont="1" applyFill="1" applyAlignment="1">
      <alignment horizontal="left" vertical="center"/>
    </xf>
    <xf numFmtId="0" fontId="7" fillId="24" borderId="0" xfId="0" applyFont="1" applyFill="1" applyAlignment="1">
      <alignment horizontal="center" vertical="center"/>
    </xf>
    <xf numFmtId="0" fontId="10" fillId="24" borderId="264" xfId="0" applyFont="1" applyFill="1" applyBorder="1" applyAlignment="1">
      <alignment horizontal="center" vertical="center"/>
    </xf>
    <xf numFmtId="0" fontId="10" fillId="24" borderId="261" xfId="0" applyFont="1" applyFill="1" applyBorder="1" applyAlignment="1">
      <alignment horizontal="center" vertical="center"/>
    </xf>
    <xf numFmtId="0" fontId="10" fillId="24" borderId="261" xfId="0" applyFont="1" applyFill="1" applyBorder="1" applyAlignment="1">
      <alignment horizontal="center" vertical="center" wrapText="1"/>
    </xf>
    <xf numFmtId="0" fontId="10" fillId="24" borderId="261" xfId="0" applyFont="1" applyFill="1" applyBorder="1" applyAlignment="1">
      <alignment horizontal="left" vertical="center" wrapText="1"/>
    </xf>
    <xf numFmtId="0" fontId="10" fillId="24" borderId="593" xfId="0" applyFont="1" applyFill="1" applyBorder="1" applyAlignment="1">
      <alignment horizontal="center" vertical="center"/>
    </xf>
    <xf numFmtId="0" fontId="10" fillId="24" borderId="258" xfId="0" applyFont="1" applyFill="1" applyBorder="1" applyAlignment="1">
      <alignment horizontal="center" vertical="center"/>
    </xf>
    <xf numFmtId="0" fontId="10" fillId="24" borderId="260" xfId="0" applyFont="1" applyFill="1" applyBorder="1" applyAlignment="1">
      <alignment horizontal="center" vertical="center"/>
    </xf>
    <xf numFmtId="0" fontId="10" fillId="24" borderId="261" xfId="0" applyFont="1" applyFill="1" applyBorder="1" applyAlignment="1">
      <alignment horizontal="center" vertical="center"/>
    </xf>
    <xf numFmtId="0" fontId="10" fillId="24" borderId="258" xfId="0" applyFont="1" applyFill="1" applyBorder="1" applyAlignment="1">
      <alignment horizontal="center" vertical="center" wrapText="1"/>
    </xf>
    <xf numFmtId="184" fontId="10" fillId="24" borderId="593" xfId="0" applyNumberFormat="1" applyFont="1" applyFill="1" applyBorder="1" applyAlignment="1">
      <alignment horizontal="center" vertical="center"/>
    </xf>
    <xf numFmtId="184" fontId="10" fillId="24" borderId="258" xfId="0" applyNumberFormat="1" applyFont="1" applyFill="1" applyBorder="1" applyAlignment="1">
      <alignment horizontal="center" vertical="center"/>
    </xf>
    <xf numFmtId="178" fontId="10" fillId="24" borderId="257" xfId="0" applyNumberFormat="1" applyFont="1" applyFill="1" applyBorder="1" applyAlignment="1">
      <alignment horizontal="center" vertical="center"/>
    </xf>
    <xf numFmtId="179" fontId="10" fillId="24" borderId="261" xfId="0" applyNumberFormat="1" applyFont="1" applyFill="1" applyBorder="1" applyAlignment="1">
      <alignment horizontal="center" vertical="center"/>
    </xf>
    <xf numFmtId="179" fontId="10" fillId="24" borderId="594" xfId="0" applyNumberFormat="1" applyFont="1" applyFill="1" applyBorder="1" applyAlignment="1">
      <alignment horizontal="center" vertical="center"/>
    </xf>
    <xf numFmtId="176" fontId="10" fillId="24" borderId="593" xfId="0" applyNumberFormat="1" applyFont="1" applyFill="1" applyBorder="1" applyAlignment="1">
      <alignment horizontal="center" vertical="center"/>
    </xf>
    <xf numFmtId="176" fontId="10" fillId="24" borderId="261" xfId="0" applyNumberFormat="1" applyFont="1" applyFill="1" applyBorder="1" applyAlignment="1">
      <alignment horizontal="center" vertical="center"/>
    </xf>
    <xf numFmtId="179" fontId="11" fillId="24" borderId="261" xfId="0" applyNumberFormat="1" applyFont="1" applyFill="1" applyBorder="1" applyAlignment="1">
      <alignment horizontal="center" vertical="center"/>
    </xf>
    <xf numFmtId="10" fontId="10" fillId="24" borderId="594" xfId="0" applyNumberFormat="1" applyFont="1" applyFill="1" applyBorder="1" applyAlignment="1">
      <alignment horizontal="center" vertical="center"/>
    </xf>
    <xf numFmtId="0" fontId="106" fillId="24" borderId="261" xfId="0" applyFont="1" applyFill="1" applyBorder="1" applyAlignment="1">
      <alignment horizontal="center" vertical="center"/>
    </xf>
    <xf numFmtId="0" fontId="92" fillId="24" borderId="261" xfId="0" applyFont="1" applyFill="1" applyBorder="1" applyAlignment="1">
      <alignment horizontal="center" vertical="top" wrapText="1"/>
    </xf>
    <xf numFmtId="0" fontId="34" fillId="24" borderId="594" xfId="0" applyFont="1" applyFill="1" applyBorder="1" applyAlignment="1">
      <alignment horizontal="left" vertical="center"/>
    </xf>
    <xf numFmtId="0" fontId="10" fillId="24" borderId="266" xfId="0" applyFont="1" applyFill="1" applyBorder="1" applyAlignment="1">
      <alignment horizontal="center" vertical="center" wrapText="1"/>
    </xf>
    <xf numFmtId="0" fontId="10" fillId="24" borderId="267" xfId="0" applyFont="1" applyFill="1" applyBorder="1" applyAlignment="1">
      <alignment horizontal="center" vertical="center"/>
    </xf>
    <xf numFmtId="0" fontId="10" fillId="24" borderId="267" xfId="0" applyFont="1" applyFill="1" applyBorder="1" applyAlignment="1">
      <alignment horizontal="center" vertical="center" wrapText="1"/>
    </xf>
    <xf numFmtId="182" fontId="10" fillId="24" borderId="267" xfId="0" applyNumberFormat="1" applyFont="1" applyFill="1" applyBorder="1" applyAlignment="1">
      <alignment horizontal="left" vertical="center"/>
    </xf>
    <xf numFmtId="0" fontId="10" fillId="24" borderId="267" xfId="0" applyFont="1" applyFill="1" applyBorder="1" applyAlignment="1">
      <alignment horizontal="left" vertical="center"/>
    </xf>
    <xf numFmtId="0" fontId="10" fillId="24" borderId="268" xfId="0" applyFont="1" applyFill="1" applyBorder="1" applyAlignment="1">
      <alignment horizontal="left" vertical="center"/>
    </xf>
    <xf numFmtId="0" fontId="10" fillId="24" borderId="391" xfId="0" applyFont="1" applyFill="1" applyBorder="1" applyAlignment="1">
      <alignment horizontal="center" vertical="center"/>
    </xf>
    <xf numFmtId="0" fontId="10" fillId="24" borderId="391" xfId="0" applyFont="1" applyFill="1" applyBorder="1" applyAlignment="1">
      <alignment horizontal="left" vertical="center"/>
    </xf>
    <xf numFmtId="0" fontId="10" fillId="24" borderId="525" xfId="0" applyFont="1" applyFill="1" applyBorder="1" applyAlignment="1">
      <alignment horizontal="center" vertical="center"/>
    </xf>
    <xf numFmtId="0" fontId="10" fillId="24" borderId="526" xfId="0" applyFont="1" applyFill="1" applyBorder="1" applyAlignment="1">
      <alignment horizontal="center" vertical="center"/>
    </xf>
    <xf numFmtId="0" fontId="10" fillId="24" borderId="350" xfId="0" applyFont="1" applyFill="1" applyBorder="1" applyAlignment="1">
      <alignment horizontal="center" vertical="center"/>
    </xf>
    <xf numFmtId="0" fontId="10" fillId="24" borderId="391" xfId="0" applyFont="1" applyFill="1" applyBorder="1" applyAlignment="1">
      <alignment horizontal="center" vertical="center" wrapText="1"/>
    </xf>
    <xf numFmtId="0" fontId="10" fillId="24" borderId="391" xfId="0" applyFont="1" applyFill="1" applyBorder="1" applyAlignment="1">
      <alignment horizontal="center" vertical="center"/>
    </xf>
    <xf numFmtId="0" fontId="10" fillId="24" borderId="526" xfId="0" applyFont="1" applyFill="1" applyBorder="1" applyAlignment="1">
      <alignment horizontal="center" vertical="center" wrapText="1"/>
    </xf>
    <xf numFmtId="184" fontId="10" fillId="24" borderId="525" xfId="0" applyNumberFormat="1" applyFont="1" applyFill="1" applyBorder="1" applyAlignment="1">
      <alignment horizontal="center" vertical="center"/>
    </xf>
    <xf numFmtId="184" fontId="10" fillId="24" borderId="526" xfId="0" applyNumberFormat="1" applyFont="1" applyFill="1" applyBorder="1" applyAlignment="1">
      <alignment horizontal="center" vertical="center"/>
    </xf>
    <xf numFmtId="0" fontId="10" fillId="24" borderId="524" xfId="0" applyFont="1" applyFill="1" applyBorder="1" applyAlignment="1">
      <alignment horizontal="center" vertical="center"/>
    </xf>
    <xf numFmtId="176" fontId="10" fillId="24" borderId="353" xfId="0" applyNumberFormat="1" applyFont="1" applyFill="1" applyBorder="1" applyAlignment="1">
      <alignment horizontal="center" vertical="center"/>
    </xf>
    <xf numFmtId="179" fontId="10" fillId="24" borderId="391" xfId="0" applyNumberFormat="1" applyFont="1" applyFill="1" applyBorder="1" applyAlignment="1">
      <alignment horizontal="center" vertical="center"/>
    </xf>
    <xf numFmtId="179" fontId="10" fillId="24" borderId="527" xfId="0" applyNumberFormat="1" applyFont="1" applyFill="1" applyBorder="1" applyAlignment="1">
      <alignment horizontal="center" vertical="center"/>
    </xf>
    <xf numFmtId="176" fontId="10" fillId="24" borderId="525" xfId="0" applyNumberFormat="1" applyFont="1" applyFill="1" applyBorder="1" applyAlignment="1">
      <alignment horizontal="center" vertical="center"/>
    </xf>
    <xf numFmtId="176" fontId="10" fillId="24" borderId="391" xfId="0" applyNumberFormat="1" applyFont="1" applyFill="1" applyBorder="1" applyAlignment="1">
      <alignment horizontal="center" vertical="center"/>
    </xf>
    <xf numFmtId="179" fontId="10" fillId="24" borderId="595" xfId="0" applyNumberFormat="1" applyFont="1" applyFill="1" applyBorder="1" applyAlignment="1">
      <alignment horizontal="right" vertical="center"/>
    </xf>
    <xf numFmtId="10" fontId="10" fillId="24" borderId="527" xfId="0" applyNumberFormat="1" applyFont="1" applyFill="1" applyBorder="1" applyAlignment="1">
      <alignment horizontal="center" vertical="center"/>
    </xf>
    <xf numFmtId="0" fontId="92" fillId="24" borderId="391" xfId="0" applyFont="1" applyFill="1" applyBorder="1" applyAlignment="1">
      <alignment horizontal="center" vertical="top" wrapText="1"/>
    </xf>
    <xf numFmtId="0" fontId="34" fillId="24" borderId="527" xfId="0" applyFont="1" applyFill="1" applyBorder="1" applyAlignment="1">
      <alignment horizontal="left" vertical="center"/>
    </xf>
    <xf numFmtId="0" fontId="10" fillId="24" borderId="356" xfId="0" applyFont="1" applyFill="1" applyBorder="1" applyAlignment="1">
      <alignment horizontal="center" vertical="center" wrapText="1"/>
    </xf>
    <xf numFmtId="0" fontId="10" fillId="24" borderId="357" xfId="0" applyFont="1" applyFill="1" applyBorder="1" applyAlignment="1">
      <alignment horizontal="center" vertical="center"/>
    </xf>
    <xf numFmtId="0" fontId="10" fillId="24" borderId="357" xfId="0" applyFont="1" applyFill="1" applyBorder="1" applyAlignment="1">
      <alignment horizontal="center" vertical="center" wrapText="1"/>
    </xf>
    <xf numFmtId="182" fontId="10" fillId="24" borderId="357" xfId="0" applyNumberFormat="1" applyFont="1" applyFill="1" applyBorder="1" applyAlignment="1">
      <alignment horizontal="left" vertical="center"/>
    </xf>
    <xf numFmtId="0" fontId="10" fillId="24" borderId="357" xfId="0" applyFont="1" applyFill="1" applyBorder="1" applyAlignment="1">
      <alignment horizontal="left" vertical="center"/>
    </xf>
    <xf numFmtId="0" fontId="10" fillId="24" borderId="351" xfId="0" applyFont="1" applyFill="1" applyBorder="1" applyAlignment="1">
      <alignment horizontal="left" vertical="center"/>
    </xf>
    <xf numFmtId="176" fontId="10" fillId="24" borderId="596" xfId="0" applyNumberFormat="1" applyFont="1" applyFill="1" applyBorder="1" applyAlignment="1">
      <alignment horizontal="center" vertical="center"/>
    </xf>
    <xf numFmtId="178" fontId="10" fillId="24" borderId="525" xfId="0" applyNumberFormat="1" applyFont="1" applyFill="1" applyBorder="1" applyAlignment="1">
      <alignment horizontal="center" vertical="center"/>
    </xf>
    <xf numFmtId="0" fontId="41" fillId="24" borderId="527" xfId="0" applyFont="1" applyFill="1" applyBorder="1" applyAlignment="1">
      <alignment horizontal="left" vertical="center"/>
    </xf>
    <xf numFmtId="0" fontId="34" fillId="24" borderId="527" xfId="0" applyFont="1" applyFill="1" applyBorder="1" applyAlignment="1">
      <alignment horizontal="left" vertical="center" wrapText="1"/>
    </xf>
    <xf numFmtId="176" fontId="10" fillId="24" borderId="596" xfId="0" applyNumberFormat="1" applyFont="1" applyFill="1" applyBorder="1" applyAlignment="1">
      <alignment horizontal="center" vertical="center"/>
    </xf>
    <xf numFmtId="182" fontId="10" fillId="24" borderId="357" xfId="0" applyNumberFormat="1" applyFont="1" applyFill="1" applyBorder="1" applyAlignment="1">
      <alignment horizontal="center" vertical="center"/>
    </xf>
    <xf numFmtId="0" fontId="36" fillId="24" borderId="391" xfId="0" applyFont="1" applyFill="1" applyBorder="1" applyAlignment="1">
      <alignment horizontal="center" vertical="center"/>
    </xf>
    <xf numFmtId="178" fontId="10" fillId="24" borderId="391" xfId="0" applyNumberFormat="1" applyFont="1" applyFill="1" applyBorder="1" applyAlignment="1">
      <alignment horizontal="center" vertical="center"/>
    </xf>
    <xf numFmtId="178" fontId="10" fillId="24" borderId="353" xfId="0" applyNumberFormat="1" applyFont="1" applyFill="1" applyBorder="1" applyAlignment="1">
      <alignment horizontal="center" vertical="center"/>
    </xf>
    <xf numFmtId="0" fontId="10" fillId="24" borderId="525" xfId="0" applyFont="1" applyFill="1" applyBorder="1" applyAlignment="1">
      <alignment horizontal="center" vertical="center"/>
    </xf>
    <xf numFmtId="182" fontId="10" fillId="24" borderId="357" xfId="0" applyNumberFormat="1" applyFont="1" applyFill="1" applyBorder="1" applyAlignment="1">
      <alignment horizontal="center" vertical="center" wrapText="1"/>
    </xf>
    <xf numFmtId="0" fontId="10" fillId="24" borderId="357" xfId="0" applyFont="1" applyFill="1" applyBorder="1" applyAlignment="1">
      <alignment horizontal="left" vertical="center"/>
    </xf>
    <xf numFmtId="0" fontId="10" fillId="24" borderId="351" xfId="0" applyFont="1" applyFill="1" applyBorder="1" applyAlignment="1">
      <alignment horizontal="left" vertical="center"/>
    </xf>
    <xf numFmtId="0" fontId="10" fillId="24" borderId="206" xfId="0" applyFont="1" applyFill="1" applyBorder="1" applyAlignment="1">
      <alignment horizontal="center" vertical="center"/>
    </xf>
    <xf numFmtId="0" fontId="10" fillId="24" borderId="206" xfId="0" applyFont="1" applyFill="1" applyBorder="1" applyAlignment="1">
      <alignment horizontal="left" vertical="center"/>
    </xf>
    <xf numFmtId="0" fontId="3" fillId="24" borderId="531" xfId="0" applyFont="1" applyFill="1" applyBorder="1" applyAlignment="1">
      <alignment vertical="center"/>
    </xf>
    <xf numFmtId="0" fontId="3" fillId="24" borderId="270" xfId="0" applyFont="1" applyFill="1" applyBorder="1" applyAlignment="1">
      <alignment vertical="center"/>
    </xf>
    <xf numFmtId="0" fontId="10" fillId="24" borderId="205" xfId="0" applyFont="1" applyFill="1" applyBorder="1" applyAlignment="1">
      <alignment horizontal="center" vertical="center"/>
    </xf>
    <xf numFmtId="0" fontId="10" fillId="24" borderId="206" xfId="0" applyFont="1" applyFill="1" applyBorder="1" applyAlignment="1">
      <alignment horizontal="center" vertical="center" wrapText="1"/>
    </xf>
    <xf numFmtId="0" fontId="36" fillId="24" borderId="557" xfId="0" applyFont="1" applyFill="1" applyBorder="1" applyAlignment="1">
      <alignment horizontal="center" vertical="center"/>
    </xf>
    <xf numFmtId="0" fontId="10" fillId="24" borderId="209" xfId="0" applyFont="1" applyFill="1" applyBorder="1" applyAlignment="1">
      <alignment horizontal="center" vertical="center" wrapText="1"/>
    </xf>
    <xf numFmtId="184" fontId="13" fillId="24" borderId="558" xfId="0" applyNumberFormat="1" applyFont="1" applyFill="1" applyBorder="1" applyAlignment="1">
      <alignment horizontal="center" vertical="center"/>
    </xf>
    <xf numFmtId="184" fontId="13" fillId="24" borderId="209" xfId="0" applyNumberFormat="1" applyFont="1" applyFill="1" applyBorder="1" applyAlignment="1">
      <alignment horizontal="center" vertical="center"/>
    </xf>
    <xf numFmtId="0" fontId="13" fillId="24" borderId="210" xfId="0" applyFont="1" applyFill="1" applyBorder="1" applyAlignment="1">
      <alignment horizontal="center" vertical="center"/>
    </xf>
    <xf numFmtId="176" fontId="10" fillId="24" borderId="211" xfId="0" applyNumberFormat="1" applyFont="1" applyFill="1" applyBorder="1" applyAlignment="1">
      <alignment horizontal="center" vertical="center"/>
    </xf>
    <xf numFmtId="179" fontId="13" fillId="24" borderId="206" xfId="0" applyNumberFormat="1" applyFont="1" applyFill="1" applyBorder="1" applyAlignment="1">
      <alignment horizontal="center" vertical="center"/>
    </xf>
    <xf numFmtId="179" fontId="13" fillId="24" borderId="559" xfId="0" applyNumberFormat="1" applyFont="1" applyFill="1" applyBorder="1" applyAlignment="1">
      <alignment horizontal="center" vertical="center"/>
    </xf>
    <xf numFmtId="178" fontId="10" fillId="24" borderId="558" xfId="0" applyNumberFormat="1" applyFont="1" applyFill="1" applyBorder="1" applyAlignment="1">
      <alignment horizontal="center" vertical="center"/>
    </xf>
    <xf numFmtId="176" fontId="10" fillId="24" borderId="206" xfId="0" applyNumberFormat="1" applyFont="1" applyFill="1" applyBorder="1" applyAlignment="1">
      <alignment horizontal="center" vertical="center"/>
    </xf>
    <xf numFmtId="179" fontId="10" fillId="24" borderId="206" xfId="0" applyNumberFormat="1" applyFont="1" applyFill="1" applyBorder="1" applyAlignment="1">
      <alignment horizontal="center" vertical="center"/>
    </xf>
    <xf numFmtId="179" fontId="10" fillId="24" borderId="533" xfId="0" applyNumberFormat="1" applyFont="1" applyFill="1" applyBorder="1" applyAlignment="1">
      <alignment horizontal="right" vertical="center"/>
    </xf>
    <xf numFmtId="9" fontId="10" fillId="24" borderId="206" xfId="0" applyNumberFormat="1" applyFont="1" applyFill="1" applyBorder="1" applyAlignment="1">
      <alignment horizontal="center" vertical="center"/>
    </xf>
    <xf numFmtId="10" fontId="10" fillId="24" borderId="559" xfId="0" applyNumberFormat="1" applyFont="1" applyFill="1" applyBorder="1" applyAlignment="1">
      <alignment horizontal="center" vertical="center"/>
    </xf>
    <xf numFmtId="0" fontId="95" fillId="24" borderId="206" xfId="0" applyFont="1" applyFill="1" applyBorder="1" applyAlignment="1">
      <alignment horizontal="center" vertical="center"/>
    </xf>
    <xf numFmtId="0" fontId="92" fillId="24" borderId="206" xfId="0" applyFont="1" applyFill="1" applyBorder="1" applyAlignment="1">
      <alignment horizontal="center" vertical="top" wrapText="1"/>
    </xf>
    <xf numFmtId="0" fontId="34" fillId="24" borderId="559" xfId="0" applyFont="1" applyFill="1" applyBorder="1" applyAlignment="1">
      <alignment horizontal="left" vertical="center"/>
    </xf>
    <xf numFmtId="0" fontId="10" fillId="24" borderId="211" xfId="0" applyFont="1" applyFill="1" applyBorder="1" applyAlignment="1">
      <alignment horizontal="center" vertical="center" wrapText="1"/>
    </xf>
    <xf numFmtId="182" fontId="10" fillId="24" borderId="206" xfId="0" applyNumberFormat="1" applyFont="1" applyFill="1" applyBorder="1" applyAlignment="1">
      <alignment horizontal="center" vertical="center"/>
    </xf>
    <xf numFmtId="0" fontId="10" fillId="24" borderId="209" xfId="0" applyFont="1" applyFill="1" applyBorder="1" applyAlignment="1">
      <alignment horizontal="left" vertical="center"/>
    </xf>
    <xf numFmtId="0" fontId="7" fillId="24" borderId="215" xfId="0" applyFont="1" applyFill="1" applyBorder="1" applyAlignment="1">
      <alignment horizontal="center" vertical="center"/>
    </xf>
    <xf numFmtId="0" fontId="10" fillId="24" borderId="226" xfId="0" applyFont="1" applyFill="1" applyBorder="1" applyAlignment="1">
      <alignment horizontal="center" vertical="center"/>
    </xf>
    <xf numFmtId="0" fontId="10" fillId="24" borderId="222" xfId="0" applyFont="1" applyFill="1" applyBorder="1" applyAlignment="1">
      <alignment horizontal="center" vertical="center"/>
    </xf>
    <xf numFmtId="0" fontId="10" fillId="24" borderId="222" xfId="0" applyFont="1" applyFill="1" applyBorder="1" applyAlignment="1">
      <alignment horizontal="left" vertical="center"/>
    </xf>
    <xf numFmtId="0" fontId="3" fillId="24" borderId="535" xfId="0" applyFont="1" applyFill="1" applyBorder="1" applyAlignment="1">
      <alignment vertical="center"/>
    </xf>
    <xf numFmtId="0" fontId="3" fillId="24" borderId="308" xfId="0" applyFont="1" applyFill="1" applyBorder="1" applyAlignment="1">
      <alignment vertical="center"/>
    </xf>
    <xf numFmtId="0" fontId="10" fillId="24" borderId="221" xfId="0" applyFont="1" applyFill="1" applyBorder="1" applyAlignment="1">
      <alignment horizontal="center" vertical="center"/>
    </xf>
    <xf numFmtId="0" fontId="10" fillId="24" borderId="222" xfId="0" applyFont="1" applyFill="1" applyBorder="1" applyAlignment="1">
      <alignment horizontal="center" vertical="center" wrapText="1"/>
    </xf>
    <xf numFmtId="0" fontId="36" fillId="24" borderId="222" xfId="0" applyFont="1" applyFill="1" applyBorder="1" applyAlignment="1">
      <alignment horizontal="center" vertical="center"/>
    </xf>
    <xf numFmtId="0" fontId="10" fillId="24" borderId="225" xfId="0" applyFont="1" applyFill="1" applyBorder="1" applyAlignment="1">
      <alignment horizontal="center" vertical="center" wrapText="1"/>
    </xf>
    <xf numFmtId="184" fontId="13" fillId="24" borderId="560" xfId="0" applyNumberFormat="1" applyFont="1" applyFill="1" applyBorder="1" applyAlignment="1">
      <alignment horizontal="center" vertical="center"/>
    </xf>
    <xf numFmtId="184" fontId="13" fillId="24" borderId="225" xfId="0" applyNumberFormat="1" applyFont="1" applyFill="1" applyBorder="1" applyAlignment="1">
      <alignment horizontal="center" vertical="center"/>
    </xf>
    <xf numFmtId="0" fontId="13" fillId="24" borderId="226" xfId="0" applyFont="1" applyFill="1" applyBorder="1" applyAlignment="1">
      <alignment horizontal="center" vertical="center"/>
    </xf>
    <xf numFmtId="176" fontId="10" fillId="24" borderId="227" xfId="0" applyNumberFormat="1" applyFont="1" applyFill="1" applyBorder="1" applyAlignment="1">
      <alignment horizontal="center" vertical="center"/>
    </xf>
    <xf numFmtId="179" fontId="13" fillId="24" borderId="222" xfId="0" applyNumberFormat="1" applyFont="1" applyFill="1" applyBorder="1" applyAlignment="1">
      <alignment horizontal="center" vertical="center"/>
    </xf>
    <xf numFmtId="179" fontId="13" fillId="24" borderId="534" xfId="0" applyNumberFormat="1" applyFont="1" applyFill="1" applyBorder="1" applyAlignment="1">
      <alignment horizontal="center" vertical="center"/>
    </xf>
    <xf numFmtId="176" fontId="10" fillId="24" borderId="560" xfId="0" applyNumberFormat="1" applyFont="1" applyFill="1" applyBorder="1" applyAlignment="1">
      <alignment horizontal="center" vertical="center"/>
    </xf>
    <xf numFmtId="176" fontId="10" fillId="24" borderId="222" xfId="0" applyNumberFormat="1" applyFont="1" applyFill="1" applyBorder="1" applyAlignment="1">
      <alignment horizontal="center" vertical="center"/>
    </xf>
    <xf numFmtId="179" fontId="10" fillId="24" borderId="222" xfId="0" applyNumberFormat="1" applyFont="1" applyFill="1" applyBorder="1" applyAlignment="1">
      <alignment horizontal="center" vertical="center"/>
    </xf>
    <xf numFmtId="179" fontId="10" fillId="24" borderId="538" xfId="0" applyNumberFormat="1" applyFont="1" applyFill="1" applyBorder="1" applyAlignment="1">
      <alignment horizontal="right" vertical="center"/>
    </xf>
    <xf numFmtId="9" fontId="10" fillId="24" borderId="222" xfId="0" applyNumberFormat="1" applyFont="1" applyFill="1" applyBorder="1" applyAlignment="1">
      <alignment horizontal="center" vertical="center"/>
    </xf>
    <xf numFmtId="10" fontId="10" fillId="24" borderId="534" xfId="0" applyNumberFormat="1" applyFont="1" applyFill="1" applyBorder="1" applyAlignment="1">
      <alignment horizontal="center" vertical="center"/>
    </xf>
    <xf numFmtId="0" fontId="95" fillId="24" borderId="222" xfId="0" applyFont="1" applyFill="1" applyBorder="1" applyAlignment="1">
      <alignment horizontal="center" vertical="center"/>
    </xf>
    <xf numFmtId="0" fontId="92" fillId="24" borderId="222" xfId="0" applyFont="1" applyFill="1" applyBorder="1" applyAlignment="1">
      <alignment horizontal="center" vertical="top" wrapText="1"/>
    </xf>
    <xf numFmtId="0" fontId="34" fillId="24" borderId="534" xfId="0" applyFont="1" applyFill="1" applyBorder="1" applyAlignment="1">
      <alignment horizontal="left" vertical="center"/>
    </xf>
    <xf numFmtId="0" fontId="10" fillId="24" borderId="227" xfId="0" applyFont="1" applyFill="1" applyBorder="1" applyAlignment="1">
      <alignment horizontal="center" vertical="center" wrapText="1"/>
    </xf>
    <xf numFmtId="182" fontId="10" fillId="24" borderId="222" xfId="0" applyNumberFormat="1" applyFont="1" applyFill="1" applyBorder="1" applyAlignment="1">
      <alignment horizontal="center" vertical="center"/>
    </xf>
    <xf numFmtId="0" fontId="10" fillId="24" borderId="225" xfId="0" applyFont="1" applyFill="1" applyBorder="1" applyAlignment="1">
      <alignment horizontal="left" vertical="center"/>
    </xf>
    <xf numFmtId="0" fontId="7" fillId="24" borderId="226" xfId="0" applyFont="1" applyFill="1" applyBorder="1" applyAlignment="1">
      <alignment horizontal="center" vertical="center"/>
    </xf>
    <xf numFmtId="0" fontId="10" fillId="24" borderId="232" xfId="0" applyFont="1" applyFill="1" applyBorder="1" applyAlignment="1">
      <alignment horizontal="center" vertical="center"/>
    </xf>
    <xf numFmtId="0" fontId="10" fillId="24" borderId="232" xfId="0" applyFont="1" applyFill="1" applyBorder="1" applyAlignment="1">
      <alignment horizontal="left" vertical="center"/>
    </xf>
    <xf numFmtId="0" fontId="10" fillId="24" borderId="232" xfId="0" applyFont="1" applyFill="1" applyBorder="1" applyAlignment="1">
      <alignment horizontal="center" vertical="center" wrapText="1"/>
    </xf>
    <xf numFmtId="0" fontId="36" fillId="24" borderId="232" xfId="0" applyFont="1" applyFill="1" applyBorder="1" applyAlignment="1">
      <alignment horizontal="center" vertical="center"/>
    </xf>
    <xf numFmtId="0" fontId="10" fillId="24" borderId="235" xfId="0" applyFont="1" applyFill="1" applyBorder="1" applyAlignment="1">
      <alignment horizontal="center" vertical="center" wrapText="1"/>
    </xf>
    <xf numFmtId="184" fontId="13" fillId="24" borderId="542" xfId="0" applyNumberFormat="1" applyFont="1" applyFill="1" applyBorder="1" applyAlignment="1">
      <alignment horizontal="center" vertical="center"/>
    </xf>
    <xf numFmtId="184" fontId="13" fillId="24" borderId="235" xfId="0" applyNumberFormat="1" applyFont="1" applyFill="1" applyBorder="1" applyAlignment="1">
      <alignment horizontal="center" vertical="center"/>
    </xf>
    <xf numFmtId="0" fontId="13" fillId="24" borderId="236" xfId="0" applyFont="1" applyFill="1" applyBorder="1" applyAlignment="1">
      <alignment horizontal="center" vertical="center"/>
    </xf>
    <xf numFmtId="176" fontId="10" fillId="24" borderId="237" xfId="0" applyNumberFormat="1" applyFont="1" applyFill="1" applyBorder="1" applyAlignment="1">
      <alignment horizontal="center" vertical="center"/>
    </xf>
    <xf numFmtId="179" fontId="13" fillId="24" borderId="232" xfId="0" applyNumberFormat="1" applyFont="1" applyFill="1" applyBorder="1" applyAlignment="1">
      <alignment horizontal="center" vertical="center"/>
    </xf>
    <xf numFmtId="179" fontId="13" fillId="24" borderId="543" xfId="0" applyNumberFormat="1" applyFont="1" applyFill="1" applyBorder="1" applyAlignment="1">
      <alignment horizontal="center" vertical="center"/>
    </xf>
    <xf numFmtId="176" fontId="10" fillId="24" borderId="542" xfId="0" applyNumberFormat="1" applyFont="1" applyFill="1" applyBorder="1" applyAlignment="1">
      <alignment horizontal="center" vertical="center"/>
    </xf>
    <xf numFmtId="176" fontId="10" fillId="24" borderId="232" xfId="0" applyNumberFormat="1" applyFont="1" applyFill="1" applyBorder="1" applyAlignment="1">
      <alignment horizontal="center" vertical="center"/>
    </xf>
    <xf numFmtId="179" fontId="10" fillId="24" borderId="232" xfId="0" applyNumberFormat="1" applyFont="1" applyFill="1" applyBorder="1" applyAlignment="1">
      <alignment horizontal="center" vertical="center"/>
    </xf>
    <xf numFmtId="9" fontId="10" fillId="24" borderId="232" xfId="0" applyNumberFormat="1" applyFont="1" applyFill="1" applyBorder="1" applyAlignment="1">
      <alignment horizontal="center" vertical="center"/>
    </xf>
    <xf numFmtId="10" fontId="10" fillId="24" borderId="543" xfId="0" applyNumberFormat="1" applyFont="1" applyFill="1" applyBorder="1" applyAlignment="1">
      <alignment horizontal="center" vertical="center"/>
    </xf>
    <xf numFmtId="0" fontId="95" fillId="24" borderId="232" xfId="0" applyFont="1" applyFill="1" applyBorder="1" applyAlignment="1">
      <alignment horizontal="center" vertical="center"/>
    </xf>
    <xf numFmtId="0" fontId="92" fillId="24" borderId="232" xfId="0" applyFont="1" applyFill="1" applyBorder="1" applyAlignment="1">
      <alignment horizontal="center" vertical="top" wrapText="1"/>
    </xf>
    <xf numFmtId="0" fontId="34" fillId="24" borderId="543" xfId="0" applyFont="1" applyFill="1" applyBorder="1" applyAlignment="1">
      <alignment horizontal="left" vertical="center"/>
    </xf>
    <xf numFmtId="0" fontId="10" fillId="24" borderId="237" xfId="0" applyFont="1" applyFill="1" applyBorder="1" applyAlignment="1">
      <alignment horizontal="center" vertical="center" wrapText="1"/>
    </xf>
    <xf numFmtId="182" fontId="10" fillId="24" borderId="232" xfId="0" applyNumberFormat="1" applyFont="1" applyFill="1" applyBorder="1" applyAlignment="1">
      <alignment horizontal="center" vertical="center"/>
    </xf>
    <xf numFmtId="0" fontId="10" fillId="24" borderId="235" xfId="0" applyFont="1" applyFill="1" applyBorder="1" applyAlignment="1">
      <alignment horizontal="left" vertical="center"/>
    </xf>
    <xf numFmtId="0" fontId="7" fillId="24" borderId="236" xfId="0" applyFont="1" applyFill="1" applyBorder="1" applyAlignment="1">
      <alignment horizontal="center" vertical="center"/>
    </xf>
    <xf numFmtId="0" fontId="10" fillId="24" borderId="550" xfId="0" applyFont="1" applyFill="1" applyBorder="1" applyAlignment="1">
      <alignment horizontal="center" vertical="center"/>
    </xf>
    <xf numFmtId="0" fontId="10" fillId="24" borderId="550" xfId="0" applyFont="1" applyFill="1" applyBorder="1" applyAlignment="1">
      <alignment horizontal="left" vertical="center"/>
    </xf>
    <xf numFmtId="0" fontId="3" fillId="24" borderId="544" xfId="0" applyFont="1" applyFill="1" applyBorder="1" applyAlignment="1">
      <alignment vertical="center"/>
    </xf>
    <xf numFmtId="0" fontId="3" fillId="24" borderId="597" xfId="0" applyFont="1" applyFill="1" applyBorder="1" applyAlignment="1">
      <alignment vertical="center"/>
    </xf>
    <xf numFmtId="0" fontId="10" fillId="24" borderId="598" xfId="0" applyFont="1" applyFill="1" applyBorder="1" applyAlignment="1">
      <alignment horizontal="center" vertical="center"/>
    </xf>
    <xf numFmtId="0" fontId="10" fillId="24" borderId="550" xfId="0" applyFont="1" applyFill="1" applyBorder="1" applyAlignment="1">
      <alignment horizontal="center" vertical="center" wrapText="1"/>
    </xf>
    <xf numFmtId="0" fontId="36" fillId="24" borderId="550" xfId="0" applyFont="1" applyFill="1" applyBorder="1" applyAlignment="1">
      <alignment horizontal="center" vertical="center"/>
    </xf>
    <xf numFmtId="0" fontId="10" fillId="24" borderId="547" xfId="0" applyFont="1" applyFill="1" applyBorder="1" applyAlignment="1">
      <alignment horizontal="center" vertical="center" wrapText="1"/>
    </xf>
    <xf numFmtId="184" fontId="13" fillId="24" borderId="546" xfId="0" applyNumberFormat="1" applyFont="1" applyFill="1" applyBorder="1" applyAlignment="1">
      <alignment horizontal="center" vertical="center"/>
    </xf>
    <xf numFmtId="184" fontId="13" fillId="24" borderId="547" xfId="0" applyNumberFormat="1" applyFont="1" applyFill="1" applyBorder="1" applyAlignment="1">
      <alignment horizontal="center" vertical="center"/>
    </xf>
    <xf numFmtId="0" fontId="13" fillId="24" borderId="548" xfId="0" applyFont="1" applyFill="1" applyBorder="1" applyAlignment="1">
      <alignment horizontal="center" vertical="center"/>
    </xf>
    <xf numFmtId="176" fontId="10" fillId="24" borderId="549" xfId="0" applyNumberFormat="1" applyFont="1" applyFill="1" applyBorder="1" applyAlignment="1">
      <alignment horizontal="center" vertical="center"/>
    </xf>
    <xf numFmtId="179" fontId="13" fillId="24" borderId="550" xfId="0" applyNumberFormat="1" applyFont="1" applyFill="1" applyBorder="1" applyAlignment="1">
      <alignment horizontal="center" vertical="center"/>
    </xf>
    <xf numFmtId="179" fontId="13" fillId="24" borderId="551" xfId="0" applyNumberFormat="1" applyFont="1" applyFill="1" applyBorder="1" applyAlignment="1">
      <alignment horizontal="center" vertical="center"/>
    </xf>
    <xf numFmtId="176" fontId="10" fillId="24" borderId="546" xfId="0" applyNumberFormat="1" applyFont="1" applyFill="1" applyBorder="1" applyAlignment="1">
      <alignment horizontal="center" vertical="center"/>
    </xf>
    <xf numFmtId="176" fontId="10" fillId="24" borderId="550" xfId="0" applyNumberFormat="1" applyFont="1" applyFill="1" applyBorder="1" applyAlignment="1">
      <alignment horizontal="center" vertical="center"/>
    </xf>
    <xf numFmtId="179" fontId="10" fillId="24" borderId="550" xfId="0" applyNumberFormat="1" applyFont="1" applyFill="1" applyBorder="1" applyAlignment="1">
      <alignment horizontal="center" vertical="center"/>
    </xf>
    <xf numFmtId="179" fontId="10" fillId="24" borderId="599" xfId="0" applyNumberFormat="1" applyFont="1" applyFill="1" applyBorder="1" applyAlignment="1">
      <alignment horizontal="right" vertical="center"/>
    </xf>
    <xf numFmtId="9" fontId="10" fillId="24" borderId="550" xfId="0" applyNumberFormat="1" applyFont="1" applyFill="1" applyBorder="1" applyAlignment="1">
      <alignment horizontal="center" vertical="center"/>
    </xf>
    <xf numFmtId="10" fontId="10" fillId="24" borderId="551" xfId="0" applyNumberFormat="1" applyFont="1" applyFill="1" applyBorder="1" applyAlignment="1">
      <alignment horizontal="center" vertical="center"/>
    </xf>
    <xf numFmtId="0" fontId="95" fillId="24" borderId="550" xfId="0" applyFont="1" applyFill="1" applyBorder="1" applyAlignment="1">
      <alignment horizontal="center" vertical="center"/>
    </xf>
    <xf numFmtId="0" fontId="92" fillId="24" borderId="550" xfId="0" applyFont="1" applyFill="1" applyBorder="1" applyAlignment="1">
      <alignment horizontal="center" vertical="top" wrapText="1"/>
    </xf>
    <xf numFmtId="0" fontId="34" fillId="24" borderId="551" xfId="0" applyFont="1" applyFill="1" applyBorder="1" applyAlignment="1">
      <alignment horizontal="left" vertical="center"/>
    </xf>
    <xf numFmtId="0" fontId="10" fillId="24" borderId="549" xfId="0" applyFont="1" applyFill="1" applyBorder="1" applyAlignment="1">
      <alignment horizontal="center" vertical="center" wrapText="1"/>
    </xf>
    <xf numFmtId="182" fontId="10" fillId="24" borderId="550" xfId="0" applyNumberFormat="1" applyFont="1" applyFill="1" applyBorder="1" applyAlignment="1">
      <alignment horizontal="center" vertical="center"/>
    </xf>
    <xf numFmtId="0" fontId="10" fillId="24" borderId="547" xfId="0" applyFont="1" applyFill="1" applyBorder="1" applyAlignment="1">
      <alignment horizontal="left" vertical="center"/>
    </xf>
    <xf numFmtId="0" fontId="10" fillId="24" borderId="402" xfId="0" applyFont="1" applyFill="1" applyBorder="1" applyAlignment="1">
      <alignment horizontal="center" vertical="center"/>
    </xf>
    <xf numFmtId="0" fontId="10" fillId="24" borderId="402" xfId="0" applyFont="1" applyFill="1" applyBorder="1" applyAlignment="1">
      <alignment horizontal="left" vertical="center"/>
    </xf>
    <xf numFmtId="0" fontId="10" fillId="24" borderId="600" xfId="0" applyFont="1" applyFill="1" applyBorder="1" applyAlignment="1">
      <alignment horizontal="center" vertical="center"/>
    </xf>
    <xf numFmtId="0" fontId="10" fillId="24" borderId="402" xfId="0" applyFont="1" applyFill="1" applyBorder="1" applyAlignment="1">
      <alignment horizontal="center" vertical="center" wrapText="1"/>
    </xf>
    <xf numFmtId="0" fontId="36" fillId="24" borderId="402" xfId="0" applyFont="1" applyFill="1" applyBorder="1" applyAlignment="1">
      <alignment horizontal="center" vertical="center"/>
    </xf>
    <xf numFmtId="176" fontId="17" fillId="24" borderId="552" xfId="0" applyNumberFormat="1" applyFont="1" applyFill="1" applyBorder="1" applyAlignment="1">
      <alignment horizontal="center" vertical="center"/>
    </xf>
    <xf numFmtId="184" fontId="17" fillId="24" borderId="600" xfId="0" applyNumberFormat="1" applyFont="1" applyFill="1" applyBorder="1" applyAlignment="1">
      <alignment horizontal="center" vertical="center"/>
    </xf>
    <xf numFmtId="0" fontId="17" fillId="24" borderId="50" xfId="0" applyFont="1" applyFill="1" applyBorder="1" applyAlignment="1">
      <alignment horizontal="center" vertical="center"/>
    </xf>
    <xf numFmtId="176" fontId="10" fillId="24" borderId="601" xfId="0" applyNumberFormat="1" applyFont="1" applyFill="1" applyBorder="1" applyAlignment="1">
      <alignment horizontal="center" vertical="center"/>
    </xf>
    <xf numFmtId="179" fontId="10" fillId="24" borderId="402" xfId="0" applyNumberFormat="1" applyFont="1" applyFill="1" applyBorder="1" applyAlignment="1">
      <alignment horizontal="center" vertical="center"/>
    </xf>
    <xf numFmtId="179" fontId="10" fillId="24" borderId="602" xfId="0" applyNumberFormat="1" applyFont="1" applyFill="1" applyBorder="1" applyAlignment="1">
      <alignment horizontal="center" vertical="center"/>
    </xf>
    <xf numFmtId="176" fontId="16" fillId="24" borderId="603" xfId="0" applyNumberFormat="1" applyFont="1" applyFill="1" applyBorder="1" applyAlignment="1">
      <alignment horizontal="center" vertical="center"/>
    </xf>
    <xf numFmtId="176" fontId="16" fillId="24" borderId="402" xfId="0" applyNumberFormat="1" applyFont="1" applyFill="1" applyBorder="1" applyAlignment="1">
      <alignment horizontal="center" vertical="center"/>
    </xf>
    <xf numFmtId="179" fontId="10" fillId="24" borderId="25" xfId="0" applyNumberFormat="1" applyFont="1" applyFill="1" applyBorder="1" applyAlignment="1">
      <alignment horizontal="right" vertical="center"/>
    </xf>
    <xf numFmtId="10" fontId="10" fillId="24" borderId="602" xfId="0" applyNumberFormat="1" applyFont="1" applyFill="1" applyBorder="1" applyAlignment="1">
      <alignment horizontal="center" vertical="center"/>
    </xf>
    <xf numFmtId="0" fontId="107" fillId="24" borderId="391" xfId="0" applyFont="1" applyFill="1" applyBorder="1" applyAlignment="1">
      <alignment horizontal="center" vertical="center"/>
    </xf>
    <xf numFmtId="0" fontId="92" fillId="24" borderId="402" xfId="0" applyFont="1" applyFill="1" applyBorder="1" applyAlignment="1">
      <alignment horizontal="center" vertical="top" wrapText="1"/>
    </xf>
    <xf numFmtId="0" fontId="34" fillId="24" borderId="602" xfId="0" applyFont="1" applyFill="1" applyBorder="1" applyAlignment="1">
      <alignment horizontal="left" vertical="center"/>
    </xf>
    <xf numFmtId="0" fontId="3" fillId="24" borderId="203" xfId="0" applyFont="1" applyFill="1" applyBorder="1" applyAlignment="1">
      <alignment vertical="center"/>
    </xf>
    <xf numFmtId="178" fontId="10" fillId="24" borderId="206" xfId="0" applyNumberFormat="1" applyFont="1" applyFill="1" applyBorder="1" applyAlignment="1">
      <alignment horizontal="center" vertical="center"/>
    </xf>
    <xf numFmtId="179" fontId="10" fillId="24" borderId="604" xfId="0" applyNumberFormat="1" applyFont="1" applyFill="1" applyBorder="1" applyAlignment="1">
      <alignment horizontal="right"/>
    </xf>
    <xf numFmtId="0" fontId="3" fillId="24" borderId="545" xfId="0" applyFont="1" applyFill="1" applyBorder="1" applyAlignment="1">
      <alignment vertical="center"/>
    </xf>
    <xf numFmtId="179" fontId="10" fillId="24" borderId="605" xfId="0" applyNumberFormat="1" applyFont="1" applyFill="1" applyBorder="1" applyAlignment="1">
      <alignment horizontal="right"/>
    </xf>
    <xf numFmtId="0" fontId="10" fillId="24" borderId="385" xfId="0" applyFont="1" applyFill="1" applyBorder="1" applyAlignment="1">
      <alignment horizontal="center" vertical="center"/>
    </xf>
    <xf numFmtId="0" fontId="10" fillId="24" borderId="385" xfId="0" applyFont="1" applyFill="1" applyBorder="1" applyAlignment="1">
      <alignment horizontal="left" vertical="center"/>
    </xf>
    <xf numFmtId="0" fontId="10" fillId="24" borderId="606" xfId="0" applyFont="1" applyFill="1" applyBorder="1" applyAlignment="1">
      <alignment horizontal="center" vertical="center"/>
    </xf>
    <xf numFmtId="0" fontId="10" fillId="24" borderId="377" xfId="0" applyFont="1" applyFill="1" applyBorder="1" applyAlignment="1">
      <alignment horizontal="center" vertical="center"/>
    </xf>
    <xf numFmtId="0" fontId="10" fillId="24" borderId="380" xfId="0" applyFont="1" applyFill="1" applyBorder="1" applyAlignment="1">
      <alignment horizontal="center" vertical="center"/>
    </xf>
    <xf numFmtId="0" fontId="10" fillId="24" borderId="385" xfId="0" applyFont="1" applyFill="1" applyBorder="1" applyAlignment="1">
      <alignment horizontal="center" vertical="center" wrapText="1"/>
    </xf>
    <xf numFmtId="0" fontId="36" fillId="24" borderId="267" xfId="0" applyFont="1" applyFill="1" applyBorder="1" applyAlignment="1">
      <alignment horizontal="center" vertical="center"/>
    </xf>
    <xf numFmtId="176" fontId="10" fillId="24" borderId="552" xfId="0" applyNumberFormat="1" applyFont="1" applyFill="1" applyBorder="1" applyAlignment="1">
      <alignment horizontal="center" vertical="center"/>
    </xf>
    <xf numFmtId="184" fontId="17" fillId="24" borderId="351" xfId="0" applyNumberFormat="1" applyFont="1" applyFill="1" applyBorder="1" applyAlignment="1">
      <alignment horizontal="center" vertical="center"/>
    </xf>
    <xf numFmtId="0" fontId="17" fillId="24" borderId="35" xfId="0" applyFont="1" applyFill="1" applyBorder="1" applyAlignment="1">
      <alignment horizontal="center" vertical="center"/>
    </xf>
    <xf numFmtId="176" fontId="10" fillId="24" borderId="356" xfId="0" applyNumberFormat="1" applyFont="1" applyFill="1" applyBorder="1" applyAlignment="1">
      <alignment horizontal="center" vertical="center"/>
    </xf>
    <xf numFmtId="179" fontId="10" fillId="24" borderId="357" xfId="0" applyNumberFormat="1" applyFont="1" applyFill="1" applyBorder="1" applyAlignment="1">
      <alignment horizontal="center" vertical="center"/>
    </xf>
    <xf numFmtId="179" fontId="10" fillId="24" borderId="553" xfId="0" applyNumberFormat="1" applyFont="1" applyFill="1" applyBorder="1" applyAlignment="1">
      <alignment horizontal="center" vertical="center"/>
    </xf>
    <xf numFmtId="178" fontId="10" fillId="24" borderId="554" xfId="0" applyNumberFormat="1" applyFont="1" applyFill="1" applyBorder="1" applyAlignment="1">
      <alignment horizontal="center" vertical="center"/>
    </xf>
    <xf numFmtId="176" fontId="10" fillId="24" borderId="357" xfId="0" applyNumberFormat="1" applyFont="1" applyFill="1" applyBorder="1" applyAlignment="1">
      <alignment horizontal="center" vertical="center"/>
    </xf>
    <xf numFmtId="179" fontId="10" fillId="24" borderId="36" xfId="0" applyNumberFormat="1" applyFont="1" applyFill="1" applyBorder="1" applyAlignment="1">
      <alignment horizontal="right" vertical="center"/>
    </xf>
    <xf numFmtId="10" fontId="10" fillId="24" borderId="553" xfId="0" applyNumberFormat="1" applyFont="1" applyFill="1" applyBorder="1" applyAlignment="1">
      <alignment horizontal="center" vertical="center"/>
    </xf>
    <xf numFmtId="0" fontId="92" fillId="24" borderId="357" xfId="0" applyFont="1" applyFill="1" applyBorder="1" applyAlignment="1">
      <alignment horizontal="center" vertical="top" wrapText="1"/>
    </xf>
    <xf numFmtId="0" fontId="40" fillId="24" borderId="553" xfId="0" applyFont="1" applyFill="1" applyBorder="1" applyAlignment="1">
      <alignment horizontal="left" vertical="center"/>
    </xf>
    <xf numFmtId="0" fontId="10" fillId="24" borderId="557" xfId="0" applyFont="1" applyFill="1" applyBorder="1" applyAlignment="1">
      <alignment horizontal="center" vertical="center"/>
    </xf>
    <xf numFmtId="0" fontId="10" fillId="24" borderId="557" xfId="0" applyFont="1" applyFill="1" applyBorder="1" applyAlignment="1">
      <alignment horizontal="left" vertical="center"/>
    </xf>
    <xf numFmtId="0" fontId="3" fillId="24" borderId="582" xfId="0" applyFont="1" applyFill="1" applyBorder="1" applyAlignment="1">
      <alignment vertical="center"/>
    </xf>
    <xf numFmtId="0" fontId="3" fillId="24" borderId="371" xfId="0" applyFont="1" applyFill="1" applyBorder="1" applyAlignment="1">
      <alignment vertical="center"/>
    </xf>
    <xf numFmtId="0" fontId="10" fillId="24" borderId="368" xfId="0" applyFont="1" applyFill="1" applyBorder="1" applyAlignment="1">
      <alignment horizontal="center" vertical="center"/>
    </xf>
    <xf numFmtId="0" fontId="10" fillId="24" borderId="557" xfId="0" applyFont="1" applyFill="1" applyBorder="1" applyAlignment="1">
      <alignment horizontal="center" vertical="center" wrapText="1"/>
    </xf>
    <xf numFmtId="179" fontId="10" fillId="24" borderId="604" xfId="0" applyNumberFormat="1" applyFont="1" applyFill="1" applyBorder="1" applyAlignment="1">
      <alignment horizontal="right"/>
    </xf>
    <xf numFmtId="0" fontId="10" fillId="24" borderId="290" xfId="0" applyFont="1" applyFill="1" applyBorder="1" applyAlignment="1">
      <alignment horizontal="center" vertical="center"/>
    </xf>
    <xf numFmtId="0" fontId="10" fillId="24" borderId="290" xfId="0" applyFont="1" applyFill="1" applyBorder="1" applyAlignment="1">
      <alignment horizontal="left" vertical="center"/>
    </xf>
    <xf numFmtId="0" fontId="3" fillId="24" borderId="561" xfId="0" applyFont="1" applyFill="1" applyBorder="1" applyAlignment="1">
      <alignment vertical="center"/>
    </xf>
    <xf numFmtId="0" fontId="3" fillId="24" borderId="318" xfId="0" applyFont="1" applyFill="1" applyBorder="1" applyAlignment="1">
      <alignment vertical="center"/>
    </xf>
    <xf numFmtId="0" fontId="10" fillId="24" borderId="290" xfId="0" applyFont="1" applyFill="1" applyBorder="1" applyAlignment="1">
      <alignment horizontal="center" vertical="center" wrapText="1"/>
    </xf>
    <xf numFmtId="184" fontId="13" fillId="24" borderId="608" xfId="0" applyNumberFormat="1" applyFont="1" applyFill="1" applyBorder="1" applyAlignment="1">
      <alignment horizontal="center" vertical="center"/>
    </xf>
    <xf numFmtId="184" fontId="13" fillId="24" borderId="291" xfId="0" applyNumberFormat="1" applyFont="1" applyFill="1" applyBorder="1" applyAlignment="1">
      <alignment horizontal="center" vertical="center"/>
    </xf>
    <xf numFmtId="0" fontId="13" fillId="24" borderId="0" xfId="0" applyFont="1" applyFill="1" applyAlignment="1">
      <alignment horizontal="center" vertical="center"/>
    </xf>
    <xf numFmtId="176" fontId="10" fillId="24" borderId="344" xfId="0" applyNumberFormat="1" applyFont="1" applyFill="1" applyBorder="1" applyAlignment="1">
      <alignment horizontal="center" vertical="center"/>
    </xf>
    <xf numFmtId="179" fontId="13" fillId="24" borderId="290" xfId="0" applyNumberFormat="1" applyFont="1" applyFill="1" applyBorder="1" applyAlignment="1">
      <alignment horizontal="center" vertical="center"/>
    </xf>
    <xf numFmtId="179" fontId="13" fillId="24" borderId="609" xfId="0" applyNumberFormat="1" applyFont="1" applyFill="1" applyBorder="1" applyAlignment="1">
      <alignment horizontal="center" vertical="center"/>
    </xf>
    <xf numFmtId="176" fontId="10" fillId="24" borderId="610" xfId="0" applyNumberFormat="1" applyFont="1" applyFill="1" applyBorder="1" applyAlignment="1">
      <alignment horizontal="center" vertical="center"/>
    </xf>
    <xf numFmtId="176" fontId="10" fillId="24" borderId="290" xfId="0" applyNumberFormat="1" applyFont="1" applyFill="1" applyBorder="1" applyAlignment="1">
      <alignment horizontal="center" vertical="center"/>
    </xf>
    <xf numFmtId="179" fontId="10" fillId="24" borderId="290" xfId="0" applyNumberFormat="1" applyFont="1" applyFill="1" applyBorder="1" applyAlignment="1">
      <alignment horizontal="center" vertical="center"/>
    </xf>
    <xf numFmtId="9" fontId="10" fillId="24" borderId="170" xfId="0" applyNumberFormat="1" applyFont="1" applyFill="1" applyBorder="1" applyAlignment="1">
      <alignment horizontal="center" vertical="center"/>
    </xf>
    <xf numFmtId="10" fontId="10" fillId="24" borderId="609" xfId="0" applyNumberFormat="1" applyFont="1" applyFill="1" applyBorder="1" applyAlignment="1">
      <alignment horizontal="center" vertical="center"/>
    </xf>
    <xf numFmtId="0" fontId="95" fillId="24" borderId="290" xfId="0" applyFont="1" applyFill="1" applyBorder="1" applyAlignment="1">
      <alignment horizontal="center" vertical="center"/>
    </xf>
    <xf numFmtId="0" fontId="92" fillId="24" borderId="290" xfId="0" applyFont="1" applyFill="1" applyBorder="1" applyAlignment="1">
      <alignment horizontal="center" vertical="top" wrapText="1"/>
    </xf>
    <xf numFmtId="0" fontId="34" fillId="24" borderId="609" xfId="0" applyFont="1" applyFill="1" applyBorder="1" applyAlignment="1">
      <alignment horizontal="left" vertical="center"/>
    </xf>
    <xf numFmtId="0" fontId="10" fillId="24" borderId="344" xfId="0" applyFont="1" applyFill="1" applyBorder="1" applyAlignment="1">
      <alignment horizontal="center" vertical="center" wrapText="1"/>
    </xf>
    <xf numFmtId="182" fontId="10" fillId="24" borderId="290" xfId="0" applyNumberFormat="1" applyFont="1" applyFill="1" applyBorder="1" applyAlignment="1">
      <alignment horizontal="center" vertical="center"/>
    </xf>
    <xf numFmtId="0" fontId="10" fillId="24" borderId="291" xfId="0" applyFont="1" applyFill="1" applyBorder="1" applyAlignment="1">
      <alignment horizontal="left" vertical="center"/>
    </xf>
    <xf numFmtId="0" fontId="10" fillId="24" borderId="357" xfId="0" applyFont="1" applyFill="1" applyBorder="1" applyAlignment="1">
      <alignment horizontal="center" vertical="center"/>
    </xf>
    <xf numFmtId="0" fontId="36" fillId="24" borderId="197" xfId="0" applyFont="1" applyFill="1" applyBorder="1" applyAlignment="1">
      <alignment horizontal="center" vertical="center"/>
    </xf>
    <xf numFmtId="184" fontId="10" fillId="24" borderId="351" xfId="0" applyNumberFormat="1" applyFont="1" applyFill="1" applyBorder="1" applyAlignment="1">
      <alignment horizontal="center" vertical="center"/>
    </xf>
    <xf numFmtId="0" fontId="10" fillId="24" borderId="35" xfId="0" applyFont="1" applyFill="1" applyBorder="1" applyAlignment="1">
      <alignment horizontal="center" vertical="center"/>
    </xf>
    <xf numFmtId="176" fontId="10" fillId="24" borderId="554" xfId="0" applyNumberFormat="1" applyFont="1" applyFill="1" applyBorder="1" applyAlignment="1">
      <alignment horizontal="center" vertical="center"/>
    </xf>
    <xf numFmtId="0" fontId="92" fillId="24" borderId="357" xfId="0" applyFont="1" applyFill="1" applyBorder="1" applyAlignment="1">
      <alignment horizontal="center" vertical="top" wrapText="1"/>
    </xf>
    <xf numFmtId="0" fontId="34" fillId="24" borderId="553" xfId="0" applyFont="1" applyFill="1" applyBorder="1" applyAlignment="1">
      <alignment horizontal="left" vertical="center"/>
    </xf>
    <xf numFmtId="0" fontId="7" fillId="0" borderId="226" xfId="0" applyFont="1" applyBorder="1" applyAlignment="1">
      <alignment horizontal="center" vertical="center"/>
    </xf>
    <xf numFmtId="0" fontId="10" fillId="5" borderId="222" xfId="0" applyFont="1" applyFill="1" applyBorder="1" applyAlignment="1">
      <alignment horizontal="center" vertical="center"/>
    </xf>
    <xf numFmtId="0" fontId="10" fillId="5" borderId="557" xfId="0" applyFont="1" applyFill="1" applyBorder="1" applyAlignment="1">
      <alignment horizontal="left" vertical="center"/>
    </xf>
    <xf numFmtId="0" fontId="3" fillId="5" borderId="582" xfId="0" applyFont="1" applyFill="1" applyBorder="1" applyAlignment="1">
      <alignment vertical="center"/>
    </xf>
    <xf numFmtId="0" fontId="3" fillId="5" borderId="371" xfId="0" applyFont="1" applyFill="1" applyBorder="1" applyAlignment="1">
      <alignment vertical="center"/>
    </xf>
    <xf numFmtId="0" fontId="10" fillId="5" borderId="557" xfId="0" applyFont="1" applyFill="1" applyBorder="1" applyAlignment="1">
      <alignment horizontal="center" vertical="center" wrapText="1"/>
    </xf>
    <xf numFmtId="0" fontId="36" fillId="5" borderId="557" xfId="0" applyFont="1" applyFill="1" applyBorder="1" applyAlignment="1">
      <alignment horizontal="center" vertical="center"/>
    </xf>
    <xf numFmtId="0" fontId="10" fillId="5" borderId="611" xfId="0" applyFont="1" applyFill="1" applyBorder="1" applyAlignment="1">
      <alignment horizontal="center" vertical="center" wrapText="1"/>
    </xf>
    <xf numFmtId="184" fontId="13" fillId="5" borderId="612" xfId="0" applyNumberFormat="1" applyFont="1" applyFill="1" applyBorder="1" applyAlignment="1">
      <alignment horizontal="center" vertical="center"/>
    </xf>
    <xf numFmtId="184" fontId="13" fillId="5" borderId="611" xfId="0" applyNumberFormat="1" applyFont="1" applyFill="1" applyBorder="1" applyAlignment="1">
      <alignment horizontal="center" vertical="center"/>
    </xf>
    <xf numFmtId="0" fontId="13" fillId="5" borderId="215" xfId="0" applyFont="1" applyFill="1" applyBorder="1" applyAlignment="1">
      <alignment horizontal="center" vertical="center"/>
    </xf>
    <xf numFmtId="176" fontId="10" fillId="5" borderId="607" xfId="0" applyNumberFormat="1" applyFont="1" applyFill="1" applyBorder="1" applyAlignment="1">
      <alignment horizontal="center" vertical="center"/>
    </xf>
    <xf numFmtId="179" fontId="13" fillId="5" borderId="557" xfId="0" applyNumberFormat="1" applyFont="1" applyFill="1" applyBorder="1" applyAlignment="1">
      <alignment horizontal="center" vertical="center"/>
    </xf>
    <xf numFmtId="179" fontId="13" fillId="5" borderId="222" xfId="0" applyNumberFormat="1" applyFont="1" applyFill="1" applyBorder="1" applyAlignment="1">
      <alignment horizontal="center" vertical="center"/>
    </xf>
    <xf numFmtId="179" fontId="13" fillId="5" borderId="534" xfId="0" applyNumberFormat="1" applyFont="1" applyFill="1" applyBorder="1" applyAlignment="1">
      <alignment horizontal="center" vertical="center"/>
    </xf>
    <xf numFmtId="176" fontId="10" fillId="5" borderId="560" xfId="0" applyNumberFormat="1" applyFont="1" applyFill="1" applyBorder="1" applyAlignment="1">
      <alignment horizontal="center" vertical="center"/>
    </xf>
    <xf numFmtId="176" fontId="10" fillId="5" borderId="222" xfId="0" applyNumberFormat="1" applyFont="1" applyFill="1" applyBorder="1" applyAlignment="1">
      <alignment horizontal="center" vertical="center"/>
    </xf>
    <xf numFmtId="179" fontId="10" fillId="5" borderId="222" xfId="0" applyNumberFormat="1" applyFont="1" applyFill="1" applyBorder="1" applyAlignment="1">
      <alignment horizontal="center" vertical="center"/>
    </xf>
    <xf numFmtId="179" fontId="10" fillId="5" borderId="557" xfId="0" applyNumberFormat="1" applyFont="1" applyFill="1" applyBorder="1" applyAlignment="1">
      <alignment horizontal="center" vertical="center"/>
    </xf>
    <xf numFmtId="9" fontId="10" fillId="5" borderId="557" xfId="0" applyNumberFormat="1" applyFont="1" applyFill="1" applyBorder="1" applyAlignment="1">
      <alignment horizontal="center" vertical="center"/>
    </xf>
    <xf numFmtId="10" fontId="10" fillId="5" borderId="613" xfId="0" applyNumberFormat="1" applyFont="1" applyFill="1" applyBorder="1" applyAlignment="1">
      <alignment horizontal="center" vertical="center"/>
    </xf>
    <xf numFmtId="0" fontId="95" fillId="5" borderId="222" xfId="0" applyFont="1" applyFill="1" applyBorder="1" applyAlignment="1">
      <alignment horizontal="center" vertical="center"/>
    </xf>
    <xf numFmtId="0" fontId="92" fillId="5" borderId="222" xfId="0" applyFont="1" applyFill="1" applyBorder="1" applyAlignment="1">
      <alignment horizontal="center" vertical="top" wrapText="1"/>
    </xf>
    <xf numFmtId="0" fontId="34" fillId="5" borderId="534" xfId="0" applyFont="1" applyFill="1" applyBorder="1" applyAlignment="1">
      <alignment horizontal="left" vertical="center"/>
    </xf>
    <xf numFmtId="0" fontId="10" fillId="5" borderId="227" xfId="0" applyFont="1" applyFill="1" applyBorder="1" applyAlignment="1">
      <alignment horizontal="center" vertical="center" wrapText="1"/>
    </xf>
    <xf numFmtId="0" fontId="10" fillId="5" borderId="222" xfId="0" applyFont="1" applyFill="1" applyBorder="1" applyAlignment="1">
      <alignment horizontal="center" vertical="center" wrapText="1"/>
    </xf>
    <xf numFmtId="182" fontId="10" fillId="5" borderId="222" xfId="0" applyNumberFormat="1" applyFont="1" applyFill="1" applyBorder="1" applyAlignment="1">
      <alignment horizontal="center" vertical="center"/>
    </xf>
    <xf numFmtId="0" fontId="10" fillId="5" borderId="222" xfId="0" applyFont="1" applyFill="1" applyBorder="1" applyAlignment="1">
      <alignment horizontal="left" vertical="center"/>
    </xf>
    <xf numFmtId="0" fontId="10" fillId="5" borderId="225" xfId="0" applyFont="1" applyFill="1" applyBorder="1" applyAlignment="1">
      <alignment horizontal="left" vertical="center"/>
    </xf>
    <xf numFmtId="0" fontId="7" fillId="3" borderId="226" xfId="0" applyFont="1" applyFill="1" applyBorder="1" applyAlignment="1">
      <alignment horizontal="center" vertical="center"/>
    </xf>
    <xf numFmtId="0" fontId="7" fillId="5" borderId="226" xfId="0" applyFont="1" applyFill="1" applyBorder="1" applyAlignment="1">
      <alignment horizontal="center" vertical="center"/>
    </xf>
    <xf numFmtId="0" fontId="10" fillId="5" borderId="550" xfId="0" applyFont="1" applyFill="1" applyBorder="1" applyAlignment="1">
      <alignment horizontal="center" vertical="center"/>
    </xf>
    <xf numFmtId="0" fontId="10" fillId="5" borderId="550" xfId="0" applyFont="1" applyFill="1" applyBorder="1" applyAlignment="1">
      <alignment horizontal="left" vertical="center"/>
    </xf>
    <xf numFmtId="0" fontId="3" fillId="5" borderId="544" xfId="0" applyFont="1" applyFill="1" applyBorder="1" applyAlignment="1">
      <alignment vertical="center"/>
    </xf>
    <xf numFmtId="0" fontId="3" fillId="5" borderId="597" xfId="0" applyFont="1" applyFill="1" applyBorder="1" applyAlignment="1">
      <alignment vertical="center"/>
    </xf>
    <xf numFmtId="0" fontId="10" fillId="5" borderId="550" xfId="0" applyFont="1" applyFill="1" applyBorder="1" applyAlignment="1">
      <alignment horizontal="center" vertical="center" wrapText="1"/>
    </xf>
    <xf numFmtId="0" fontId="36" fillId="5" borderId="550" xfId="0" applyFont="1" applyFill="1" applyBorder="1" applyAlignment="1">
      <alignment horizontal="center" vertical="center"/>
    </xf>
    <xf numFmtId="0" fontId="10" fillId="5" borderId="547" xfId="0" applyFont="1" applyFill="1" applyBorder="1" applyAlignment="1">
      <alignment horizontal="center" vertical="center" wrapText="1"/>
    </xf>
    <xf numFmtId="184" fontId="13" fillId="5" borderId="546" xfId="0" applyNumberFormat="1" applyFont="1" applyFill="1" applyBorder="1" applyAlignment="1">
      <alignment horizontal="center" vertical="center"/>
    </xf>
    <xf numFmtId="184" fontId="13" fillId="5" borderId="547" xfId="0" applyNumberFormat="1" applyFont="1" applyFill="1" applyBorder="1" applyAlignment="1">
      <alignment horizontal="center" vertical="center"/>
    </xf>
    <xf numFmtId="0" fontId="13" fillId="5" borderId="548" xfId="0" applyFont="1" applyFill="1" applyBorder="1" applyAlignment="1">
      <alignment horizontal="center" vertical="center"/>
    </xf>
    <xf numFmtId="176" fontId="10" fillId="5" borderId="549" xfId="0" applyNumberFormat="1" applyFont="1" applyFill="1" applyBorder="1" applyAlignment="1">
      <alignment horizontal="center" vertical="center"/>
    </xf>
    <xf numFmtId="179" fontId="13" fillId="5" borderId="550" xfId="0" applyNumberFormat="1" applyFont="1" applyFill="1" applyBorder="1" applyAlignment="1">
      <alignment horizontal="center" vertical="center"/>
    </xf>
    <xf numFmtId="179" fontId="13" fillId="5" borderId="551" xfId="0" applyNumberFormat="1" applyFont="1" applyFill="1" applyBorder="1" applyAlignment="1">
      <alignment horizontal="center" vertical="center"/>
    </xf>
    <xf numFmtId="176" fontId="10" fillId="5" borderId="546" xfId="0" applyNumberFormat="1" applyFont="1" applyFill="1" applyBorder="1" applyAlignment="1">
      <alignment horizontal="center" vertical="center"/>
    </xf>
    <xf numFmtId="176" fontId="10" fillId="5" borderId="550" xfId="0" applyNumberFormat="1" applyFont="1" applyFill="1" applyBorder="1" applyAlignment="1">
      <alignment horizontal="center" vertical="center"/>
    </xf>
    <xf numFmtId="179" fontId="10" fillId="5" borderId="550" xfId="0" applyNumberFormat="1" applyFont="1" applyFill="1" applyBorder="1" applyAlignment="1">
      <alignment horizontal="center" vertical="center"/>
    </xf>
    <xf numFmtId="9" fontId="10" fillId="5" borderId="550" xfId="0" applyNumberFormat="1" applyFont="1" applyFill="1" applyBorder="1" applyAlignment="1">
      <alignment horizontal="center" vertical="center"/>
    </xf>
    <xf numFmtId="10" fontId="10" fillId="5" borderId="551" xfId="0" applyNumberFormat="1" applyFont="1" applyFill="1" applyBorder="1" applyAlignment="1">
      <alignment horizontal="center" vertical="center"/>
    </xf>
    <xf numFmtId="0" fontId="95" fillId="5" borderId="232" xfId="0" applyFont="1" applyFill="1" applyBorder="1" applyAlignment="1">
      <alignment horizontal="center" vertical="center"/>
    </xf>
    <xf numFmtId="0" fontId="92" fillId="5" borderId="550" xfId="0" applyFont="1" applyFill="1" applyBorder="1" applyAlignment="1">
      <alignment horizontal="center" vertical="top" wrapText="1"/>
    </xf>
    <xf numFmtId="0" fontId="34" fillId="5" borderId="551" xfId="0" applyFont="1" applyFill="1" applyBorder="1" applyAlignment="1">
      <alignment horizontal="left" vertical="center"/>
    </xf>
    <xf numFmtId="0" fontId="10" fillId="5" borderId="549" xfId="0" applyFont="1" applyFill="1" applyBorder="1" applyAlignment="1">
      <alignment horizontal="center" vertical="center" wrapText="1"/>
    </xf>
    <xf numFmtId="182" fontId="10" fillId="5" borderId="550" xfId="0" applyNumberFormat="1" applyFont="1" applyFill="1" applyBorder="1" applyAlignment="1">
      <alignment horizontal="center" vertical="center"/>
    </xf>
    <xf numFmtId="0" fontId="10" fillId="5" borderId="547" xfId="0" applyFont="1" applyFill="1" applyBorder="1" applyAlignment="1">
      <alignment horizontal="left" vertical="center"/>
    </xf>
    <xf numFmtId="0" fontId="7" fillId="3" borderId="236" xfId="0" applyFont="1" applyFill="1" applyBorder="1" applyAlignment="1">
      <alignment horizontal="center" vertical="center"/>
    </xf>
    <xf numFmtId="0" fontId="7" fillId="5" borderId="236" xfId="0" applyFont="1" applyFill="1" applyBorder="1" applyAlignment="1">
      <alignment horizontal="center" vertical="center"/>
    </xf>
    <xf numFmtId="0" fontId="10" fillId="24" borderId="385" xfId="0" applyFont="1" applyFill="1" applyBorder="1" applyAlignment="1">
      <alignment horizontal="center" vertical="center"/>
    </xf>
    <xf numFmtId="0" fontId="36" fillId="24" borderId="267" xfId="0" applyFont="1" applyFill="1" applyBorder="1" applyAlignment="1">
      <alignment horizontal="center" vertical="center"/>
    </xf>
    <xf numFmtId="176" fontId="10" fillId="24" borderId="614" xfId="0" applyNumberFormat="1" applyFont="1" applyFill="1" applyBorder="1" applyAlignment="1">
      <alignment horizontal="center" vertical="center"/>
    </xf>
    <xf numFmtId="0" fontId="108" fillId="24" borderId="435" xfId="0" applyFont="1" applyFill="1" applyBorder="1" applyAlignment="1">
      <alignment horizontal="center" vertical="center"/>
    </xf>
    <xf numFmtId="0" fontId="10" fillId="24" borderId="430" xfId="0" applyFont="1" applyFill="1" applyBorder="1" applyAlignment="1">
      <alignment horizontal="center" vertical="center"/>
    </xf>
    <xf numFmtId="0" fontId="10" fillId="24" borderId="430" xfId="0" applyFont="1" applyFill="1" applyBorder="1" applyAlignment="1">
      <alignment horizontal="center" vertical="center" wrapText="1"/>
    </xf>
    <xf numFmtId="0" fontId="10" fillId="24" borderId="615" xfId="0" applyFont="1" applyFill="1" applyBorder="1" applyAlignment="1">
      <alignment horizontal="center" vertical="center"/>
    </xf>
    <xf numFmtId="0" fontId="10" fillId="24" borderId="290" xfId="0" applyFont="1" applyFill="1" applyBorder="1" applyAlignment="1">
      <alignment horizontal="center" vertical="center"/>
    </xf>
    <xf numFmtId="0" fontId="10" fillId="24" borderId="616" xfId="0" applyFont="1" applyFill="1" applyBorder="1" applyAlignment="1">
      <alignment horizontal="center" vertical="center"/>
    </xf>
    <xf numFmtId="0" fontId="109" fillId="24" borderId="375" xfId="0" applyFont="1" applyFill="1" applyBorder="1" applyAlignment="1">
      <alignment horizontal="center" vertical="center"/>
    </xf>
    <xf numFmtId="0" fontId="3" fillId="24" borderId="569" xfId="0" applyFont="1" applyFill="1" applyBorder="1" applyAlignment="1">
      <alignment vertical="center"/>
    </xf>
    <xf numFmtId="0" fontId="3" fillId="24" borderId="328" xfId="0" applyFont="1" applyFill="1" applyBorder="1" applyAlignment="1">
      <alignment vertical="center"/>
    </xf>
    <xf numFmtId="0" fontId="10" fillId="24" borderId="327" xfId="0" applyFont="1" applyFill="1" applyBorder="1" applyAlignment="1">
      <alignment horizontal="center" vertical="center"/>
    </xf>
    <xf numFmtId="0" fontId="10" fillId="24" borderId="210" xfId="0" applyFont="1" applyFill="1" applyBorder="1" applyAlignment="1">
      <alignment horizontal="center" vertical="center"/>
    </xf>
    <xf numFmtId="179" fontId="10" fillId="24" borderId="559" xfId="0" applyNumberFormat="1" applyFont="1" applyFill="1" applyBorder="1" applyAlignment="1">
      <alignment horizontal="center" vertical="center"/>
    </xf>
    <xf numFmtId="176" fontId="10" fillId="24" borderId="558" xfId="0" applyNumberFormat="1" applyFont="1" applyFill="1" applyBorder="1" applyAlignment="1">
      <alignment horizontal="center" vertical="center"/>
    </xf>
    <xf numFmtId="0" fontId="95" fillId="24" borderId="557" xfId="0" applyFont="1" applyFill="1" applyBorder="1" applyAlignment="1">
      <alignment horizontal="center" vertical="center"/>
    </xf>
    <xf numFmtId="179" fontId="10" fillId="24" borderId="534" xfId="0" applyNumberFormat="1" applyFont="1" applyFill="1" applyBorder="1" applyAlignment="1">
      <alignment horizontal="center" vertical="center"/>
    </xf>
    <xf numFmtId="178" fontId="10" fillId="24" borderId="560" xfId="0" applyNumberFormat="1" applyFont="1" applyFill="1" applyBorder="1" applyAlignment="1">
      <alignment horizontal="center" vertical="center"/>
    </xf>
    <xf numFmtId="178" fontId="10" fillId="24" borderId="222" xfId="0" applyNumberFormat="1" applyFont="1" applyFill="1" applyBorder="1" applyAlignment="1">
      <alignment horizontal="center" vertical="center"/>
    </xf>
    <xf numFmtId="179" fontId="10" fillId="24" borderId="538" xfId="0" applyNumberFormat="1" applyFont="1" applyFill="1" applyBorder="1" applyAlignment="1">
      <alignment horizontal="right"/>
    </xf>
    <xf numFmtId="0" fontId="37" fillId="24" borderId="0" xfId="0" applyFont="1" applyFill="1" applyAlignment="1">
      <alignment horizontal="center" vertical="center"/>
    </xf>
    <xf numFmtId="184" fontId="11" fillId="24" borderId="560" xfId="0" applyNumberFormat="1" applyFont="1" applyFill="1" applyBorder="1" applyAlignment="1">
      <alignment horizontal="center" vertical="center"/>
    </xf>
    <xf numFmtId="184" fontId="11" fillId="24" borderId="225" xfId="0" applyNumberFormat="1" applyFont="1" applyFill="1" applyBorder="1" applyAlignment="1">
      <alignment horizontal="center" vertical="center"/>
    </xf>
    <xf numFmtId="0" fontId="11" fillId="24" borderId="226" xfId="0" applyFont="1" applyFill="1" applyBorder="1" applyAlignment="1">
      <alignment horizontal="center" vertical="center"/>
    </xf>
    <xf numFmtId="179" fontId="11" fillId="24" borderId="222" xfId="0" applyNumberFormat="1" applyFont="1" applyFill="1" applyBorder="1" applyAlignment="1">
      <alignment horizontal="center" vertical="center"/>
    </xf>
    <xf numFmtId="179" fontId="11" fillId="24" borderId="534" xfId="0" applyNumberFormat="1" applyFont="1" applyFill="1" applyBorder="1" applyAlignment="1">
      <alignment horizontal="center" vertical="center"/>
    </xf>
    <xf numFmtId="176" fontId="17" fillId="24" borderId="560" xfId="0" applyNumberFormat="1" applyFont="1" applyFill="1" applyBorder="1" applyAlignment="1">
      <alignment horizontal="center" vertical="center"/>
    </xf>
    <xf numFmtId="178" fontId="17" fillId="24" borderId="222" xfId="0" applyNumberFormat="1" applyFont="1" applyFill="1" applyBorder="1" applyAlignment="1">
      <alignment horizontal="center" vertical="center"/>
    </xf>
    <xf numFmtId="179" fontId="17" fillId="24" borderId="222" xfId="0" applyNumberFormat="1" applyFont="1" applyFill="1" applyBorder="1" applyAlignment="1">
      <alignment horizontal="center" vertical="center"/>
    </xf>
    <xf numFmtId="9" fontId="17" fillId="24" borderId="222" xfId="0" applyNumberFormat="1" applyFont="1" applyFill="1" applyBorder="1" applyAlignment="1">
      <alignment horizontal="center" vertical="center"/>
    </xf>
    <xf numFmtId="10" fontId="17" fillId="24" borderId="534" xfId="0" applyNumberFormat="1" applyFont="1" applyFill="1" applyBorder="1" applyAlignment="1">
      <alignment horizontal="center" vertical="center"/>
    </xf>
    <xf numFmtId="0" fontId="97" fillId="24" borderId="222" xfId="0" applyFont="1" applyFill="1" applyBorder="1" applyAlignment="1">
      <alignment horizontal="center" vertical="center"/>
    </xf>
    <xf numFmtId="0" fontId="41" fillId="24" borderId="534" xfId="0" applyFont="1" applyFill="1" applyBorder="1" applyAlignment="1">
      <alignment horizontal="left" vertical="center"/>
    </xf>
    <xf numFmtId="0" fontId="11" fillId="24" borderId="227" xfId="0" applyFont="1" applyFill="1" applyBorder="1" applyAlignment="1">
      <alignment horizontal="center" vertical="center" wrapText="1"/>
    </xf>
    <xf numFmtId="0" fontId="11" fillId="24" borderId="222" xfId="0" applyFont="1" applyFill="1" applyBorder="1" applyAlignment="1">
      <alignment horizontal="center" vertical="center"/>
    </xf>
    <xf numFmtId="0" fontId="11" fillId="24" borderId="222" xfId="0" applyFont="1" applyFill="1" applyBorder="1" applyAlignment="1">
      <alignment horizontal="center" vertical="center" wrapText="1"/>
    </xf>
    <xf numFmtId="182" fontId="11" fillId="24" borderId="222" xfId="0" applyNumberFormat="1" applyFont="1" applyFill="1" applyBorder="1" applyAlignment="1">
      <alignment horizontal="center" vertical="center"/>
    </xf>
    <xf numFmtId="0" fontId="11" fillId="24" borderId="222" xfId="0" applyFont="1" applyFill="1" applyBorder="1" applyAlignment="1">
      <alignment horizontal="left" vertical="center"/>
    </xf>
    <xf numFmtId="0" fontId="11" fillId="24" borderId="225" xfId="0" applyFont="1" applyFill="1" applyBorder="1" applyAlignment="1">
      <alignment horizontal="left" vertical="center"/>
    </xf>
    <xf numFmtId="0" fontId="37" fillId="24" borderId="226" xfId="0" applyFont="1" applyFill="1" applyBorder="1" applyAlignment="1">
      <alignment horizontal="center" vertical="center"/>
    </xf>
    <xf numFmtId="178" fontId="17" fillId="24" borderId="560" xfId="0" applyNumberFormat="1" applyFont="1" applyFill="1" applyBorder="1" applyAlignment="1">
      <alignment horizontal="center" vertical="center"/>
    </xf>
    <xf numFmtId="179" fontId="10" fillId="24" borderId="581" xfId="0" applyNumberFormat="1" applyFont="1" applyFill="1" applyBorder="1" applyAlignment="1">
      <alignment horizontal="right"/>
    </xf>
    <xf numFmtId="0" fontId="3" fillId="24" borderId="573" xfId="0" applyFont="1" applyFill="1" applyBorder="1" applyAlignment="1">
      <alignment vertical="center"/>
    </xf>
    <xf numFmtId="0" fontId="3" fillId="24" borderId="335" xfId="0" applyFont="1" applyFill="1" applyBorder="1" applyAlignment="1">
      <alignment vertical="center"/>
    </xf>
    <xf numFmtId="0" fontId="10" fillId="24" borderId="245" xfId="0" applyFont="1" applyFill="1" applyBorder="1" applyAlignment="1">
      <alignment horizontal="center" vertical="center"/>
    </xf>
    <xf numFmtId="179" fontId="10" fillId="24" borderId="246" xfId="0" applyNumberFormat="1" applyFont="1" applyFill="1" applyBorder="1" applyAlignment="1">
      <alignment horizontal="center" vertical="center"/>
    </xf>
    <xf numFmtId="179" fontId="10" fillId="24" borderId="586" xfId="0" applyNumberFormat="1" applyFont="1" applyFill="1" applyBorder="1" applyAlignment="1">
      <alignment horizontal="right"/>
    </xf>
    <xf numFmtId="9" fontId="10" fillId="24" borderId="246" xfId="0" applyNumberFormat="1" applyFont="1" applyFill="1" applyBorder="1" applyAlignment="1">
      <alignment horizontal="center" vertical="center"/>
    </xf>
    <xf numFmtId="0" fontId="10" fillId="24" borderId="267" xfId="0" applyFont="1" applyFill="1" applyBorder="1" applyAlignment="1">
      <alignment horizontal="center" vertical="center"/>
    </xf>
    <xf numFmtId="176" fontId="10" fillId="24" borderId="552" xfId="0" applyNumberFormat="1" applyFont="1" applyFill="1" applyBorder="1" applyAlignment="1">
      <alignment horizontal="center" vertical="center"/>
    </xf>
    <xf numFmtId="179" fontId="10" fillId="24" borderId="267" xfId="0" applyNumberFormat="1" applyFont="1" applyFill="1" applyBorder="1" applyAlignment="1">
      <alignment horizontal="center" vertical="center"/>
    </xf>
    <xf numFmtId="179" fontId="10" fillId="24" borderId="61" xfId="0" applyNumberFormat="1" applyFont="1" applyFill="1" applyBorder="1" applyAlignment="1">
      <alignment horizontal="right"/>
    </xf>
    <xf numFmtId="179" fontId="10" fillId="24" borderId="102" xfId="0" applyNumberFormat="1" applyFont="1" applyFill="1" applyBorder="1" applyAlignment="1">
      <alignment horizontal="right"/>
    </xf>
    <xf numFmtId="179" fontId="10" fillId="24" borderId="81" xfId="0" applyNumberFormat="1" applyFont="1" applyFill="1" applyBorder="1" applyAlignment="1">
      <alignment horizontal="right"/>
    </xf>
    <xf numFmtId="0" fontId="1" fillId="24" borderId="542" xfId="0" applyFont="1" applyFill="1" applyBorder="1" applyAlignment="1">
      <alignment horizontal="center" vertical="center"/>
    </xf>
    <xf numFmtId="0" fontId="1" fillId="24" borderId="235" xfId="0" applyFont="1" applyFill="1" applyBorder="1"/>
    <xf numFmtId="0" fontId="1" fillId="24" borderId="236" xfId="0" applyFont="1" applyFill="1" applyBorder="1"/>
    <xf numFmtId="0" fontId="1" fillId="24" borderId="237" xfId="0" applyFont="1" applyFill="1" applyBorder="1"/>
    <xf numFmtId="179" fontId="10" fillId="24" borderId="92" xfId="0" applyNumberFormat="1" applyFont="1" applyFill="1" applyBorder="1" applyAlignment="1">
      <alignment horizontal="right"/>
    </xf>
    <xf numFmtId="0" fontId="10" fillId="24" borderId="350" xfId="0" applyFont="1" applyFill="1" applyBorder="1" applyAlignment="1">
      <alignment horizontal="center" vertical="center"/>
    </xf>
    <xf numFmtId="184" fontId="10" fillId="24" borderId="552" xfId="0" applyNumberFormat="1" applyFont="1" applyFill="1" applyBorder="1" applyAlignment="1">
      <alignment horizontal="center" vertical="center"/>
    </xf>
    <xf numFmtId="0" fontId="10" fillId="24" borderId="525" xfId="0" applyFont="1" applyFill="1" applyBorder="1" applyAlignment="1">
      <alignment horizontal="center" vertical="center"/>
    </xf>
    <xf numFmtId="0" fontId="45" fillId="24" borderId="526" xfId="0" applyFont="1" applyFill="1" applyBorder="1" applyAlignment="1">
      <alignment horizontal="center" vertical="center" wrapText="1"/>
    </xf>
    <xf numFmtId="0" fontId="34" fillId="24" borderId="617" xfId="0" applyFont="1" applyFill="1" applyBorder="1" applyAlignment="1">
      <alignment horizontal="left" vertical="center"/>
    </xf>
    <xf numFmtId="0" fontId="10" fillId="24" borderId="197" xfId="0" applyFont="1" applyFill="1" applyBorder="1" applyAlignment="1">
      <alignment horizontal="center" vertical="center" wrapText="1"/>
    </xf>
    <xf numFmtId="0" fontId="10" fillId="24" borderId="197" xfId="0" applyFont="1" applyFill="1" applyBorder="1" applyAlignment="1">
      <alignment horizontal="center" vertical="center"/>
    </xf>
    <xf numFmtId="182" fontId="10" fillId="24" borderId="197" xfId="0" applyNumberFormat="1" applyFont="1" applyFill="1" applyBorder="1" applyAlignment="1">
      <alignment horizontal="center" vertical="center"/>
    </xf>
    <xf numFmtId="0" fontId="10" fillId="24" borderId="198" xfId="0" applyFont="1" applyFill="1" applyBorder="1" applyAlignment="1">
      <alignment horizontal="left" vertical="center"/>
    </xf>
    <xf numFmtId="0" fontId="10" fillId="24" borderId="618" xfId="0" applyFont="1" applyFill="1" applyBorder="1" applyAlignment="1">
      <alignment horizontal="center" vertical="center"/>
    </xf>
    <xf numFmtId="0" fontId="10" fillId="24" borderId="618" xfId="0" applyFont="1" applyFill="1" applyBorder="1" applyAlignment="1">
      <alignment horizontal="left" vertical="center"/>
    </xf>
    <xf numFmtId="0" fontId="10" fillId="24" borderId="391" xfId="0" applyFont="1" applyFill="1" applyBorder="1" applyAlignment="1">
      <alignment horizontal="center" vertical="center"/>
    </xf>
    <xf numFmtId="0" fontId="36" fillId="24" borderId="261" xfId="0" applyFont="1" applyFill="1" applyBorder="1" applyAlignment="1">
      <alignment horizontal="center" vertical="center"/>
    </xf>
    <xf numFmtId="178" fontId="10" fillId="24" borderId="619" xfId="0" applyNumberFormat="1" applyFont="1" applyFill="1" applyBorder="1" applyAlignment="1">
      <alignment horizontal="center" vertical="center"/>
    </xf>
    <xf numFmtId="0" fontId="10" fillId="24" borderId="620" xfId="0" applyFont="1" applyFill="1" applyBorder="1" applyAlignment="1">
      <alignment horizontal="center" vertical="center"/>
    </xf>
    <xf numFmtId="179" fontId="10" fillId="24" borderId="618" xfId="0" applyNumberFormat="1" applyFont="1" applyFill="1" applyBorder="1" applyAlignment="1">
      <alignment horizontal="center" vertical="center"/>
    </xf>
    <xf numFmtId="179" fontId="10" fillId="24" borderId="621" xfId="0" applyNumberFormat="1" applyFont="1" applyFill="1" applyBorder="1" applyAlignment="1">
      <alignment horizontal="center" vertical="center"/>
    </xf>
    <xf numFmtId="176" fontId="10" fillId="24" borderId="622" xfId="0" applyNumberFormat="1" applyFont="1" applyFill="1" applyBorder="1" applyAlignment="1">
      <alignment horizontal="center" vertical="center"/>
    </xf>
    <xf numFmtId="176" fontId="10" fillId="24" borderId="618" xfId="0" applyNumberFormat="1" applyFont="1" applyFill="1" applyBorder="1" applyAlignment="1">
      <alignment horizontal="center" vertical="center"/>
    </xf>
    <xf numFmtId="10" fontId="10" fillId="24" borderId="621" xfId="0" applyNumberFormat="1" applyFont="1" applyFill="1" applyBorder="1" applyAlignment="1">
      <alignment horizontal="center" vertical="center"/>
    </xf>
    <xf numFmtId="0" fontId="92" fillId="24" borderId="618" xfId="0" applyFont="1" applyFill="1" applyBorder="1" applyAlignment="1">
      <alignment horizontal="center" vertical="top" wrapText="1"/>
    </xf>
    <xf numFmtId="0" fontId="34" fillId="24" borderId="623" xfId="0" applyFont="1" applyFill="1" applyBorder="1" applyAlignment="1">
      <alignment horizontal="left" vertical="center"/>
    </xf>
    <xf numFmtId="0" fontId="10" fillId="24" borderId="186" xfId="0" applyFont="1" applyFill="1" applyBorder="1" applyAlignment="1">
      <alignment horizontal="center" vertical="center" wrapText="1"/>
    </xf>
    <xf numFmtId="0" fontId="10" fillId="24" borderId="618" xfId="0" applyFont="1" applyFill="1" applyBorder="1" applyAlignment="1">
      <alignment horizontal="center" vertical="center" wrapText="1"/>
    </xf>
    <xf numFmtId="182" fontId="10" fillId="24" borderId="618" xfId="0" applyNumberFormat="1" applyFont="1" applyFill="1" applyBorder="1" applyAlignment="1">
      <alignment horizontal="center" vertical="center"/>
    </xf>
    <xf numFmtId="0" fontId="10" fillId="24" borderId="189" xfId="0" applyFont="1" applyFill="1" applyBorder="1" applyAlignment="1">
      <alignment horizontal="center" vertical="center" wrapText="1"/>
    </xf>
    <xf numFmtId="0" fontId="7" fillId="24" borderId="264" xfId="0" applyFont="1" applyFill="1" applyBorder="1" applyAlignment="1">
      <alignment horizontal="center" vertical="center"/>
    </xf>
    <xf numFmtId="0" fontId="10" fillId="0" borderId="206" xfId="0" applyFont="1" applyBorder="1" applyAlignment="1">
      <alignment horizontal="left" vertical="center"/>
    </xf>
    <xf numFmtId="0" fontId="3" fillId="0" borderId="624" xfId="0" applyFont="1" applyBorder="1" applyAlignment="1">
      <alignment vertical="center"/>
    </xf>
    <xf numFmtId="0" fontId="3" fillId="0" borderId="270" xfId="0" applyFont="1" applyBorder="1" applyAlignment="1">
      <alignment vertical="center"/>
    </xf>
    <xf numFmtId="0" fontId="34" fillId="0" borderId="270" xfId="0" applyFont="1" applyBorder="1" applyAlignment="1">
      <alignment horizontal="center" vertical="center"/>
    </xf>
    <xf numFmtId="184" fontId="10" fillId="0" borderId="558" xfId="0" applyNumberFormat="1" applyFont="1" applyBorder="1" applyAlignment="1">
      <alignment horizontal="center" vertical="center"/>
    </xf>
    <xf numFmtId="184" fontId="10" fillId="0" borderId="209" xfId="0" applyNumberFormat="1" applyFont="1" applyBorder="1" applyAlignment="1">
      <alignment horizontal="center" vertical="center"/>
    </xf>
    <xf numFmtId="0" fontId="10" fillId="0" borderId="210" xfId="0" applyFont="1" applyBorder="1" applyAlignment="1">
      <alignment horizontal="center" vertical="center"/>
    </xf>
    <xf numFmtId="176" fontId="10" fillId="0" borderId="211" xfId="0" applyNumberFormat="1" applyFont="1" applyBorder="1" applyAlignment="1">
      <alignment horizontal="center" vertical="center"/>
    </xf>
    <xf numFmtId="179" fontId="10" fillId="0" borderId="206" xfId="0" applyNumberFormat="1" applyFont="1" applyBorder="1" applyAlignment="1">
      <alignment horizontal="center" vertical="center"/>
    </xf>
    <xf numFmtId="179" fontId="10" fillId="0" borderId="532" xfId="0" applyNumberFormat="1" applyFont="1" applyBorder="1" applyAlignment="1">
      <alignment horizontal="center" vertical="center"/>
    </xf>
    <xf numFmtId="176" fontId="10" fillId="0" borderId="531" xfId="0" applyNumberFormat="1" applyFont="1" applyBorder="1" applyAlignment="1">
      <alignment horizontal="center" vertical="center"/>
    </xf>
    <xf numFmtId="176" fontId="10" fillId="0" borderId="270" xfId="0" applyNumberFormat="1" applyFont="1" applyBorder="1" applyAlignment="1">
      <alignment horizontal="center" vertical="center"/>
    </xf>
    <xf numFmtId="179" fontId="10" fillId="0" borderId="61" xfId="0" applyNumberFormat="1" applyFont="1" applyBorder="1" applyAlignment="1">
      <alignment horizontal="right"/>
    </xf>
    <xf numFmtId="9" fontId="10" fillId="0" borderId="222" xfId="0" applyNumberFormat="1" applyFont="1" applyBorder="1" applyAlignment="1">
      <alignment horizontal="center" vertical="center"/>
    </xf>
    <xf numFmtId="10" fontId="10" fillId="0" borderId="559" xfId="0" applyNumberFormat="1" applyFont="1" applyBorder="1" applyAlignment="1">
      <alignment horizontal="center" vertical="center"/>
    </xf>
    <xf numFmtId="0" fontId="95" fillId="0" borderId="206" xfId="0" applyFont="1" applyBorder="1" applyAlignment="1">
      <alignment horizontal="center" vertical="center"/>
    </xf>
    <xf numFmtId="0" fontId="92" fillId="0" borderId="206" xfId="0" applyFont="1" applyBorder="1" applyAlignment="1">
      <alignment horizontal="center" vertical="top" wrapText="1"/>
    </xf>
    <xf numFmtId="0" fontId="34" fillId="0" borderId="559" xfId="0" applyFont="1" applyBorder="1" applyAlignment="1">
      <alignment horizontal="left" vertical="center"/>
    </xf>
    <xf numFmtId="0" fontId="10" fillId="0" borderId="211" xfId="0" applyFont="1" applyBorder="1" applyAlignment="1">
      <alignment horizontal="center" vertical="center" wrapText="1"/>
    </xf>
    <xf numFmtId="0" fontId="10" fillId="0" borderId="206" xfId="0" applyFont="1" applyBorder="1" applyAlignment="1">
      <alignment horizontal="center" vertical="center"/>
    </xf>
    <xf numFmtId="0" fontId="10" fillId="0" borderId="206" xfId="0" applyFont="1" applyBorder="1" applyAlignment="1">
      <alignment horizontal="center" vertical="center" wrapText="1"/>
    </xf>
    <xf numFmtId="182" fontId="10" fillId="0" borderId="206" xfId="0" applyNumberFormat="1" applyFont="1" applyBorder="1" applyAlignment="1">
      <alignment horizontal="center" vertical="center"/>
    </xf>
    <xf numFmtId="0" fontId="10" fillId="0" borderId="209" xfId="0" applyFont="1" applyBorder="1" applyAlignment="1">
      <alignment horizontal="left" vertical="center"/>
    </xf>
    <xf numFmtId="0" fontId="7" fillId="0" borderId="215" xfId="0" applyFont="1" applyBorder="1" applyAlignment="1">
      <alignment horizontal="center" vertical="center"/>
    </xf>
    <xf numFmtId="0" fontId="10" fillId="0" borderId="290" xfId="0" applyFont="1" applyBorder="1" applyAlignment="1">
      <alignment horizontal="left" vertical="center"/>
    </xf>
    <xf numFmtId="0" fontId="3" fillId="0" borderId="610" xfId="0" applyFont="1" applyBorder="1" applyAlignment="1">
      <alignment vertical="center"/>
    </xf>
    <xf numFmtId="0" fontId="3" fillId="0" borderId="290" xfId="0" applyFont="1" applyBorder="1" applyAlignment="1">
      <alignment vertical="center"/>
    </xf>
    <xf numFmtId="0" fontId="10" fillId="0" borderId="363" xfId="0" applyFont="1" applyBorder="1" applyAlignment="1">
      <alignment horizontal="center" vertical="center"/>
    </xf>
    <xf numFmtId="0" fontId="34" fillId="0" borderId="308" xfId="0" applyFont="1" applyBorder="1" applyAlignment="1">
      <alignment horizontal="center" vertical="center"/>
    </xf>
    <xf numFmtId="0" fontId="1" fillId="0" borderId="610" xfId="0" applyFont="1" applyBorder="1" applyAlignment="1">
      <alignment horizontal="center" vertical="center"/>
    </xf>
    <xf numFmtId="0" fontId="1" fillId="0" borderId="291" xfId="0" applyFont="1" applyBorder="1"/>
    <xf numFmtId="0" fontId="1" fillId="0" borderId="344" xfId="0" applyFont="1" applyBorder="1"/>
    <xf numFmtId="179" fontId="10" fillId="0" borderId="290" xfId="0" applyNumberFormat="1" applyFont="1" applyBorder="1" applyAlignment="1">
      <alignment horizontal="center" vertical="center"/>
    </xf>
    <xf numFmtId="179" fontId="10" fillId="0" borderId="583" xfId="0" applyNumberFormat="1" applyFont="1" applyBorder="1" applyAlignment="1">
      <alignment horizontal="center" vertical="center"/>
    </xf>
    <xf numFmtId="176" fontId="10" fillId="0" borderId="535" xfId="0" applyNumberFormat="1" applyFont="1" applyBorder="1" applyAlignment="1">
      <alignment horizontal="center" vertical="center"/>
    </xf>
    <xf numFmtId="176" fontId="10" fillId="0" borderId="308" xfId="0" applyNumberFormat="1" applyFont="1" applyBorder="1" applyAlignment="1">
      <alignment horizontal="center" vertical="center"/>
    </xf>
    <xf numFmtId="179" fontId="10" fillId="0" borderId="44" xfId="0" applyNumberFormat="1" applyFont="1" applyBorder="1" applyAlignment="1">
      <alignment horizontal="right"/>
    </xf>
    <xf numFmtId="9" fontId="10" fillId="0" borderId="232" xfId="0" applyNumberFormat="1" applyFont="1" applyBorder="1" applyAlignment="1">
      <alignment horizontal="center" vertical="center"/>
    </xf>
    <xf numFmtId="10" fontId="10" fillId="0" borderId="609" xfId="0" applyNumberFormat="1" applyFont="1" applyBorder="1" applyAlignment="1">
      <alignment horizontal="center" vertical="center"/>
    </xf>
    <xf numFmtId="0" fontId="95" fillId="0" borderId="290" xfId="0" applyFont="1" applyBorder="1" applyAlignment="1">
      <alignment horizontal="center" vertical="center"/>
    </xf>
    <xf numFmtId="0" fontId="92" fillId="0" borderId="290" xfId="0" applyFont="1" applyBorder="1" applyAlignment="1">
      <alignment horizontal="center" vertical="top" wrapText="1"/>
    </xf>
    <xf numFmtId="0" fontId="34" fillId="0" borderId="609" xfId="0" applyFont="1" applyBorder="1" applyAlignment="1">
      <alignment horizontal="left" vertical="center"/>
    </xf>
    <xf numFmtId="0" fontId="10" fillId="0" borderId="344" xfId="0" applyFont="1" applyBorder="1" applyAlignment="1">
      <alignment horizontal="center" vertical="center" wrapText="1"/>
    </xf>
    <xf numFmtId="0" fontId="10" fillId="0" borderId="290" xfId="0" applyFont="1" applyBorder="1" applyAlignment="1">
      <alignment horizontal="center" vertical="center"/>
    </xf>
    <xf numFmtId="0" fontId="10" fillId="0" borderId="290" xfId="0" applyFont="1" applyBorder="1" applyAlignment="1">
      <alignment horizontal="center" vertical="center" wrapText="1"/>
    </xf>
    <xf numFmtId="182" fontId="10" fillId="0" borderId="290" xfId="0" applyNumberFormat="1" applyFont="1" applyBorder="1" applyAlignment="1">
      <alignment horizontal="center" vertical="center"/>
    </xf>
    <xf numFmtId="0" fontId="10" fillId="0" borderId="291" xfId="0" applyFont="1" applyBorder="1" applyAlignment="1">
      <alignment horizontal="left" vertical="center"/>
    </xf>
    <xf numFmtId="0" fontId="3" fillId="0" borderId="561" xfId="0" applyFont="1" applyBorder="1" applyAlignment="1">
      <alignment vertical="center"/>
    </xf>
    <xf numFmtId="0" fontId="3" fillId="0" borderId="318" xfId="0" applyFont="1" applyBorder="1" applyAlignment="1">
      <alignment vertical="center"/>
    </xf>
    <xf numFmtId="0" fontId="10" fillId="0" borderId="349" xfId="0" applyFont="1" applyBorder="1" applyAlignment="1">
      <alignment horizontal="center" vertical="center"/>
    </xf>
    <xf numFmtId="0" fontId="34" fillId="0" borderId="318" xfId="0" applyFont="1" applyBorder="1" applyAlignment="1">
      <alignment horizontal="center" vertical="center"/>
    </xf>
    <xf numFmtId="0" fontId="1" fillId="0" borderId="542" xfId="0" applyFont="1" applyBorder="1" applyAlignment="1">
      <alignment horizontal="center" vertical="center"/>
    </xf>
    <xf numFmtId="0" fontId="1" fillId="0" borderId="235" xfId="0" applyFont="1" applyBorder="1"/>
    <xf numFmtId="0" fontId="1" fillId="0" borderId="236" xfId="0" applyFont="1" applyBorder="1"/>
    <xf numFmtId="0" fontId="1" fillId="0" borderId="237" xfId="0" applyFont="1" applyBorder="1"/>
    <xf numFmtId="179" fontId="10" fillId="0" borderId="580" xfId="0" applyNumberFormat="1" applyFont="1" applyBorder="1" applyAlignment="1">
      <alignment horizontal="center" vertical="center"/>
    </xf>
    <xf numFmtId="176" fontId="10" fillId="0" borderId="561" xfId="0" applyNumberFormat="1" applyFont="1" applyBorder="1" applyAlignment="1">
      <alignment horizontal="center" vertical="center"/>
    </xf>
    <xf numFmtId="176" fontId="10" fillId="0" borderId="318" xfId="0" applyNumberFormat="1" applyFont="1" applyBorder="1" applyAlignment="1">
      <alignment horizontal="center" vertical="center"/>
    </xf>
    <xf numFmtId="179" fontId="10" fillId="0" borderId="246" xfId="0" applyNumberFormat="1" applyFont="1" applyBorder="1" applyAlignment="1">
      <alignment horizontal="center" vertical="center"/>
    </xf>
    <xf numFmtId="179" fontId="10" fillId="0" borderId="625" xfId="0" applyNumberFormat="1" applyFont="1" applyBorder="1" applyAlignment="1">
      <alignment horizontal="right"/>
    </xf>
    <xf numFmtId="9" fontId="10" fillId="0" borderId="246" xfId="0" applyNumberFormat="1" applyFont="1" applyBorder="1" applyAlignment="1">
      <alignment horizontal="center" vertical="center"/>
    </xf>
    <xf numFmtId="10" fontId="10" fillId="0" borderId="575" xfId="0" applyNumberFormat="1" applyFont="1" applyBorder="1" applyAlignment="1">
      <alignment horizontal="center" vertical="center"/>
    </xf>
    <xf numFmtId="0" fontId="95" fillId="0" borderId="246" xfId="0" applyFont="1" applyBorder="1" applyAlignment="1">
      <alignment horizontal="center" vertical="center"/>
    </xf>
    <xf numFmtId="0" fontId="92" fillId="0" borderId="232" xfId="0" applyFont="1" applyBorder="1" applyAlignment="1">
      <alignment horizontal="center" vertical="top" wrapText="1"/>
    </xf>
    <xf numFmtId="0" fontId="34" fillId="0" borderId="543" xfId="0" applyFont="1" applyBorder="1" applyAlignment="1">
      <alignment horizontal="left" vertical="center"/>
    </xf>
    <xf numFmtId="0" fontId="3" fillId="0" borderId="569" xfId="0" applyFont="1" applyBorder="1" applyAlignment="1">
      <alignment vertical="center"/>
    </xf>
    <xf numFmtId="0" fontId="3" fillId="0" borderId="328" xfId="0" applyFont="1" applyBorder="1" applyAlignment="1">
      <alignment vertical="center"/>
    </xf>
    <xf numFmtId="0" fontId="34" fillId="0" borderId="328" xfId="0" applyFont="1" applyBorder="1" applyAlignment="1">
      <alignment horizontal="center" vertical="center"/>
    </xf>
    <xf numFmtId="0" fontId="1" fillId="0" borderId="626" xfId="0" applyFont="1" applyBorder="1" applyAlignment="1">
      <alignment horizontal="center" vertical="center"/>
    </xf>
    <xf numFmtId="0" fontId="1" fillId="0" borderId="325" xfId="0" applyFont="1" applyBorder="1"/>
    <xf numFmtId="0" fontId="1" fillId="0" borderId="331" xfId="0" applyFont="1" applyBorder="1"/>
    <xf numFmtId="0" fontId="1" fillId="0" borderId="324" xfId="0" applyFont="1" applyBorder="1"/>
    <xf numFmtId="179" fontId="10" fillId="0" borderId="576" xfId="0" applyNumberFormat="1" applyFont="1" applyBorder="1" applyAlignment="1">
      <alignment horizontal="center" vertical="center"/>
    </xf>
    <xf numFmtId="176" fontId="10" fillId="0" borderId="569" xfId="0" applyNumberFormat="1" applyFont="1" applyBorder="1" applyAlignment="1">
      <alignment horizontal="center" vertical="center"/>
    </xf>
    <xf numFmtId="176" fontId="10" fillId="0" borderId="328" xfId="0" applyNumberFormat="1" applyFont="1" applyBorder="1" applyAlignment="1">
      <alignment horizontal="center" vertical="center"/>
    </xf>
    <xf numFmtId="179" fontId="10" fillId="0" borderId="331" xfId="0" applyNumberFormat="1" applyFont="1" applyBorder="1" applyAlignment="1">
      <alignment horizontal="right"/>
    </xf>
    <xf numFmtId="9" fontId="10" fillId="0" borderId="328" xfId="0" applyNumberFormat="1" applyFont="1" applyBorder="1" applyAlignment="1">
      <alignment horizontal="center" vertical="center"/>
    </xf>
    <xf numFmtId="10" fontId="10" fillId="0" borderId="576" xfId="0" applyNumberFormat="1" applyFont="1" applyBorder="1" applyAlignment="1">
      <alignment horizontal="center" vertical="center"/>
    </xf>
    <xf numFmtId="0" fontId="95" fillId="0" borderId="328" xfId="0" applyFont="1" applyBorder="1" applyAlignment="1">
      <alignment horizontal="center" vertical="center"/>
    </xf>
    <xf numFmtId="0" fontId="92" fillId="0" borderId="328" xfId="0" applyFont="1" applyBorder="1" applyAlignment="1">
      <alignment horizontal="center" vertical="top" wrapText="1"/>
    </xf>
    <xf numFmtId="0" fontId="34" fillId="0" borderId="576" xfId="0" applyFont="1" applyBorder="1" applyAlignment="1">
      <alignment horizontal="left" vertical="center"/>
    </xf>
    <xf numFmtId="0" fontId="3" fillId="0" borderId="535" xfId="0" applyFont="1" applyBorder="1" applyAlignment="1">
      <alignment vertical="center"/>
    </xf>
    <xf numFmtId="0" fontId="3" fillId="0" borderId="308" xfId="0" applyFont="1" applyBorder="1" applyAlignment="1">
      <alignment vertical="center"/>
    </xf>
    <xf numFmtId="0" fontId="1" fillId="0" borderId="627" xfId="0" applyFont="1" applyBorder="1" applyAlignment="1">
      <alignment horizontal="center" vertical="center"/>
    </xf>
    <xf numFmtId="0" fontId="1" fillId="0" borderId="219" xfId="0" applyFont="1" applyBorder="1"/>
    <xf numFmtId="0" fontId="1" fillId="0" borderId="311" xfId="0" applyFont="1" applyBorder="1"/>
    <xf numFmtId="0" fontId="1" fillId="0" borderId="218" xfId="0" applyFont="1" applyBorder="1"/>
    <xf numFmtId="179" fontId="10" fillId="0" borderId="311" xfId="0" applyNumberFormat="1" applyFont="1" applyBorder="1" applyAlignment="1">
      <alignment horizontal="right"/>
    </xf>
    <xf numFmtId="9" fontId="10" fillId="0" borderId="308" xfId="0" applyNumberFormat="1" applyFont="1" applyBorder="1" applyAlignment="1">
      <alignment horizontal="center" vertical="center"/>
    </xf>
    <xf numFmtId="10" fontId="10" fillId="0" borderId="583" xfId="0" applyNumberFormat="1" applyFont="1" applyBorder="1" applyAlignment="1">
      <alignment horizontal="center" vertical="center"/>
    </xf>
    <xf numFmtId="0" fontId="95" fillId="0" borderId="308" xfId="0" applyFont="1" applyBorder="1" applyAlignment="1">
      <alignment horizontal="center" vertical="center"/>
    </xf>
    <xf numFmtId="0" fontId="92" fillId="0" borderId="308" xfId="0" applyFont="1" applyBorder="1" applyAlignment="1">
      <alignment horizontal="center" vertical="top" wrapText="1"/>
    </xf>
    <xf numFmtId="0" fontId="34" fillId="0" borderId="583" xfId="0" applyFont="1" applyBorder="1" applyAlignment="1">
      <alignment horizontal="left" vertical="center"/>
    </xf>
    <xf numFmtId="0" fontId="3" fillId="0" borderId="573" xfId="0" applyFont="1" applyBorder="1" applyAlignment="1">
      <alignment vertical="center"/>
    </xf>
    <xf numFmtId="0" fontId="3" fillId="0" borderId="335" xfId="0" applyFont="1" applyBorder="1" applyAlignment="1">
      <alignment vertical="center"/>
    </xf>
    <xf numFmtId="0" fontId="34" fillId="0" borderId="335" xfId="0" applyFont="1" applyBorder="1" applyAlignment="1">
      <alignment horizontal="center" vertical="center"/>
    </xf>
    <xf numFmtId="0" fontId="1" fillId="0" borderId="584" xfId="0" applyFont="1" applyBorder="1" applyAlignment="1">
      <alignment horizontal="center" vertical="center"/>
    </xf>
    <xf numFmtId="0" fontId="1" fillId="0" borderId="243" xfId="0" applyFont="1" applyBorder="1"/>
    <xf numFmtId="0" fontId="1" fillId="0" borderId="338" xfId="0" applyFont="1" applyBorder="1"/>
    <xf numFmtId="0" fontId="1" fillId="0" borderId="242" xfId="0" applyFont="1" applyBorder="1"/>
    <xf numFmtId="179" fontId="10" fillId="0" borderId="338" xfId="0" applyNumberFormat="1" applyFont="1" applyBorder="1" applyAlignment="1">
      <alignment horizontal="right"/>
    </xf>
    <xf numFmtId="9" fontId="10" fillId="0" borderId="335" xfId="0" applyNumberFormat="1" applyFont="1" applyBorder="1" applyAlignment="1">
      <alignment horizontal="center" vertical="center"/>
    </xf>
    <xf numFmtId="0" fontId="92" fillId="0" borderId="335" xfId="0" applyFont="1" applyBorder="1" applyAlignment="1">
      <alignment horizontal="center" vertical="top" wrapText="1"/>
    </xf>
    <xf numFmtId="0" fontId="10" fillId="24" borderId="357" xfId="0" applyFont="1" applyFill="1" applyBorder="1" applyAlignment="1">
      <alignment horizontal="left" vertical="center" wrapText="1"/>
    </xf>
    <xf numFmtId="0" fontId="36" fillId="24" borderId="402" xfId="0" applyFont="1" applyFill="1" applyBorder="1" applyAlignment="1">
      <alignment horizontal="center" vertical="center"/>
    </xf>
    <xf numFmtId="9" fontId="10" fillId="24" borderId="526" xfId="0" applyNumberFormat="1" applyFont="1" applyFill="1" applyBorder="1" applyAlignment="1">
      <alignment horizontal="center" vertical="center" wrapText="1"/>
    </xf>
    <xf numFmtId="178" fontId="10" fillId="24" borderId="351" xfId="0" applyNumberFormat="1" applyFont="1" applyFill="1" applyBorder="1" applyAlignment="1">
      <alignment horizontal="center" vertical="center"/>
    </xf>
    <xf numFmtId="184" fontId="10" fillId="24" borderId="356" xfId="0" applyNumberFormat="1" applyFont="1" applyFill="1" applyBorder="1" applyAlignment="1">
      <alignment horizontal="center" vertical="center"/>
    </xf>
    <xf numFmtId="0" fontId="16" fillId="24" borderId="391" xfId="0" applyFont="1" applyFill="1" applyBorder="1" applyAlignment="1">
      <alignment horizontal="center" vertical="center" wrapText="1"/>
    </xf>
    <xf numFmtId="178" fontId="10" fillId="24" borderId="357" xfId="0" applyNumberFormat="1" applyFont="1" applyFill="1" applyBorder="1" applyAlignment="1">
      <alignment horizontal="left" vertical="center" wrapText="1"/>
    </xf>
    <xf numFmtId="0" fontId="11" fillId="24" borderId="189" xfId="0" applyFont="1" applyFill="1" applyBorder="1" applyAlignment="1">
      <alignment horizontal="center" vertical="center" wrapText="1"/>
    </xf>
    <xf numFmtId="0" fontId="10" fillId="24" borderId="205" xfId="0" applyFont="1" applyFill="1" applyBorder="1" applyAlignment="1">
      <alignment horizontal="center" vertical="center"/>
    </xf>
    <xf numFmtId="179" fontId="10" fillId="24" borderId="628" xfId="0" applyNumberFormat="1" applyFont="1" applyFill="1" applyBorder="1" applyAlignment="1">
      <alignment horizontal="right" vertical="center"/>
    </xf>
    <xf numFmtId="0" fontId="7" fillId="5" borderId="0" xfId="0" applyFont="1" applyFill="1" applyAlignment="1">
      <alignment horizontal="center" vertical="center"/>
    </xf>
    <xf numFmtId="0" fontId="10" fillId="5" borderId="357" xfId="0" applyFont="1" applyFill="1" applyBorder="1" applyAlignment="1">
      <alignment horizontal="center" vertical="center"/>
    </xf>
    <xf numFmtId="0" fontId="10" fillId="5" borderId="357" xfId="0" applyFont="1" applyFill="1" applyBorder="1" applyAlignment="1">
      <alignment horizontal="center" vertical="center" wrapText="1"/>
    </xf>
    <xf numFmtId="0" fontId="10" fillId="5" borderId="357" xfId="0" applyFont="1" applyFill="1" applyBorder="1" applyAlignment="1">
      <alignment horizontal="left" vertical="center" wrapText="1"/>
    </xf>
    <xf numFmtId="0" fontId="10" fillId="5" borderId="525" xfId="0" applyFont="1" applyFill="1" applyBorder="1" applyAlignment="1">
      <alignment horizontal="center" vertical="center"/>
    </xf>
    <xf numFmtId="0" fontId="10" fillId="5" borderId="391" xfId="0" applyFont="1" applyFill="1" applyBorder="1" applyAlignment="1">
      <alignment horizontal="center" vertical="center"/>
    </xf>
    <xf numFmtId="0" fontId="10" fillId="5" borderId="350" xfId="0" applyFont="1" applyFill="1" applyBorder="1" applyAlignment="1">
      <alignment horizontal="center" vertical="center"/>
    </xf>
    <xf numFmtId="0" fontId="10" fillId="5" borderId="391" xfId="0" applyFont="1" applyFill="1" applyBorder="1" applyAlignment="1">
      <alignment horizontal="center" vertical="center" wrapText="1"/>
    </xf>
    <xf numFmtId="0" fontId="36" fillId="5" borderId="402" xfId="0" applyFont="1" applyFill="1" applyBorder="1" applyAlignment="1">
      <alignment horizontal="center" vertical="center"/>
    </xf>
    <xf numFmtId="0" fontId="10" fillId="5" borderId="526" xfId="0" applyFont="1" applyFill="1" applyBorder="1" applyAlignment="1">
      <alignment horizontal="center" vertical="center" wrapText="1"/>
    </xf>
    <xf numFmtId="0" fontId="10" fillId="5" borderId="554" xfId="0" applyFont="1" applyFill="1" applyBorder="1" applyAlignment="1">
      <alignment horizontal="center" vertical="center"/>
    </xf>
    <xf numFmtId="178" fontId="10" fillId="5" borderId="351" xfId="0" applyNumberFormat="1" applyFont="1" applyFill="1" applyBorder="1" applyAlignment="1">
      <alignment horizontal="center" vertical="center"/>
    </xf>
    <xf numFmtId="184" fontId="10" fillId="5" borderId="356" xfId="0" applyNumberFormat="1" applyFont="1" applyFill="1" applyBorder="1" applyAlignment="1">
      <alignment horizontal="center" vertical="center"/>
    </xf>
    <xf numFmtId="179" fontId="10" fillId="5" borderId="357" xfId="0" applyNumberFormat="1" applyFont="1" applyFill="1" applyBorder="1" applyAlignment="1">
      <alignment horizontal="center" vertical="center"/>
    </xf>
    <xf numFmtId="179" fontId="10" fillId="5" borderId="553" xfId="0" applyNumberFormat="1" applyFont="1" applyFill="1" applyBorder="1" applyAlignment="1">
      <alignment horizontal="center" vertical="center"/>
    </xf>
    <xf numFmtId="176" fontId="10" fillId="5" borderId="554" xfId="0" applyNumberFormat="1" applyFont="1" applyFill="1" applyBorder="1" applyAlignment="1">
      <alignment horizontal="center" vertical="center"/>
    </xf>
    <xf numFmtId="176" fontId="10" fillId="5" borderId="357" xfId="0" applyNumberFormat="1" applyFont="1" applyFill="1" applyBorder="1" applyAlignment="1">
      <alignment horizontal="center" vertical="center"/>
    </xf>
    <xf numFmtId="179" fontId="10" fillId="5" borderId="628" xfId="0" applyNumberFormat="1" applyFont="1" applyFill="1" applyBorder="1" applyAlignment="1">
      <alignment horizontal="right" vertical="center"/>
    </xf>
    <xf numFmtId="179" fontId="10" fillId="5" borderId="261" xfId="0" applyNumberFormat="1" applyFont="1" applyFill="1" applyBorder="1" applyAlignment="1">
      <alignment horizontal="center" vertical="center"/>
    </xf>
    <xf numFmtId="10" fontId="10" fillId="5" borderId="553" xfId="0" applyNumberFormat="1" applyFont="1" applyFill="1" applyBorder="1" applyAlignment="1">
      <alignment horizontal="center" vertical="center"/>
    </xf>
    <xf numFmtId="0" fontId="110" fillId="5" borderId="391" xfId="0" applyFont="1" applyFill="1" applyBorder="1" applyAlignment="1">
      <alignment horizontal="center" vertical="center"/>
    </xf>
    <xf numFmtId="0" fontId="92" fillId="5" borderId="357" xfId="0" applyFont="1" applyFill="1" applyBorder="1" applyAlignment="1">
      <alignment horizontal="center" vertical="top" wrapText="1"/>
    </xf>
    <xf numFmtId="0" fontId="34" fillId="5" borderId="617" xfId="0" applyFont="1" applyFill="1" applyBorder="1" applyAlignment="1">
      <alignment horizontal="left" vertical="center"/>
    </xf>
    <xf numFmtId="0" fontId="10" fillId="5" borderId="186" xfId="0" applyFont="1" applyFill="1" applyBorder="1" applyAlignment="1">
      <alignment horizontal="center" vertical="center" wrapText="1"/>
    </xf>
    <xf numFmtId="0" fontId="10" fillId="5" borderId="189" xfId="0" applyFont="1" applyFill="1" applyBorder="1" applyAlignment="1">
      <alignment horizontal="center" vertical="center" wrapText="1"/>
    </xf>
    <xf numFmtId="0" fontId="10" fillId="5" borderId="343" xfId="0" applyFont="1" applyFill="1" applyBorder="1" applyAlignment="1">
      <alignment horizontal="left" vertical="center"/>
    </xf>
    <xf numFmtId="0" fontId="10" fillId="24" borderId="430" xfId="0" applyFont="1" applyFill="1" applyBorder="1" applyAlignment="1">
      <alignment horizontal="left" vertical="center" wrapText="1"/>
    </xf>
    <xf numFmtId="0" fontId="36" fillId="24" borderId="426" xfId="0" applyFont="1" applyFill="1" applyBorder="1" applyAlignment="1">
      <alignment horizontal="center" vertical="center"/>
    </xf>
    <xf numFmtId="178" fontId="10" fillId="24" borderId="629" xfId="0" applyNumberFormat="1" applyFont="1" applyFill="1" applyBorder="1" applyAlignment="1">
      <alignment horizontal="center" vertical="center"/>
    </xf>
    <xf numFmtId="178" fontId="10" fillId="24" borderId="427" xfId="0" applyNumberFormat="1" applyFont="1" applyFill="1" applyBorder="1" applyAlignment="1">
      <alignment horizontal="center" vertical="center"/>
    </xf>
    <xf numFmtId="184" fontId="10" fillId="24" borderId="425" xfId="0" applyNumberFormat="1" applyFont="1" applyFill="1" applyBorder="1" applyAlignment="1">
      <alignment horizontal="center" vertical="center"/>
    </xf>
    <xf numFmtId="179" fontId="10" fillId="24" borderId="430" xfId="0" applyNumberFormat="1" applyFont="1" applyFill="1" applyBorder="1" applyAlignment="1">
      <alignment horizontal="center" vertical="center"/>
    </xf>
    <xf numFmtId="176" fontId="10" fillId="24" borderId="629" xfId="0" applyNumberFormat="1" applyFont="1" applyFill="1" applyBorder="1" applyAlignment="1">
      <alignment horizontal="center" vertical="center"/>
    </xf>
    <xf numFmtId="176" fontId="10" fillId="24" borderId="430" xfId="0" applyNumberFormat="1" applyFont="1" applyFill="1" applyBorder="1" applyAlignment="1">
      <alignment horizontal="center" vertical="center"/>
    </xf>
    <xf numFmtId="0" fontId="92" fillId="24" borderId="430" xfId="0" applyFont="1" applyFill="1" applyBorder="1" applyAlignment="1">
      <alignment horizontal="center" vertical="top" wrapText="1"/>
    </xf>
    <xf numFmtId="0" fontId="34" fillId="24" borderId="591" xfId="0" applyFont="1" applyFill="1" applyBorder="1" applyAlignment="1">
      <alignment horizontal="left" vertical="center"/>
    </xf>
    <xf numFmtId="0" fontId="10" fillId="24" borderId="341" xfId="0" applyFont="1" applyFill="1" applyBorder="1" applyAlignment="1">
      <alignment horizontal="center" vertical="center" wrapText="1"/>
    </xf>
    <xf numFmtId="0" fontId="10" fillId="24" borderId="342" xfId="0" applyFont="1" applyFill="1" applyBorder="1" applyAlignment="1">
      <alignment horizontal="center" vertical="center" wrapText="1"/>
    </xf>
    <xf numFmtId="0" fontId="10" fillId="24" borderId="343" xfId="0" applyFont="1" applyFill="1" applyBorder="1" applyAlignment="1">
      <alignment horizontal="left" vertical="center"/>
    </xf>
    <xf numFmtId="0" fontId="10" fillId="24" borderId="629" xfId="0" applyFont="1" applyFill="1" applyBorder="1" applyAlignment="1">
      <alignment horizontal="center" vertical="center"/>
    </xf>
    <xf numFmtId="0" fontId="111" fillId="0" borderId="0" xfId="0" applyFont="1" applyAlignment="1">
      <alignment horizontal="center" vertical="center"/>
    </xf>
    <xf numFmtId="0" fontId="112" fillId="0" borderId="180" xfId="0" applyFont="1" applyBorder="1" applyAlignment="1">
      <alignment horizontal="center" vertical="center"/>
    </xf>
    <xf numFmtId="0" fontId="112" fillId="0" borderId="182" xfId="0" applyFont="1" applyBorder="1" applyAlignment="1">
      <alignment horizontal="center" vertical="center"/>
    </xf>
    <xf numFmtId="0" fontId="112" fillId="0" borderId="182" xfId="0" applyFont="1" applyBorder="1" applyAlignment="1">
      <alignment horizontal="left" vertical="center"/>
    </xf>
    <xf numFmtId="0" fontId="112" fillId="0" borderId="562" xfId="0" applyFont="1" applyBorder="1" applyAlignment="1">
      <alignment horizontal="center" vertical="center"/>
    </xf>
    <xf numFmtId="0" fontId="112" fillId="0" borderId="182" xfId="0" applyFont="1" applyBorder="1" applyAlignment="1">
      <alignment horizontal="center" vertical="center"/>
    </xf>
    <xf numFmtId="0" fontId="112" fillId="0" borderId="302" xfId="0" applyFont="1" applyBorder="1" applyAlignment="1">
      <alignment horizontal="center" vertical="center"/>
    </xf>
    <xf numFmtId="0" fontId="112" fillId="0" borderId="182" xfId="0" applyFont="1" applyBorder="1" applyAlignment="1">
      <alignment horizontal="center" vertical="center" wrapText="1"/>
    </xf>
    <xf numFmtId="0" fontId="113" fillId="0" borderId="182" xfId="0" applyFont="1" applyBorder="1" applyAlignment="1">
      <alignment horizontal="center" vertical="center"/>
    </xf>
    <xf numFmtId="0" fontId="112" fillId="0" borderId="183" xfId="0" applyFont="1" applyBorder="1" applyAlignment="1">
      <alignment horizontal="center" vertical="center" wrapText="1"/>
    </xf>
    <xf numFmtId="178" fontId="112" fillId="0" borderId="562" xfId="0" applyNumberFormat="1" applyFont="1" applyBorder="1" applyAlignment="1">
      <alignment horizontal="center" vertical="center"/>
    </xf>
    <xf numFmtId="178" fontId="112" fillId="0" borderId="183" xfId="0" applyNumberFormat="1" applyFont="1" applyBorder="1" applyAlignment="1">
      <alignment horizontal="center" vertical="center"/>
    </xf>
    <xf numFmtId="184" fontId="112" fillId="0" borderId="181" xfId="0" applyNumberFormat="1" applyFont="1" applyBorder="1" applyAlignment="1">
      <alignment horizontal="center" vertical="center"/>
    </xf>
    <xf numFmtId="179" fontId="112" fillId="0" borderId="182" xfId="0" applyNumberFormat="1" applyFont="1" applyBorder="1" applyAlignment="1">
      <alignment horizontal="center" vertical="center"/>
    </xf>
    <xf numFmtId="179" fontId="112" fillId="0" borderId="564" xfId="0" applyNumberFormat="1" applyFont="1" applyBorder="1" applyAlignment="1">
      <alignment horizontal="center" vertical="center"/>
    </xf>
    <xf numFmtId="176" fontId="112" fillId="0" borderId="562" xfId="0" applyNumberFormat="1" applyFont="1" applyBorder="1" applyAlignment="1">
      <alignment horizontal="center" vertical="center"/>
    </xf>
    <xf numFmtId="176" fontId="112" fillId="0" borderId="182" xfId="0" applyNumberFormat="1" applyFont="1" applyBorder="1" applyAlignment="1">
      <alignment horizontal="center" vertical="center"/>
    </xf>
    <xf numFmtId="179" fontId="112" fillId="0" borderId="182" xfId="0" applyNumberFormat="1" applyFont="1" applyBorder="1" applyAlignment="1">
      <alignment horizontal="left" vertical="center"/>
    </xf>
    <xf numFmtId="10" fontId="112" fillId="0" borderId="564" xfId="0" applyNumberFormat="1" applyFont="1" applyBorder="1" applyAlignment="1">
      <alignment horizontal="center" vertical="center"/>
    </xf>
    <xf numFmtId="0" fontId="114" fillId="0" borderId="182" xfId="0" applyFont="1" applyBorder="1" applyAlignment="1">
      <alignment horizontal="center" vertical="center"/>
    </xf>
    <xf numFmtId="0" fontId="92" fillId="0" borderId="182" xfId="0" applyFont="1" applyBorder="1" applyAlignment="1">
      <alignment horizontal="center" vertical="top" wrapText="1"/>
    </xf>
    <xf numFmtId="0" fontId="115" fillId="0" borderId="564" xfId="0" applyFont="1" applyBorder="1" applyAlignment="1">
      <alignment horizontal="left" vertical="center"/>
    </xf>
    <xf numFmtId="0" fontId="112" fillId="0" borderId="181" xfId="0" applyFont="1" applyBorder="1" applyAlignment="1">
      <alignment horizontal="center" vertical="center" wrapText="1"/>
    </xf>
    <xf numFmtId="0" fontId="112" fillId="0" borderId="183" xfId="0" applyFont="1" applyBorder="1" applyAlignment="1">
      <alignment horizontal="left" vertical="center"/>
    </xf>
    <xf numFmtId="0" fontId="112" fillId="0" borderId="391" xfId="0" applyFont="1" applyBorder="1" applyAlignment="1">
      <alignment horizontal="center" vertical="center"/>
    </xf>
    <xf numFmtId="0" fontId="112" fillId="0" borderId="391" xfId="0" applyFont="1" applyBorder="1" applyAlignment="1">
      <alignment horizontal="left" vertical="center"/>
    </xf>
    <xf numFmtId="0" fontId="112" fillId="0" borderId="525" xfId="0" applyFont="1" applyBorder="1" applyAlignment="1">
      <alignment horizontal="center" vertical="center"/>
    </xf>
    <xf numFmtId="0" fontId="116" fillId="0" borderId="391" xfId="0" applyFont="1" applyBorder="1" applyAlignment="1">
      <alignment vertical="center"/>
    </xf>
    <xf numFmtId="0" fontId="112" fillId="0" borderId="205" xfId="0" applyFont="1" applyBorder="1" applyAlignment="1">
      <alignment horizontal="center" vertical="center"/>
    </xf>
    <xf numFmtId="0" fontId="112" fillId="0" borderId="391" xfId="0" applyFont="1" applyBorder="1" applyAlignment="1">
      <alignment horizontal="center" vertical="center" wrapText="1"/>
    </xf>
    <xf numFmtId="0" fontId="113" fillId="0" borderId="391" xfId="0" applyFont="1" applyBorder="1" applyAlignment="1">
      <alignment horizontal="center" vertical="center"/>
    </xf>
    <xf numFmtId="0" fontId="112" fillId="0" borderId="526" xfId="0" applyFont="1" applyBorder="1" applyAlignment="1">
      <alignment horizontal="center" vertical="center" wrapText="1"/>
    </xf>
    <xf numFmtId="178" fontId="112" fillId="0" borderId="629" xfId="0" applyNumberFormat="1" applyFont="1" applyBorder="1" applyAlignment="1">
      <alignment horizontal="center" vertical="center"/>
    </xf>
    <xf numFmtId="178" fontId="112" fillId="0" borderId="351" xfId="0" applyNumberFormat="1" applyFont="1" applyBorder="1" applyAlignment="1">
      <alignment horizontal="center" vertical="center"/>
    </xf>
    <xf numFmtId="0" fontId="112" fillId="0" borderId="35" xfId="0" applyFont="1" applyBorder="1" applyAlignment="1">
      <alignment horizontal="center" vertical="center"/>
    </xf>
    <xf numFmtId="184" fontId="112" fillId="0" borderId="356" xfId="0" applyNumberFormat="1" applyFont="1" applyBorder="1" applyAlignment="1">
      <alignment horizontal="center" vertical="center"/>
    </xf>
    <xf numFmtId="179" fontId="112" fillId="0" borderId="430" xfId="0" applyNumberFormat="1" applyFont="1" applyBorder="1" applyAlignment="1">
      <alignment horizontal="center" vertical="center"/>
    </xf>
    <xf numFmtId="179" fontId="112" fillId="0" borderId="357" xfId="0" applyNumberFormat="1" applyFont="1" applyBorder="1" applyAlignment="1">
      <alignment horizontal="center" vertical="center"/>
    </xf>
    <xf numFmtId="179" fontId="112" fillId="0" borderId="553" xfId="0" applyNumberFormat="1" applyFont="1" applyBorder="1" applyAlignment="1">
      <alignment horizontal="center" vertical="center"/>
    </xf>
    <xf numFmtId="176" fontId="112" fillId="0" borderId="629" xfId="0" applyNumberFormat="1" applyFont="1" applyBorder="1" applyAlignment="1">
      <alignment horizontal="center" vertical="center"/>
    </xf>
    <xf numFmtId="176" fontId="112" fillId="0" borderId="430" xfId="0" applyNumberFormat="1" applyFont="1" applyBorder="1" applyAlignment="1">
      <alignment horizontal="center" vertical="center"/>
    </xf>
    <xf numFmtId="179" fontId="112" fillId="0" borderId="385" xfId="0" applyNumberFormat="1" applyFont="1" applyBorder="1" applyAlignment="1">
      <alignment horizontal="left" vertical="center"/>
    </xf>
    <xf numFmtId="179" fontId="112" fillId="0" borderId="385" xfId="0" applyNumberFormat="1" applyFont="1" applyBorder="1" applyAlignment="1">
      <alignment horizontal="center" vertical="center"/>
    </xf>
    <xf numFmtId="10" fontId="112" fillId="0" borderId="553" xfId="0" applyNumberFormat="1" applyFont="1" applyBorder="1" applyAlignment="1">
      <alignment horizontal="center" vertical="center"/>
    </xf>
    <xf numFmtId="0" fontId="117" fillId="0" borderId="391" xfId="0" applyFont="1" applyBorder="1" applyAlignment="1">
      <alignment horizontal="center" vertical="center"/>
    </xf>
    <xf numFmtId="0" fontId="92" fillId="0" borderId="430" xfId="0" applyFont="1" applyBorder="1" applyAlignment="1">
      <alignment horizontal="center" vertical="top" wrapText="1"/>
    </xf>
    <xf numFmtId="0" fontId="115" fillId="0" borderId="591" xfId="0" applyFont="1" applyBorder="1" applyAlignment="1">
      <alignment horizontal="left" vertical="center"/>
    </xf>
    <xf numFmtId="0" fontId="112" fillId="0" borderId="341" xfId="0" applyFont="1" applyBorder="1" applyAlignment="1">
      <alignment horizontal="center" vertical="center" wrapText="1"/>
    </xf>
    <xf numFmtId="0" fontId="112" fillId="0" borderId="342" xfId="0" applyFont="1" applyBorder="1" applyAlignment="1">
      <alignment horizontal="center" vertical="center" wrapText="1"/>
    </xf>
    <xf numFmtId="0" fontId="112" fillId="0" borderId="343" xfId="0" applyFont="1" applyBorder="1" applyAlignment="1">
      <alignment horizontal="left" vertical="center"/>
    </xf>
    <xf numFmtId="0" fontId="112" fillId="0" borderId="430" xfId="0" applyFont="1" applyBorder="1" applyAlignment="1">
      <alignment horizontal="center" vertical="center"/>
    </xf>
    <xf numFmtId="0" fontId="112" fillId="0" borderId="430" xfId="0" applyFont="1" applyBorder="1" applyAlignment="1">
      <alignment horizontal="center" vertical="center" wrapText="1"/>
    </xf>
    <xf numFmtId="0" fontId="112" fillId="0" borderId="430" xfId="0" applyFont="1" applyBorder="1" applyAlignment="1">
      <alignment horizontal="left" vertical="center" wrapText="1"/>
    </xf>
    <xf numFmtId="0" fontId="112" fillId="0" borderId="205" xfId="0" applyFont="1" applyBorder="1" applyAlignment="1">
      <alignment horizontal="center" vertical="center"/>
    </xf>
    <xf numFmtId="179" fontId="112" fillId="0" borderId="342" xfId="0" applyNumberFormat="1" applyFont="1" applyBorder="1" applyAlignment="1">
      <alignment horizontal="left" vertical="center"/>
    </xf>
    <xf numFmtId="179" fontId="112" fillId="0" borderId="342" xfId="0" applyNumberFormat="1" applyFont="1" applyBorder="1" applyAlignment="1">
      <alignment horizontal="center" vertical="center"/>
    </xf>
    <xf numFmtId="0" fontId="112" fillId="0" borderId="189" xfId="0" applyFont="1" applyBorder="1" applyAlignment="1">
      <alignment horizontal="center" vertical="center"/>
    </xf>
    <xf numFmtId="179" fontId="112" fillId="0" borderId="189" xfId="0" applyNumberFormat="1" applyFont="1" applyBorder="1" applyAlignment="1">
      <alignment horizontal="center" vertical="center"/>
    </xf>
    <xf numFmtId="0" fontId="113" fillId="0" borderId="426" xfId="0" applyFont="1" applyBorder="1" applyAlignment="1">
      <alignment horizontal="center" vertical="center"/>
    </xf>
    <xf numFmtId="178" fontId="112" fillId="0" borderId="427" xfId="0" applyNumberFormat="1" applyFont="1" applyBorder="1" applyAlignment="1">
      <alignment horizontal="center" vertical="center"/>
    </xf>
    <xf numFmtId="184" fontId="112" fillId="0" borderId="425" xfId="0" applyNumberFormat="1" applyFont="1" applyBorder="1" applyAlignment="1">
      <alignment horizontal="center" vertical="center"/>
    </xf>
    <xf numFmtId="179" fontId="112" fillId="0" borderId="630" xfId="0" applyNumberFormat="1" applyFont="1" applyBorder="1" applyAlignment="1">
      <alignment horizontal="center" vertical="center"/>
    </xf>
    <xf numFmtId="179" fontId="112" fillId="0" borderId="430" xfId="0" applyNumberFormat="1" applyFont="1" applyBorder="1" applyAlignment="1">
      <alignment horizontal="left" vertical="center"/>
    </xf>
    <xf numFmtId="0" fontId="112" fillId="0" borderId="261" xfId="0" applyFont="1" applyBorder="1" applyAlignment="1">
      <alignment horizontal="center" vertical="center"/>
    </xf>
    <xf numFmtId="179" fontId="112" fillId="0" borderId="261" xfId="0" applyNumberFormat="1" applyFont="1" applyBorder="1" applyAlignment="1">
      <alignment horizontal="center" vertical="center"/>
    </xf>
    <xf numFmtId="0" fontId="10" fillId="0" borderId="290" xfId="0" applyFont="1" applyBorder="1" applyAlignment="1">
      <alignment horizontal="left" vertical="center" wrapText="1"/>
    </xf>
    <xf numFmtId="0" fontId="10" fillId="0" borderId="593" xfId="0" applyFont="1" applyBorder="1" applyAlignment="1">
      <alignment horizontal="center" vertical="center"/>
    </xf>
    <xf numFmtId="0" fontId="10" fillId="0" borderId="261" xfId="0" applyFont="1" applyBorder="1" applyAlignment="1">
      <alignment horizontal="center" vertical="center"/>
    </xf>
    <xf numFmtId="0" fontId="36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 wrapText="1"/>
    </xf>
    <xf numFmtId="178" fontId="10" fillId="0" borderId="610" xfId="0" applyNumberFormat="1" applyFont="1" applyBorder="1" applyAlignment="1">
      <alignment horizontal="center" vertical="center"/>
    </xf>
    <xf numFmtId="178" fontId="10" fillId="0" borderId="291" xfId="0" applyNumberFormat="1" applyFont="1" applyBorder="1" applyAlignment="1">
      <alignment horizontal="center" vertical="center"/>
    </xf>
    <xf numFmtId="184" fontId="10" fillId="0" borderId="344" xfId="0" applyNumberFormat="1" applyFont="1" applyBorder="1" applyAlignment="1">
      <alignment horizontal="center" vertical="center"/>
    </xf>
    <xf numFmtId="179" fontId="10" fillId="0" borderId="609" xfId="0" applyNumberFormat="1" applyFont="1" applyBorder="1" applyAlignment="1">
      <alignment horizontal="center" vertical="center"/>
    </xf>
    <xf numFmtId="176" fontId="10" fillId="0" borderId="610" xfId="0" applyNumberFormat="1" applyFont="1" applyBorder="1" applyAlignment="1">
      <alignment horizontal="center" vertical="center"/>
    </xf>
    <xf numFmtId="176" fontId="10" fillId="0" borderId="290" xfId="0" applyNumberFormat="1" applyFont="1" applyBorder="1" applyAlignment="1">
      <alignment horizontal="center" vertical="center"/>
    </xf>
    <xf numFmtId="0" fontId="95" fillId="0" borderId="430" xfId="0" applyFont="1" applyBorder="1" applyAlignment="1">
      <alignment horizontal="center" vertical="center" wrapText="1"/>
    </xf>
    <xf numFmtId="0" fontId="81" fillId="0" borderId="430" xfId="0" applyFont="1" applyBorder="1" applyAlignment="1">
      <alignment horizontal="center" vertical="center" wrapText="1"/>
    </xf>
    <xf numFmtId="0" fontId="34" fillId="0" borderId="591" xfId="0" applyFont="1" applyBorder="1" applyAlignment="1">
      <alignment horizontal="left" vertical="center"/>
    </xf>
    <xf numFmtId="0" fontId="10" fillId="0" borderId="430" xfId="0" applyFont="1" applyBorder="1" applyAlignment="1">
      <alignment horizontal="center" vertical="center"/>
    </xf>
    <xf numFmtId="0" fontId="10" fillId="0" borderId="430" xfId="0" applyFont="1" applyBorder="1" applyAlignment="1">
      <alignment horizontal="center" vertical="center" wrapText="1"/>
    </xf>
    <xf numFmtId="0" fontId="10" fillId="0" borderId="430" xfId="0" applyFont="1" applyBorder="1" applyAlignment="1">
      <alignment horizontal="left" vertical="center" wrapText="1"/>
    </xf>
    <xf numFmtId="0" fontId="10" fillId="0" borderId="525" xfId="0" applyFont="1" applyBorder="1" applyAlignment="1">
      <alignment horizontal="center" vertical="center"/>
    </xf>
    <xf numFmtId="178" fontId="10" fillId="0" borderId="629" xfId="0" applyNumberFormat="1" applyFont="1" applyBorder="1" applyAlignment="1">
      <alignment horizontal="center" vertical="center"/>
    </xf>
    <xf numFmtId="178" fontId="10" fillId="0" borderId="427" xfId="0" applyNumberFormat="1" applyFont="1" applyBorder="1" applyAlignment="1">
      <alignment horizontal="center" vertical="center"/>
    </xf>
    <xf numFmtId="179" fontId="10" fillId="0" borderId="630" xfId="0" applyNumberFormat="1" applyFont="1" applyBorder="1" applyAlignment="1">
      <alignment horizontal="center" vertical="center"/>
    </xf>
    <xf numFmtId="176" fontId="10" fillId="0" borderId="629" xfId="0" applyNumberFormat="1" applyFont="1" applyBorder="1" applyAlignment="1">
      <alignment horizontal="center" vertical="center"/>
    </xf>
    <xf numFmtId="176" fontId="10" fillId="0" borderId="430" xfId="0" applyNumberFormat="1" applyFont="1" applyBorder="1" applyAlignment="1">
      <alignment horizontal="center" vertical="center"/>
    </xf>
    <xf numFmtId="10" fontId="10" fillId="0" borderId="630" xfId="0" applyNumberFormat="1" applyFont="1" applyBorder="1" applyAlignment="1">
      <alignment horizontal="center" vertical="center"/>
    </xf>
    <xf numFmtId="0" fontId="10" fillId="0" borderId="6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9" fontId="16" fillId="6" borderId="440" xfId="0" applyNumberFormat="1" applyFont="1" applyFill="1" applyBorder="1" applyAlignment="1">
      <alignment horizontal="center" vertical="center"/>
    </xf>
    <xf numFmtId="179" fontId="16" fillId="6" borderId="632" xfId="0" applyNumberFormat="1" applyFont="1" applyFill="1" applyBorder="1" applyAlignment="1">
      <alignment horizontal="center" vertical="center"/>
    </xf>
    <xf numFmtId="176" fontId="18" fillId="6" borderId="633" xfId="0" applyNumberFormat="1" applyFont="1" applyFill="1" applyBorder="1" applyAlignment="1">
      <alignment horizontal="center" vertical="center"/>
    </xf>
    <xf numFmtId="10" fontId="18" fillId="6" borderId="440" xfId="0" applyNumberFormat="1" applyFont="1" applyFill="1" applyBorder="1" applyAlignment="1">
      <alignment horizontal="center" vertical="center"/>
    </xf>
    <xf numFmtId="179" fontId="18" fillId="6" borderId="449" xfId="0" applyNumberFormat="1" applyFont="1" applyFill="1" applyBorder="1" applyAlignment="1">
      <alignment horizontal="center" vertical="center"/>
    </xf>
    <xf numFmtId="10" fontId="11" fillId="6" borderId="449" xfId="0" applyNumberFormat="1" applyFont="1" applyFill="1" applyBorder="1" applyAlignment="1">
      <alignment horizontal="center" vertical="center"/>
    </xf>
    <xf numFmtId="10" fontId="11" fillId="6" borderId="632" xfId="0" applyNumberFormat="1" applyFont="1" applyFill="1" applyBorder="1" applyAlignment="1">
      <alignment horizontal="center" vertical="center"/>
    </xf>
    <xf numFmtId="0" fontId="99" fillId="6" borderId="449" xfId="0" applyFont="1" applyFill="1" applyBorder="1" applyAlignment="1">
      <alignment horizontal="center" vertical="center"/>
    </xf>
    <xf numFmtId="0" fontId="118" fillId="6" borderId="449" xfId="0" applyFont="1" applyFill="1" applyBorder="1" applyAlignment="1">
      <alignment horizontal="center" vertical="center" wrapText="1"/>
    </xf>
    <xf numFmtId="0" fontId="48" fillId="6" borderId="632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176" fontId="2" fillId="2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15" fillId="20" borderId="194" xfId="0" applyFont="1" applyFill="1" applyBorder="1" applyAlignment="1">
      <alignment horizontal="center" vertical="center"/>
    </xf>
    <xf numFmtId="0" fontId="15" fillId="21" borderId="194" xfId="0" applyFont="1" applyFill="1" applyBorder="1" applyAlignment="1">
      <alignment horizontal="center" vertical="center" wrapText="1"/>
    </xf>
    <xf numFmtId="0" fontId="15" fillId="0" borderId="194" xfId="0" applyFont="1" applyBorder="1" applyAlignment="1">
      <alignment horizontal="center" vertical="center"/>
    </xf>
    <xf numFmtId="0" fontId="15" fillId="22" borderId="194" xfId="0" applyFont="1" applyFill="1" applyBorder="1" applyAlignment="1">
      <alignment horizontal="center" wrapText="1"/>
    </xf>
    <xf numFmtId="0" fontId="61" fillId="0" borderId="194" xfId="0" applyFont="1" applyBorder="1" applyAlignment="1">
      <alignment wrapText="1"/>
    </xf>
    <xf numFmtId="176" fontId="1" fillId="0" borderId="0" xfId="0" applyNumberFormat="1" applyFont="1" applyAlignment="1">
      <alignment vertical="center" wrapText="1"/>
    </xf>
    <xf numFmtId="0" fontId="7" fillId="2" borderId="131" xfId="0" applyFont="1" applyFill="1" applyBorder="1" applyAlignment="1">
      <alignment horizontal="center" vertical="center"/>
    </xf>
    <xf numFmtId="0" fontId="8" fillId="8" borderId="520" xfId="0" applyFont="1" applyFill="1" applyBorder="1" applyAlignment="1">
      <alignment horizontal="center" vertical="center"/>
    </xf>
    <xf numFmtId="176" fontId="8" fillId="8" borderId="162" xfId="0" applyNumberFormat="1" applyFont="1" applyFill="1" applyBorder="1" applyAlignment="1">
      <alignment horizontal="center" vertical="center"/>
    </xf>
    <xf numFmtId="0" fontId="8" fillId="8" borderId="521" xfId="0" applyFont="1" applyFill="1" applyBorder="1" applyAlignment="1">
      <alignment horizontal="center" vertical="center"/>
    </xf>
    <xf numFmtId="0" fontId="8" fillId="9" borderId="520" xfId="0" applyFont="1" applyFill="1" applyBorder="1" applyAlignment="1">
      <alignment horizontal="center" vertical="center"/>
    </xf>
    <xf numFmtId="176" fontId="8" fillId="9" borderId="157" xfId="0" applyNumberFormat="1" applyFont="1" applyFill="1" applyBorder="1" applyAlignment="1">
      <alignment horizontal="center" vertical="center"/>
    </xf>
    <xf numFmtId="0" fontId="8" fillId="9" borderId="157" xfId="0" applyFont="1" applyFill="1" applyBorder="1" applyAlignment="1">
      <alignment horizontal="center" vertical="center"/>
    </xf>
    <xf numFmtId="10" fontId="8" fillId="9" borderId="522" xfId="0" applyNumberFormat="1" applyFont="1" applyFill="1" applyBorder="1" applyAlignment="1">
      <alignment horizontal="center" vertical="center"/>
    </xf>
    <xf numFmtId="0" fontId="8" fillId="4" borderId="165" xfId="0" applyFont="1" applyFill="1" applyBorder="1" applyAlignment="1">
      <alignment horizontal="center" vertical="center"/>
    </xf>
    <xf numFmtId="0" fontId="8" fillId="4" borderId="166" xfId="0" applyFont="1" applyFill="1" applyBorder="1" applyAlignment="1">
      <alignment horizontal="center" vertical="center"/>
    </xf>
    <xf numFmtId="0" fontId="8" fillId="4" borderId="166" xfId="0" applyFont="1" applyFill="1" applyBorder="1" applyAlignment="1">
      <alignment horizontal="center" vertical="center" wrapText="1"/>
    </xf>
    <xf numFmtId="182" fontId="8" fillId="4" borderId="166" xfId="0" applyNumberFormat="1" applyFont="1" applyFill="1" applyBorder="1" applyAlignment="1">
      <alignment horizontal="center" vertical="center"/>
    </xf>
    <xf numFmtId="0" fontId="8" fillId="4" borderId="157" xfId="0" applyFont="1" applyFill="1" applyBorder="1" applyAlignment="1">
      <alignment horizontal="center" vertical="center"/>
    </xf>
    <xf numFmtId="0" fontId="8" fillId="4" borderId="167" xfId="0" applyFont="1" applyFill="1" applyBorder="1" applyAlignment="1">
      <alignment horizontal="center" vertical="center"/>
    </xf>
    <xf numFmtId="0" fontId="7" fillId="2" borderId="150" xfId="0" applyFont="1" applyFill="1" applyBorder="1" applyAlignment="1">
      <alignment horizontal="center" vertical="center"/>
    </xf>
    <xf numFmtId="0" fontId="10" fillId="23" borderId="264" xfId="0" applyFont="1" applyFill="1" applyBorder="1" applyAlignment="1">
      <alignment horizontal="center" vertical="center"/>
    </xf>
    <xf numFmtId="0" fontId="10" fillId="23" borderId="261" xfId="0" applyFont="1" applyFill="1" applyBorder="1" applyAlignment="1">
      <alignment horizontal="center" vertical="center"/>
    </xf>
    <xf numFmtId="0" fontId="10" fillId="23" borderId="261" xfId="0" applyFont="1" applyFill="1" applyBorder="1" applyAlignment="1">
      <alignment horizontal="center" vertical="center" wrapText="1"/>
    </xf>
    <xf numFmtId="0" fontId="10" fillId="23" borderId="261" xfId="0" applyFont="1" applyFill="1" applyBorder="1" applyAlignment="1">
      <alignment horizontal="left" vertical="center" wrapText="1"/>
    </xf>
    <xf numFmtId="0" fontId="10" fillId="23" borderId="525" xfId="0" applyFont="1" applyFill="1" applyBorder="1" applyAlignment="1">
      <alignment horizontal="center" vertical="center"/>
    </xf>
    <xf numFmtId="0" fontId="10" fillId="23" borderId="258" xfId="0" applyFont="1" applyFill="1" applyBorder="1" applyAlignment="1">
      <alignment horizontal="center" vertical="center"/>
    </xf>
    <xf numFmtId="0" fontId="10" fillId="23" borderId="350" xfId="0" applyFont="1" applyFill="1" applyBorder="1" applyAlignment="1">
      <alignment horizontal="center" vertical="center" wrapText="1"/>
    </xf>
    <xf numFmtId="0" fontId="10" fillId="23" borderId="261" xfId="0" applyFont="1" applyFill="1" applyBorder="1" applyAlignment="1">
      <alignment horizontal="center" vertical="center"/>
    </xf>
    <xf numFmtId="0" fontId="10" fillId="23" borderId="258" xfId="0" applyFont="1" applyFill="1" applyBorder="1" applyAlignment="1">
      <alignment horizontal="center" vertical="center" wrapText="1"/>
    </xf>
    <xf numFmtId="184" fontId="10" fillId="23" borderId="593" xfId="0" applyNumberFormat="1" applyFont="1" applyFill="1" applyBorder="1" applyAlignment="1">
      <alignment horizontal="center" vertical="center"/>
    </xf>
    <xf numFmtId="184" fontId="10" fillId="23" borderId="258" xfId="0" applyNumberFormat="1" applyFont="1" applyFill="1" applyBorder="1" applyAlignment="1">
      <alignment horizontal="center" vertical="center"/>
    </xf>
    <xf numFmtId="178" fontId="10" fillId="23" borderId="257" xfId="0" applyNumberFormat="1" applyFont="1" applyFill="1" applyBorder="1" applyAlignment="1">
      <alignment horizontal="center" vertical="center"/>
    </xf>
    <xf numFmtId="179" fontId="10" fillId="23" borderId="261" xfId="0" applyNumberFormat="1" applyFont="1" applyFill="1" applyBorder="1" applyAlignment="1">
      <alignment horizontal="center" vertical="center"/>
    </xf>
    <xf numFmtId="179" fontId="10" fillId="23" borderId="594" xfId="0" applyNumberFormat="1" applyFont="1" applyFill="1" applyBorder="1" applyAlignment="1">
      <alignment horizontal="center" vertical="center"/>
    </xf>
    <xf numFmtId="176" fontId="10" fillId="23" borderId="593" xfId="0" applyNumberFormat="1" applyFont="1" applyFill="1" applyBorder="1" applyAlignment="1">
      <alignment horizontal="center" vertical="center"/>
    </xf>
    <xf numFmtId="176" fontId="10" fillId="23" borderId="261" xfId="0" applyNumberFormat="1" applyFont="1" applyFill="1" applyBorder="1" applyAlignment="1">
      <alignment horizontal="center" vertical="center"/>
    </xf>
    <xf numFmtId="179" fontId="11" fillId="23" borderId="261" xfId="0" applyNumberFormat="1" applyFont="1" applyFill="1" applyBorder="1" applyAlignment="1">
      <alignment horizontal="center" vertical="center"/>
    </xf>
    <xf numFmtId="10" fontId="10" fillId="23" borderId="594" xfId="0" applyNumberFormat="1" applyFont="1" applyFill="1" applyBorder="1" applyAlignment="1">
      <alignment horizontal="center" vertical="center"/>
    </xf>
    <xf numFmtId="0" fontId="119" fillId="23" borderId="261" xfId="0" applyFont="1" applyFill="1" applyBorder="1" applyAlignment="1">
      <alignment horizontal="center" vertical="center"/>
    </xf>
    <xf numFmtId="0" fontId="10" fillId="23" borderId="261" xfId="0" applyFont="1" applyFill="1" applyBorder="1" applyAlignment="1">
      <alignment horizontal="center" vertical="center" wrapText="1"/>
    </xf>
    <xf numFmtId="0" fontId="34" fillId="23" borderId="594" xfId="0" applyFont="1" applyFill="1" applyBorder="1" applyAlignment="1">
      <alignment horizontal="left" vertical="center"/>
    </xf>
    <xf numFmtId="0" fontId="10" fillId="23" borderId="266" xfId="0" applyFont="1" applyFill="1" applyBorder="1" applyAlignment="1">
      <alignment horizontal="center" vertical="center" wrapText="1"/>
    </xf>
    <xf numFmtId="0" fontId="10" fillId="23" borderId="267" xfId="0" applyFont="1" applyFill="1" applyBorder="1" applyAlignment="1">
      <alignment horizontal="center" vertical="center"/>
    </xf>
    <xf numFmtId="0" fontId="10" fillId="23" borderId="267" xfId="0" applyFont="1" applyFill="1" applyBorder="1" applyAlignment="1">
      <alignment horizontal="center" vertical="center" wrapText="1"/>
    </xf>
    <xf numFmtId="182" fontId="10" fillId="23" borderId="267" xfId="0" applyNumberFormat="1" applyFont="1" applyFill="1" applyBorder="1" applyAlignment="1">
      <alignment horizontal="left" vertical="center"/>
    </xf>
    <xf numFmtId="0" fontId="10" fillId="23" borderId="267" xfId="0" applyFont="1" applyFill="1" applyBorder="1" applyAlignment="1">
      <alignment horizontal="left" vertical="center"/>
    </xf>
    <xf numFmtId="0" fontId="10" fillId="23" borderId="268" xfId="0" applyFont="1" applyFill="1" applyBorder="1" applyAlignment="1">
      <alignment horizontal="left" vertical="center"/>
    </xf>
    <xf numFmtId="0" fontId="10" fillId="23" borderId="391" xfId="0" applyFont="1" applyFill="1" applyBorder="1" applyAlignment="1">
      <alignment horizontal="center" vertical="center"/>
    </xf>
    <xf numFmtId="0" fontId="10" fillId="23" borderId="391" xfId="0" applyFont="1" applyFill="1" applyBorder="1" applyAlignment="1">
      <alignment horizontal="left" vertical="center"/>
    </xf>
    <xf numFmtId="0" fontId="10" fillId="23" borderId="526" xfId="0" applyFont="1" applyFill="1" applyBorder="1" applyAlignment="1">
      <alignment horizontal="center" vertical="center"/>
    </xf>
    <xf numFmtId="0" fontId="10" fillId="23" borderId="391" xfId="0" applyFont="1" applyFill="1" applyBorder="1" applyAlignment="1">
      <alignment horizontal="center" vertical="center" wrapText="1"/>
    </xf>
    <xf numFmtId="0" fontId="10" fillId="23" borderId="391" xfId="0" applyFont="1" applyFill="1" applyBorder="1" applyAlignment="1">
      <alignment horizontal="center" vertical="center"/>
    </xf>
    <xf numFmtId="0" fontId="10" fillId="23" borderId="526" xfId="0" applyFont="1" applyFill="1" applyBorder="1" applyAlignment="1">
      <alignment horizontal="center" vertical="center" wrapText="1"/>
    </xf>
    <xf numFmtId="184" fontId="10" fillId="23" borderId="525" xfId="0" applyNumberFormat="1" applyFont="1" applyFill="1" applyBorder="1" applyAlignment="1">
      <alignment horizontal="center" vertical="center"/>
    </xf>
    <xf numFmtId="184" fontId="10" fillId="23" borderId="526" xfId="0" applyNumberFormat="1" applyFont="1" applyFill="1" applyBorder="1" applyAlignment="1">
      <alignment horizontal="center" vertical="center"/>
    </xf>
    <xf numFmtId="0" fontId="10" fillId="23" borderId="524" xfId="0" applyFont="1" applyFill="1" applyBorder="1" applyAlignment="1">
      <alignment horizontal="center" vertical="center"/>
    </xf>
    <xf numFmtId="176" fontId="10" fillId="23" borderId="353" xfId="0" applyNumberFormat="1" applyFont="1" applyFill="1" applyBorder="1" applyAlignment="1">
      <alignment horizontal="center" vertical="center"/>
    </xf>
    <xf numFmtId="179" fontId="10" fillId="23" borderId="391" xfId="0" applyNumberFormat="1" applyFont="1" applyFill="1" applyBorder="1" applyAlignment="1">
      <alignment horizontal="center" vertical="center"/>
    </xf>
    <xf numFmtId="179" fontId="10" fillId="23" borderId="527" xfId="0" applyNumberFormat="1" applyFont="1" applyFill="1" applyBorder="1" applyAlignment="1">
      <alignment horizontal="center" vertical="center"/>
    </xf>
    <xf numFmtId="176" fontId="10" fillId="23" borderId="525" xfId="0" applyNumberFormat="1" applyFont="1" applyFill="1" applyBorder="1" applyAlignment="1">
      <alignment horizontal="center" vertical="center"/>
    </xf>
    <xf numFmtId="176" fontId="10" fillId="23" borderId="391" xfId="0" applyNumberFormat="1" applyFont="1" applyFill="1" applyBorder="1" applyAlignment="1">
      <alignment horizontal="center" vertical="center"/>
    </xf>
    <xf numFmtId="179" fontId="10" fillId="23" borderId="595" xfId="0" applyNumberFormat="1" applyFont="1" applyFill="1" applyBorder="1" applyAlignment="1">
      <alignment horizontal="right" vertical="center"/>
    </xf>
    <xf numFmtId="10" fontId="10" fillId="23" borderId="527" xfId="0" applyNumberFormat="1" applyFont="1" applyFill="1" applyBorder="1" applyAlignment="1">
      <alignment horizontal="center" vertical="center"/>
    </xf>
    <xf numFmtId="0" fontId="10" fillId="23" borderId="391" xfId="0" applyFont="1" applyFill="1" applyBorder="1" applyAlignment="1">
      <alignment horizontal="center" vertical="center" wrapText="1"/>
    </xf>
    <xf numFmtId="0" fontId="34" fillId="23" borderId="527" xfId="0" applyFont="1" applyFill="1" applyBorder="1" applyAlignment="1">
      <alignment horizontal="left" vertical="center"/>
    </xf>
    <xf numFmtId="0" fontId="10" fillId="23" borderId="356" xfId="0" applyFont="1" applyFill="1" applyBorder="1" applyAlignment="1">
      <alignment horizontal="center" vertical="center" wrapText="1"/>
    </xf>
    <xf numFmtId="0" fontId="10" fillId="23" borderId="357" xfId="0" applyFont="1" applyFill="1" applyBorder="1" applyAlignment="1">
      <alignment horizontal="center" vertical="center"/>
    </xf>
    <xf numFmtId="0" fontId="10" fillId="23" borderId="357" xfId="0" applyFont="1" applyFill="1" applyBorder="1" applyAlignment="1">
      <alignment horizontal="center" vertical="center" wrapText="1"/>
    </xf>
    <xf numFmtId="182" fontId="10" fillId="23" borderId="357" xfId="0" applyNumberFormat="1" applyFont="1" applyFill="1" applyBorder="1" applyAlignment="1">
      <alignment horizontal="left" vertical="center"/>
    </xf>
    <xf numFmtId="0" fontId="10" fillId="23" borderId="357" xfId="0" applyFont="1" applyFill="1" applyBorder="1" applyAlignment="1">
      <alignment horizontal="left" vertical="center"/>
    </xf>
    <xf numFmtId="0" fontId="10" fillId="23" borderId="351" xfId="0" applyFont="1" applyFill="1" applyBorder="1" applyAlignment="1">
      <alignment horizontal="left" vertical="center"/>
    </xf>
    <xf numFmtId="176" fontId="10" fillId="23" borderId="596" xfId="0" applyNumberFormat="1" applyFont="1" applyFill="1" applyBorder="1" applyAlignment="1">
      <alignment horizontal="center" vertical="center"/>
    </xf>
    <xf numFmtId="178" fontId="10" fillId="23" borderId="525" xfId="0" applyNumberFormat="1" applyFont="1" applyFill="1" applyBorder="1" applyAlignment="1">
      <alignment horizontal="center" vertical="center"/>
    </xf>
    <xf numFmtId="0" fontId="41" fillId="23" borderId="527" xfId="0" applyFont="1" applyFill="1" applyBorder="1" applyAlignment="1">
      <alignment horizontal="left" vertical="center"/>
    </xf>
    <xf numFmtId="0" fontId="34" fillId="23" borderId="527" xfId="0" applyFont="1" applyFill="1" applyBorder="1" applyAlignment="1">
      <alignment horizontal="left" vertical="center" wrapText="1"/>
    </xf>
    <xf numFmtId="176" fontId="10" fillId="23" borderId="596" xfId="0" applyNumberFormat="1" applyFont="1" applyFill="1" applyBorder="1" applyAlignment="1">
      <alignment horizontal="center" vertical="center"/>
    </xf>
    <xf numFmtId="182" fontId="10" fillId="23" borderId="357" xfId="0" applyNumberFormat="1" applyFont="1" applyFill="1" applyBorder="1" applyAlignment="1">
      <alignment horizontal="center" vertical="center"/>
    </xf>
    <xf numFmtId="0" fontId="36" fillId="23" borderId="391" xfId="0" applyFont="1" applyFill="1" applyBorder="1" applyAlignment="1">
      <alignment horizontal="center" vertical="center"/>
    </xf>
    <xf numFmtId="178" fontId="10" fillId="23" borderId="391" xfId="0" applyNumberFormat="1" applyFont="1" applyFill="1" applyBorder="1" applyAlignment="1">
      <alignment horizontal="center" vertical="center"/>
    </xf>
    <xf numFmtId="178" fontId="10" fillId="23" borderId="353" xfId="0" applyNumberFormat="1" applyFont="1" applyFill="1" applyBorder="1" applyAlignment="1">
      <alignment horizontal="center" vertical="center"/>
    </xf>
    <xf numFmtId="0" fontId="10" fillId="23" borderId="525" xfId="0" applyFont="1" applyFill="1" applyBorder="1" applyAlignment="1">
      <alignment horizontal="center" vertical="center"/>
    </xf>
    <xf numFmtId="182" fontId="10" fillId="23" borderId="357" xfId="0" applyNumberFormat="1" applyFont="1" applyFill="1" applyBorder="1" applyAlignment="1">
      <alignment horizontal="center" vertical="center" wrapText="1"/>
    </xf>
    <xf numFmtId="0" fontId="10" fillId="23" borderId="357" xfId="0" applyFont="1" applyFill="1" applyBorder="1" applyAlignment="1">
      <alignment horizontal="left" vertical="center"/>
    </xf>
    <xf numFmtId="0" fontId="10" fillId="23" borderId="351" xfId="0" applyFont="1" applyFill="1" applyBorder="1" applyAlignment="1">
      <alignment horizontal="left" vertical="center"/>
    </xf>
    <xf numFmtId="0" fontId="10" fillId="24" borderId="205" xfId="0" applyFont="1" applyFill="1" applyBorder="1" applyAlignment="1">
      <alignment horizontal="center" vertical="center" wrapText="1"/>
    </xf>
    <xf numFmtId="0" fontId="10" fillId="24" borderId="206" xfId="0" applyFont="1" applyFill="1" applyBorder="1" applyAlignment="1">
      <alignment horizontal="center" vertical="center"/>
    </xf>
    <xf numFmtId="0" fontId="10" fillId="24" borderId="206" xfId="0" applyFont="1" applyFill="1" applyBorder="1" applyAlignment="1">
      <alignment horizontal="center" vertical="center" wrapText="1"/>
    </xf>
    <xf numFmtId="0" fontId="10" fillId="24" borderId="221" xfId="0" applyFont="1" applyFill="1" applyBorder="1" applyAlignment="1">
      <alignment horizontal="center" vertical="center" wrapText="1"/>
    </xf>
    <xf numFmtId="0" fontId="10" fillId="24" borderId="222" xfId="0" applyFont="1" applyFill="1" applyBorder="1" applyAlignment="1">
      <alignment horizontal="center" vertical="center"/>
    </xf>
    <xf numFmtId="0" fontId="10" fillId="24" borderId="222" xfId="0" applyFont="1" applyFill="1" applyBorder="1" applyAlignment="1">
      <alignment horizontal="center" vertical="center" wrapText="1"/>
    </xf>
    <xf numFmtId="0" fontId="10" fillId="24" borderId="232" xfId="0" applyFont="1" applyFill="1" applyBorder="1" applyAlignment="1">
      <alignment horizontal="center" vertical="center"/>
    </xf>
    <xf numFmtId="0" fontId="10" fillId="24" borderId="232" xfId="0" applyFont="1" applyFill="1" applyBorder="1" applyAlignment="1">
      <alignment horizontal="center" vertical="center" wrapText="1"/>
    </xf>
    <xf numFmtId="0" fontId="10" fillId="24" borderId="598" xfId="0" applyFont="1" applyFill="1" applyBorder="1" applyAlignment="1">
      <alignment horizontal="center" vertical="center" wrapText="1"/>
    </xf>
    <xf numFmtId="0" fontId="10" fillId="24" borderId="550" xfId="0" applyFont="1" applyFill="1" applyBorder="1" applyAlignment="1">
      <alignment horizontal="center" vertical="center"/>
    </xf>
    <xf numFmtId="0" fontId="10" fillId="24" borderId="550" xfId="0" applyFont="1" applyFill="1" applyBorder="1" applyAlignment="1">
      <alignment horizontal="center" vertical="center" wrapText="1"/>
    </xf>
    <xf numFmtId="0" fontId="7" fillId="25" borderId="0" xfId="0" applyFont="1" applyFill="1" applyAlignment="1">
      <alignment horizontal="center" vertical="center"/>
    </xf>
    <xf numFmtId="0" fontId="10" fillId="25" borderId="524" xfId="0" applyFont="1" applyFill="1" applyBorder="1" applyAlignment="1">
      <alignment horizontal="center" vertical="center"/>
    </xf>
    <xf numFmtId="0" fontId="10" fillId="25" borderId="391" xfId="0" applyFont="1" applyFill="1" applyBorder="1" applyAlignment="1">
      <alignment horizontal="center" vertical="center"/>
    </xf>
    <xf numFmtId="0" fontId="10" fillId="25" borderId="391" xfId="0" applyFont="1" applyFill="1" applyBorder="1" applyAlignment="1">
      <alignment horizontal="center" vertical="center" wrapText="1"/>
    </xf>
    <xf numFmtId="0" fontId="10" fillId="25" borderId="391" xfId="0" applyFont="1" applyFill="1" applyBorder="1" applyAlignment="1">
      <alignment horizontal="left" vertical="center" wrapText="1"/>
    </xf>
    <xf numFmtId="0" fontId="10" fillId="25" borderId="525" xfId="0" applyFont="1" applyFill="1" applyBorder="1" applyAlignment="1">
      <alignment horizontal="center" vertical="center"/>
    </xf>
    <xf numFmtId="0" fontId="10" fillId="25" borderId="526" xfId="0" applyFont="1" applyFill="1" applyBorder="1" applyAlignment="1">
      <alignment horizontal="center" vertical="center"/>
    </xf>
    <xf numFmtId="0" fontId="10" fillId="25" borderId="350" xfId="0" applyFont="1" applyFill="1" applyBorder="1" applyAlignment="1">
      <alignment horizontal="center" vertical="center" wrapText="1"/>
    </xf>
    <xf numFmtId="0" fontId="10" fillId="25" borderId="391" xfId="0" applyFont="1" applyFill="1" applyBorder="1" applyAlignment="1">
      <alignment horizontal="center" vertical="center"/>
    </xf>
    <xf numFmtId="0" fontId="10" fillId="25" borderId="526" xfId="0" applyFont="1" applyFill="1" applyBorder="1" applyAlignment="1">
      <alignment horizontal="center" vertical="center" wrapText="1"/>
    </xf>
    <xf numFmtId="184" fontId="10" fillId="25" borderId="525" xfId="0" applyNumberFormat="1" applyFont="1" applyFill="1" applyBorder="1" applyAlignment="1">
      <alignment horizontal="center" vertical="center"/>
    </xf>
    <xf numFmtId="184" fontId="10" fillId="25" borderId="526" xfId="0" applyNumberFormat="1" applyFont="1" applyFill="1" applyBorder="1" applyAlignment="1">
      <alignment horizontal="center" vertical="center"/>
    </xf>
    <xf numFmtId="176" fontId="10" fillId="25" borderId="353" xfId="0" applyNumberFormat="1" applyFont="1" applyFill="1" applyBorder="1" applyAlignment="1">
      <alignment horizontal="center" vertical="center"/>
    </xf>
    <xf numFmtId="179" fontId="10" fillId="25" borderId="391" xfId="0" applyNumberFormat="1" applyFont="1" applyFill="1" applyBorder="1" applyAlignment="1">
      <alignment horizontal="center" vertical="center"/>
    </xf>
    <xf numFmtId="179" fontId="10" fillId="25" borderId="527" xfId="0" applyNumberFormat="1" applyFont="1" applyFill="1" applyBorder="1" applyAlignment="1">
      <alignment horizontal="center" vertical="center"/>
    </xf>
    <xf numFmtId="178" fontId="10" fillId="25" borderId="525" xfId="0" applyNumberFormat="1" applyFont="1" applyFill="1" applyBorder="1" applyAlignment="1">
      <alignment horizontal="center" vertical="center"/>
    </xf>
    <xf numFmtId="179" fontId="10" fillId="25" borderId="528" xfId="0" applyNumberFormat="1" applyFont="1" applyFill="1" applyBorder="1" applyAlignment="1">
      <alignment horizontal="right" vertical="center"/>
    </xf>
    <xf numFmtId="179" fontId="10" fillId="25" borderId="261" xfId="0" applyNumberFormat="1" applyFont="1" applyFill="1" applyBorder="1" applyAlignment="1">
      <alignment horizontal="center" vertical="center"/>
    </xf>
    <xf numFmtId="10" fontId="10" fillId="25" borderId="527" xfId="0" applyNumberFormat="1" applyFont="1" applyFill="1" applyBorder="1" applyAlignment="1">
      <alignment horizontal="center" vertical="center"/>
    </xf>
    <xf numFmtId="0" fontId="120" fillId="25" borderId="261" xfId="0" applyFont="1" applyFill="1" applyBorder="1" applyAlignment="1">
      <alignment horizontal="center" vertical="center"/>
    </xf>
    <xf numFmtId="0" fontId="10" fillId="25" borderId="391" xfId="0" applyFont="1" applyFill="1" applyBorder="1" applyAlignment="1">
      <alignment horizontal="center" vertical="center" wrapText="1"/>
    </xf>
    <xf numFmtId="0" fontId="34" fillId="25" borderId="527" xfId="0" applyFont="1" applyFill="1" applyBorder="1" applyAlignment="1">
      <alignment horizontal="left" vertical="center" wrapText="1"/>
    </xf>
    <xf numFmtId="0" fontId="10" fillId="25" borderId="356" xfId="0" applyFont="1" applyFill="1" applyBorder="1" applyAlignment="1">
      <alignment horizontal="center" vertical="center" wrapText="1"/>
    </xf>
    <xf numFmtId="0" fontId="10" fillId="25" borderId="357" xfId="0" applyFont="1" applyFill="1" applyBorder="1" applyAlignment="1">
      <alignment horizontal="center" vertical="center"/>
    </xf>
    <xf numFmtId="0" fontId="10" fillId="25" borderId="357" xfId="0" applyFont="1" applyFill="1" applyBorder="1" applyAlignment="1">
      <alignment horizontal="center" vertical="center" wrapText="1"/>
    </xf>
    <xf numFmtId="182" fontId="10" fillId="25" borderId="357" xfId="0" applyNumberFormat="1" applyFont="1" applyFill="1" applyBorder="1" applyAlignment="1">
      <alignment horizontal="center" vertical="center"/>
    </xf>
    <xf numFmtId="0" fontId="10" fillId="25" borderId="357" xfId="0" applyFont="1" applyFill="1" applyBorder="1" applyAlignment="1">
      <alignment horizontal="left" vertical="center"/>
    </xf>
    <xf numFmtId="0" fontId="10" fillId="25" borderId="351" xfId="0" applyFont="1" applyFill="1" applyBorder="1" applyAlignment="1">
      <alignment horizontal="left" vertical="center"/>
    </xf>
    <xf numFmtId="0" fontId="12" fillId="25" borderId="0" xfId="0" applyFont="1" applyFill="1" applyAlignment="1">
      <alignment horizontal="center" vertical="center"/>
    </xf>
    <xf numFmtId="0" fontId="12" fillId="25" borderId="276" xfId="0" applyFont="1" applyFill="1" applyBorder="1" applyAlignment="1">
      <alignment horizontal="center" vertical="center"/>
    </xf>
    <xf numFmtId="0" fontId="10" fillId="25" borderId="270" xfId="0" applyFont="1" applyFill="1" applyBorder="1" applyAlignment="1">
      <alignment horizontal="center" vertical="center"/>
    </xf>
    <xf numFmtId="0" fontId="10" fillId="25" borderId="270" xfId="0" applyFont="1" applyFill="1" applyBorder="1" applyAlignment="1">
      <alignment horizontal="left" vertical="center"/>
    </xf>
    <xf numFmtId="0" fontId="3" fillId="25" borderId="531" xfId="0" applyFont="1" applyFill="1" applyBorder="1" applyAlignment="1">
      <alignment vertical="center"/>
    </xf>
    <xf numFmtId="0" fontId="3" fillId="25" borderId="203" xfId="0" applyFont="1" applyFill="1" applyBorder="1" applyAlignment="1">
      <alignment vertical="center"/>
    </xf>
    <xf numFmtId="0" fontId="10" fillId="25" borderId="205" xfId="0" applyFont="1" applyFill="1" applyBorder="1" applyAlignment="1">
      <alignment horizontal="center" vertical="center" wrapText="1"/>
    </xf>
    <xf numFmtId="0" fontId="10" fillId="25" borderId="270" xfId="0" applyFont="1" applyFill="1" applyBorder="1" applyAlignment="1">
      <alignment horizontal="center" vertical="center" wrapText="1"/>
    </xf>
    <xf numFmtId="0" fontId="36" fillId="25" borderId="371" xfId="0" applyFont="1" applyFill="1" applyBorder="1" applyAlignment="1">
      <alignment horizontal="center" vertical="center"/>
    </xf>
    <xf numFmtId="0" fontId="10" fillId="25" borderId="203" xfId="0" applyFont="1" applyFill="1" applyBorder="1" applyAlignment="1">
      <alignment horizontal="center" vertical="center" wrapText="1"/>
    </xf>
    <xf numFmtId="184" fontId="13" fillId="25" borderId="531" xfId="0" applyNumberFormat="1" applyFont="1" applyFill="1" applyBorder="1" applyAlignment="1">
      <alignment horizontal="center" vertical="center"/>
    </xf>
    <xf numFmtId="184" fontId="13" fillId="25" borderId="203" xfId="0" applyNumberFormat="1" applyFont="1" applyFill="1" applyBorder="1" applyAlignment="1">
      <alignment horizontal="center" vertical="center"/>
    </xf>
    <xf numFmtId="0" fontId="13" fillId="25" borderId="273" xfId="0" applyFont="1" applyFill="1" applyBorder="1" applyAlignment="1">
      <alignment horizontal="center" vertical="center"/>
    </xf>
    <xf numFmtId="176" fontId="10" fillId="25" borderId="202" xfId="0" applyNumberFormat="1" applyFont="1" applyFill="1" applyBorder="1" applyAlignment="1">
      <alignment horizontal="center" vertical="center"/>
    </xf>
    <xf numFmtId="179" fontId="13" fillId="25" borderId="270" xfId="0" applyNumberFormat="1" applyFont="1" applyFill="1" applyBorder="1" applyAlignment="1">
      <alignment horizontal="center" vertical="center"/>
    </xf>
    <xf numFmtId="179" fontId="13" fillId="25" borderId="532" xfId="0" applyNumberFormat="1" applyFont="1" applyFill="1" applyBorder="1" applyAlignment="1">
      <alignment horizontal="center" vertical="center"/>
    </xf>
    <xf numFmtId="178" fontId="10" fillId="25" borderId="531" xfId="0" applyNumberFormat="1" applyFont="1" applyFill="1" applyBorder="1" applyAlignment="1">
      <alignment horizontal="center" vertical="center"/>
    </xf>
    <xf numFmtId="178" fontId="10" fillId="25" borderId="270" xfId="0" applyNumberFormat="1" applyFont="1" applyFill="1" applyBorder="1" applyAlignment="1">
      <alignment horizontal="center" vertical="center"/>
    </xf>
    <xf numFmtId="179" fontId="10" fillId="25" borderId="270" xfId="0" applyNumberFormat="1" applyFont="1" applyFill="1" applyBorder="1" applyAlignment="1">
      <alignment horizontal="center" vertical="center"/>
    </xf>
    <xf numFmtId="179" fontId="10" fillId="25" borderId="533" xfId="0" applyNumberFormat="1" applyFont="1" applyFill="1" applyBorder="1" applyAlignment="1">
      <alignment horizontal="right"/>
    </xf>
    <xf numFmtId="9" fontId="10" fillId="25" borderId="222" xfId="0" applyNumberFormat="1" applyFont="1" applyFill="1" applyBorder="1" applyAlignment="1">
      <alignment horizontal="center" vertical="center"/>
    </xf>
    <xf numFmtId="10" fontId="10" fillId="25" borderId="534" xfId="0" applyNumberFormat="1" applyFont="1" applyFill="1" applyBorder="1" applyAlignment="1">
      <alignment horizontal="center" vertical="center"/>
    </xf>
    <xf numFmtId="0" fontId="13" fillId="25" borderId="270" xfId="0" applyFont="1" applyFill="1" applyBorder="1" applyAlignment="1">
      <alignment horizontal="center" vertical="center"/>
    </xf>
    <xf numFmtId="0" fontId="13" fillId="25" borderId="270" xfId="0" applyFont="1" applyFill="1" applyBorder="1" applyAlignment="1">
      <alignment horizontal="center" vertical="center" wrapText="1"/>
    </xf>
    <xf numFmtId="0" fontId="94" fillId="25" borderId="532" xfId="0" applyFont="1" applyFill="1" applyBorder="1" applyAlignment="1">
      <alignment horizontal="left" vertical="center"/>
    </xf>
    <xf numFmtId="0" fontId="13" fillId="25" borderId="202" xfId="0" applyFont="1" applyFill="1" applyBorder="1" applyAlignment="1">
      <alignment horizontal="center" vertical="center" wrapText="1"/>
    </xf>
    <xf numFmtId="0" fontId="13" fillId="25" borderId="270" xfId="0" applyFont="1" applyFill="1" applyBorder="1" applyAlignment="1">
      <alignment horizontal="center" vertical="center"/>
    </xf>
    <xf numFmtId="0" fontId="13" fillId="25" borderId="270" xfId="0" applyFont="1" applyFill="1" applyBorder="1" applyAlignment="1">
      <alignment horizontal="center" vertical="center" wrapText="1"/>
    </xf>
    <xf numFmtId="182" fontId="13" fillId="25" borderId="270" xfId="0" applyNumberFormat="1" applyFont="1" applyFill="1" applyBorder="1" applyAlignment="1">
      <alignment horizontal="center" vertical="center"/>
    </xf>
    <xf numFmtId="0" fontId="13" fillId="25" borderId="270" xfId="0" applyFont="1" applyFill="1" applyBorder="1" applyAlignment="1">
      <alignment horizontal="left" vertical="center"/>
    </xf>
    <xf numFmtId="0" fontId="13" fillId="25" borderId="203" xfId="0" applyFont="1" applyFill="1" applyBorder="1" applyAlignment="1">
      <alignment horizontal="left" vertical="center"/>
    </xf>
    <xf numFmtId="0" fontId="12" fillId="25" borderId="286" xfId="0" applyFont="1" applyFill="1" applyBorder="1" applyAlignment="1">
      <alignment horizontal="center" vertical="center"/>
    </xf>
    <xf numFmtId="0" fontId="10" fillId="25" borderId="278" xfId="0" applyFont="1" applyFill="1" applyBorder="1" applyAlignment="1">
      <alignment horizontal="center" vertical="center"/>
    </xf>
    <xf numFmtId="0" fontId="10" fillId="25" borderId="278" xfId="0" applyFont="1" applyFill="1" applyBorder="1" applyAlignment="1">
      <alignment horizontal="left" vertical="center"/>
    </xf>
    <xf numFmtId="0" fontId="3" fillId="25" borderId="535" xfId="0" applyFont="1" applyFill="1" applyBorder="1" applyAlignment="1">
      <alignment vertical="center"/>
    </xf>
    <xf numFmtId="0" fontId="3" fillId="25" borderId="219" xfId="0" applyFont="1" applyFill="1" applyBorder="1" applyAlignment="1">
      <alignment vertical="center"/>
    </xf>
    <xf numFmtId="0" fontId="10" fillId="25" borderId="221" xfId="0" applyFont="1" applyFill="1" applyBorder="1" applyAlignment="1">
      <alignment horizontal="center" vertical="center" wrapText="1"/>
    </xf>
    <xf numFmtId="0" fontId="10" fillId="25" borderId="278" xfId="0" applyFont="1" applyFill="1" applyBorder="1" applyAlignment="1">
      <alignment horizontal="center" vertical="center" wrapText="1"/>
    </xf>
    <xf numFmtId="0" fontId="36" fillId="25" borderId="278" xfId="0" applyFont="1" applyFill="1" applyBorder="1" applyAlignment="1">
      <alignment horizontal="center" vertical="center"/>
    </xf>
    <xf numFmtId="0" fontId="10" fillId="25" borderId="281" xfId="0" applyFont="1" applyFill="1" applyBorder="1" applyAlignment="1">
      <alignment horizontal="center" vertical="center" wrapText="1"/>
    </xf>
    <xf numFmtId="184" fontId="13" fillId="25" borderId="536" xfId="0" applyNumberFormat="1" applyFont="1" applyFill="1" applyBorder="1" applyAlignment="1">
      <alignment horizontal="center" vertical="center"/>
    </xf>
    <xf numFmtId="184" fontId="13" fillId="25" borderId="281" xfId="0" applyNumberFormat="1" applyFont="1" applyFill="1" applyBorder="1" applyAlignment="1">
      <alignment horizontal="center" vertical="center"/>
    </xf>
    <xf numFmtId="0" fontId="13" fillId="25" borderId="282" xfId="0" applyFont="1" applyFill="1" applyBorder="1" applyAlignment="1">
      <alignment horizontal="center" vertical="center"/>
    </xf>
    <xf numFmtId="176" fontId="10" fillId="25" borderId="283" xfId="0" applyNumberFormat="1" applyFont="1" applyFill="1" applyBorder="1" applyAlignment="1">
      <alignment horizontal="center" vertical="center"/>
    </xf>
    <xf numFmtId="179" fontId="13" fillId="25" borderId="278" xfId="0" applyNumberFormat="1" applyFont="1" applyFill="1" applyBorder="1" applyAlignment="1">
      <alignment horizontal="center" vertical="center"/>
    </xf>
    <xf numFmtId="179" fontId="13" fillId="25" borderId="537" xfId="0" applyNumberFormat="1" applyFont="1" applyFill="1" applyBorder="1" applyAlignment="1">
      <alignment horizontal="center" vertical="center"/>
    </xf>
    <xf numFmtId="178" fontId="10" fillId="25" borderId="536" xfId="0" applyNumberFormat="1" applyFont="1" applyFill="1" applyBorder="1" applyAlignment="1">
      <alignment horizontal="center" vertical="center"/>
    </xf>
    <xf numFmtId="176" fontId="10" fillId="25" borderId="278" xfId="0" applyNumberFormat="1" applyFont="1" applyFill="1" applyBorder="1" applyAlignment="1">
      <alignment horizontal="center" vertical="center"/>
    </xf>
    <xf numFmtId="179" fontId="10" fillId="25" borderId="278" xfId="0" applyNumberFormat="1" applyFont="1" applyFill="1" applyBorder="1" applyAlignment="1">
      <alignment horizontal="center" vertical="center"/>
    </xf>
    <xf numFmtId="179" fontId="10" fillId="25" borderId="538" xfId="0" applyNumberFormat="1" applyFont="1" applyFill="1" applyBorder="1" applyAlignment="1">
      <alignment horizontal="right"/>
    </xf>
    <xf numFmtId="0" fontId="13" fillId="25" borderId="278" xfId="0" applyFont="1" applyFill="1" applyBorder="1" applyAlignment="1">
      <alignment horizontal="center" vertical="center"/>
    </xf>
    <xf numFmtId="0" fontId="13" fillId="25" borderId="278" xfId="0" applyFont="1" applyFill="1" applyBorder="1" applyAlignment="1">
      <alignment horizontal="center" vertical="center" wrapText="1"/>
    </xf>
    <xf numFmtId="0" fontId="94" fillId="25" borderId="537" xfId="0" applyFont="1" applyFill="1" applyBorder="1" applyAlignment="1">
      <alignment horizontal="left" vertical="center"/>
    </xf>
    <xf numFmtId="0" fontId="13" fillId="25" borderId="283" xfId="0" applyFont="1" applyFill="1" applyBorder="1" applyAlignment="1">
      <alignment horizontal="center" vertical="center" wrapText="1"/>
    </xf>
    <xf numFmtId="0" fontId="13" fillId="25" borderId="278" xfId="0" applyFont="1" applyFill="1" applyBorder="1" applyAlignment="1">
      <alignment horizontal="center" vertical="center"/>
    </xf>
    <xf numFmtId="0" fontId="13" fillId="25" borderId="278" xfId="0" applyFont="1" applyFill="1" applyBorder="1" applyAlignment="1">
      <alignment horizontal="center" vertical="center" wrapText="1"/>
    </xf>
    <xf numFmtId="182" fontId="13" fillId="25" borderId="278" xfId="0" applyNumberFormat="1" applyFont="1" applyFill="1" applyBorder="1" applyAlignment="1">
      <alignment horizontal="center" vertical="center"/>
    </xf>
    <xf numFmtId="0" fontId="13" fillId="25" borderId="278" xfId="0" applyFont="1" applyFill="1" applyBorder="1" applyAlignment="1">
      <alignment horizontal="left" vertical="center"/>
    </xf>
    <xf numFmtId="0" fontId="13" fillId="25" borderId="281" xfId="0" applyFont="1" applyFill="1" applyBorder="1" applyAlignment="1">
      <alignment horizontal="left" vertical="center"/>
    </xf>
    <xf numFmtId="0" fontId="12" fillId="25" borderId="282" xfId="0" applyFont="1" applyFill="1" applyBorder="1" applyAlignment="1">
      <alignment horizontal="center" vertical="center"/>
    </xf>
    <xf numFmtId="0" fontId="10" fillId="25" borderId="288" xfId="0" applyFont="1" applyFill="1" applyBorder="1" applyAlignment="1">
      <alignment horizontal="center" vertical="center"/>
    </xf>
    <xf numFmtId="0" fontId="10" fillId="25" borderId="288" xfId="0" applyFont="1" applyFill="1" applyBorder="1" applyAlignment="1">
      <alignment horizontal="left" vertical="center"/>
    </xf>
    <xf numFmtId="0" fontId="10" fillId="25" borderId="288" xfId="0" applyFont="1" applyFill="1" applyBorder="1" applyAlignment="1">
      <alignment horizontal="center" vertical="center" wrapText="1"/>
    </xf>
    <xf numFmtId="0" fontId="36" fillId="25" borderId="288" xfId="0" applyFont="1" applyFill="1" applyBorder="1" applyAlignment="1">
      <alignment horizontal="center" vertical="center"/>
    </xf>
    <xf numFmtId="0" fontId="10" fillId="25" borderId="541" xfId="0" applyFont="1" applyFill="1" applyBorder="1" applyAlignment="1">
      <alignment horizontal="center" vertical="center" wrapText="1"/>
    </xf>
    <xf numFmtId="184" fontId="13" fillId="25" borderId="542" xfId="0" applyNumberFormat="1" applyFont="1" applyFill="1" applyBorder="1" applyAlignment="1">
      <alignment horizontal="center" vertical="center"/>
    </xf>
    <xf numFmtId="184" fontId="13" fillId="25" borderId="225" xfId="0" applyNumberFormat="1" applyFont="1" applyFill="1" applyBorder="1" applyAlignment="1">
      <alignment horizontal="center" vertical="center"/>
    </xf>
    <xf numFmtId="0" fontId="13" fillId="25" borderId="236" xfId="0" applyFont="1" applyFill="1" applyBorder="1" applyAlignment="1">
      <alignment horizontal="center" vertical="center"/>
    </xf>
    <xf numFmtId="176" fontId="10" fillId="25" borderId="237" xfId="0" applyNumberFormat="1" applyFont="1" applyFill="1" applyBorder="1" applyAlignment="1">
      <alignment horizontal="center" vertical="center"/>
    </xf>
    <xf numFmtId="179" fontId="13" fillId="25" borderId="232" xfId="0" applyNumberFormat="1" applyFont="1" applyFill="1" applyBorder="1" applyAlignment="1">
      <alignment horizontal="center" vertical="center"/>
    </xf>
    <xf numFmtId="179" fontId="13" fillId="25" borderId="543" xfId="0" applyNumberFormat="1" applyFont="1" applyFill="1" applyBorder="1" applyAlignment="1">
      <alignment horizontal="center" vertical="center"/>
    </xf>
    <xf numFmtId="178" fontId="10" fillId="25" borderId="542" xfId="0" applyNumberFormat="1" applyFont="1" applyFill="1" applyBorder="1" applyAlignment="1">
      <alignment horizontal="center" vertical="center"/>
    </xf>
    <xf numFmtId="176" fontId="10" fillId="25" borderId="232" xfId="0" applyNumberFormat="1" applyFont="1" applyFill="1" applyBorder="1" applyAlignment="1">
      <alignment horizontal="center" vertical="center"/>
    </xf>
    <xf numFmtId="179" fontId="10" fillId="25" borderId="232" xfId="0" applyNumberFormat="1" applyFont="1" applyFill="1" applyBorder="1" applyAlignment="1">
      <alignment horizontal="center" vertical="center"/>
    </xf>
    <xf numFmtId="179" fontId="10" fillId="25" borderId="222" xfId="0" applyNumberFormat="1" applyFont="1" applyFill="1" applyBorder="1" applyAlignment="1">
      <alignment horizontal="center" vertical="center"/>
    </xf>
    <xf numFmtId="0" fontId="10" fillId="25" borderId="232" xfId="0" applyFont="1" applyFill="1" applyBorder="1" applyAlignment="1">
      <alignment horizontal="center" vertical="center"/>
    </xf>
    <xf numFmtId="0" fontId="10" fillId="25" borderId="232" xfId="0" applyFont="1" applyFill="1" applyBorder="1" applyAlignment="1">
      <alignment horizontal="center" vertical="center" wrapText="1"/>
    </xf>
    <xf numFmtId="0" fontId="34" fillId="25" borderId="543" xfId="0" applyFont="1" applyFill="1" applyBorder="1" applyAlignment="1">
      <alignment horizontal="left" vertical="center"/>
    </xf>
    <xf numFmtId="0" fontId="10" fillId="25" borderId="237" xfId="0" applyFont="1" applyFill="1" applyBorder="1" applyAlignment="1">
      <alignment horizontal="center" vertical="center" wrapText="1"/>
    </xf>
    <xf numFmtId="0" fontId="10" fillId="25" borderId="232" xfId="0" applyFont="1" applyFill="1" applyBorder="1" applyAlignment="1">
      <alignment horizontal="center" vertical="center"/>
    </xf>
    <xf numFmtId="0" fontId="10" fillId="25" borderId="232" xfId="0" applyFont="1" applyFill="1" applyBorder="1" applyAlignment="1">
      <alignment horizontal="center" vertical="center" wrapText="1"/>
    </xf>
    <xf numFmtId="182" fontId="10" fillId="25" borderId="232" xfId="0" applyNumberFormat="1" applyFont="1" applyFill="1" applyBorder="1" applyAlignment="1">
      <alignment horizontal="center" vertical="center"/>
    </xf>
    <xf numFmtId="0" fontId="10" fillId="25" borderId="232" xfId="0" applyFont="1" applyFill="1" applyBorder="1" applyAlignment="1">
      <alignment horizontal="left" vertical="center"/>
    </xf>
    <xf numFmtId="0" fontId="10" fillId="25" borderId="235" xfId="0" applyFont="1" applyFill="1" applyBorder="1" applyAlignment="1">
      <alignment horizontal="left" vertical="center"/>
    </xf>
    <xf numFmtId="0" fontId="7" fillId="25" borderId="236" xfId="0" applyFont="1" applyFill="1" applyBorder="1" applyAlignment="1">
      <alignment horizontal="center" vertical="center"/>
    </xf>
    <xf numFmtId="0" fontId="10" fillId="25" borderId="0" xfId="0" applyFont="1" applyFill="1" applyAlignment="1">
      <alignment horizontal="center" vertical="center"/>
    </xf>
    <xf numFmtId="0" fontId="10" fillId="25" borderId="267" xfId="0" applyFont="1" applyFill="1" applyBorder="1" applyAlignment="1">
      <alignment horizontal="center" vertical="center"/>
    </xf>
    <xf numFmtId="0" fontId="10" fillId="25" borderId="267" xfId="0" applyFont="1" applyFill="1" applyBorder="1" applyAlignment="1">
      <alignment horizontal="left" vertical="center"/>
    </xf>
    <xf numFmtId="0" fontId="3" fillId="25" borderId="544" xfId="0" applyFont="1" applyFill="1" applyBorder="1" applyAlignment="1">
      <alignment vertical="center"/>
    </xf>
    <xf numFmtId="0" fontId="3" fillId="25" borderId="545" xfId="0" applyFont="1" applyFill="1" applyBorder="1" applyAlignment="1">
      <alignment vertical="center"/>
    </xf>
    <xf numFmtId="0" fontId="10" fillId="25" borderId="260" xfId="0" applyFont="1" applyFill="1" applyBorder="1" applyAlignment="1">
      <alignment horizontal="center" vertical="center" wrapText="1"/>
    </xf>
    <xf numFmtId="0" fontId="10" fillId="25" borderId="267" xfId="0" applyFont="1" applyFill="1" applyBorder="1" applyAlignment="1">
      <alignment horizontal="center" vertical="center" wrapText="1"/>
    </xf>
    <xf numFmtId="0" fontId="36" fillId="25" borderId="267" xfId="0" applyFont="1" applyFill="1" applyBorder="1" applyAlignment="1">
      <alignment horizontal="center" vertical="center"/>
    </xf>
    <xf numFmtId="0" fontId="10" fillId="25" borderId="268" xfId="0" applyFont="1" applyFill="1" applyBorder="1" applyAlignment="1">
      <alignment horizontal="center" vertical="center" wrapText="1"/>
    </xf>
    <xf numFmtId="184" fontId="13" fillId="25" borderId="546" xfId="0" applyNumberFormat="1" applyFont="1" applyFill="1" applyBorder="1" applyAlignment="1">
      <alignment horizontal="center" vertical="center"/>
    </xf>
    <xf numFmtId="184" fontId="13" fillId="25" borderId="547" xfId="0" applyNumberFormat="1" applyFont="1" applyFill="1" applyBorder="1" applyAlignment="1">
      <alignment horizontal="center" vertical="center"/>
    </xf>
    <xf numFmtId="0" fontId="13" fillId="25" borderId="548" xfId="0" applyFont="1" applyFill="1" applyBorder="1" applyAlignment="1">
      <alignment horizontal="center" vertical="center"/>
    </xf>
    <xf numFmtId="176" fontId="10" fillId="25" borderId="549" xfId="0" applyNumberFormat="1" applyFont="1" applyFill="1" applyBorder="1" applyAlignment="1">
      <alignment horizontal="center" vertical="center"/>
    </xf>
    <xf numFmtId="179" fontId="13" fillId="25" borderId="550" xfId="0" applyNumberFormat="1" applyFont="1" applyFill="1" applyBorder="1" applyAlignment="1">
      <alignment horizontal="center" vertical="center"/>
    </xf>
    <xf numFmtId="179" fontId="13" fillId="25" borderId="551" xfId="0" applyNumberFormat="1" applyFont="1" applyFill="1" applyBorder="1" applyAlignment="1">
      <alignment horizontal="center" vertical="center"/>
    </xf>
    <xf numFmtId="176" fontId="10" fillId="25" borderId="546" xfId="0" applyNumberFormat="1" applyFont="1" applyFill="1" applyBorder="1" applyAlignment="1">
      <alignment horizontal="center" vertical="center"/>
    </xf>
    <xf numFmtId="176" fontId="10" fillId="25" borderId="550" xfId="0" applyNumberFormat="1" applyFont="1" applyFill="1" applyBorder="1" applyAlignment="1">
      <alignment horizontal="center" vertical="center"/>
    </xf>
    <xf numFmtId="179" fontId="10" fillId="25" borderId="550" xfId="0" applyNumberFormat="1" applyFont="1" applyFill="1" applyBorder="1" applyAlignment="1">
      <alignment horizontal="center" vertical="center"/>
    </xf>
    <xf numFmtId="9" fontId="10" fillId="25" borderId="550" xfId="0" applyNumberFormat="1" applyFont="1" applyFill="1" applyBorder="1" applyAlignment="1">
      <alignment horizontal="center" vertical="center"/>
    </xf>
    <xf numFmtId="10" fontId="10" fillId="25" borderId="551" xfId="0" applyNumberFormat="1" applyFont="1" applyFill="1" applyBorder="1" applyAlignment="1">
      <alignment horizontal="center" vertical="center"/>
    </xf>
    <xf numFmtId="0" fontId="10" fillId="25" borderId="550" xfId="0" applyFont="1" applyFill="1" applyBorder="1" applyAlignment="1">
      <alignment horizontal="center" vertical="center"/>
    </xf>
    <xf numFmtId="0" fontId="10" fillId="25" borderId="550" xfId="0" applyFont="1" applyFill="1" applyBorder="1" applyAlignment="1">
      <alignment horizontal="center" vertical="center" wrapText="1"/>
    </xf>
    <xf numFmtId="0" fontId="34" fillId="25" borderId="551" xfId="0" applyFont="1" applyFill="1" applyBorder="1" applyAlignment="1">
      <alignment horizontal="left" vertical="center"/>
    </xf>
    <xf numFmtId="0" fontId="10" fillId="25" borderId="549" xfId="0" applyFont="1" applyFill="1" applyBorder="1" applyAlignment="1">
      <alignment horizontal="center" vertical="center" wrapText="1"/>
    </xf>
    <xf numFmtId="0" fontId="10" fillId="25" borderId="550" xfId="0" applyFont="1" applyFill="1" applyBorder="1" applyAlignment="1">
      <alignment horizontal="center" vertical="center"/>
    </xf>
    <xf numFmtId="0" fontId="10" fillId="25" borderId="550" xfId="0" applyFont="1" applyFill="1" applyBorder="1" applyAlignment="1">
      <alignment horizontal="center" vertical="center" wrapText="1"/>
    </xf>
    <xf numFmtId="182" fontId="10" fillId="25" borderId="550" xfId="0" applyNumberFormat="1" applyFont="1" applyFill="1" applyBorder="1" applyAlignment="1">
      <alignment horizontal="center" vertical="center"/>
    </xf>
    <xf numFmtId="0" fontId="10" fillId="25" borderId="550" xfId="0" applyFont="1" applyFill="1" applyBorder="1" applyAlignment="1">
      <alignment horizontal="left" vertical="center"/>
    </xf>
    <xf numFmtId="0" fontId="10" fillId="25" borderId="547" xfId="0" applyFont="1" applyFill="1" applyBorder="1" applyAlignment="1">
      <alignment horizontal="left" vertical="center"/>
    </xf>
    <xf numFmtId="0" fontId="10" fillId="23" borderId="402" xfId="0" applyFont="1" applyFill="1" applyBorder="1" applyAlignment="1">
      <alignment horizontal="center" vertical="center"/>
    </xf>
    <xf numFmtId="0" fontId="10" fillId="23" borderId="402" xfId="0" applyFont="1" applyFill="1" applyBorder="1" applyAlignment="1">
      <alignment horizontal="left" vertical="center"/>
    </xf>
    <xf numFmtId="0" fontId="10" fillId="23" borderId="600" xfId="0" applyFont="1" applyFill="1" applyBorder="1" applyAlignment="1">
      <alignment horizontal="center" vertical="center"/>
    </xf>
    <xf numFmtId="0" fontId="10" fillId="23" borderId="402" xfId="0" applyFont="1" applyFill="1" applyBorder="1" applyAlignment="1">
      <alignment horizontal="center" vertical="center" wrapText="1"/>
    </xf>
    <xf numFmtId="0" fontId="36" fillId="23" borderId="402" xfId="0" applyFont="1" applyFill="1" applyBorder="1" applyAlignment="1">
      <alignment horizontal="center" vertical="center"/>
    </xf>
    <xf numFmtId="176" fontId="17" fillId="23" borderId="552" xfId="0" applyNumberFormat="1" applyFont="1" applyFill="1" applyBorder="1" applyAlignment="1">
      <alignment horizontal="center" vertical="center"/>
    </xf>
    <xf numFmtId="184" fontId="17" fillId="23" borderId="600" xfId="0" applyNumberFormat="1" applyFont="1" applyFill="1" applyBorder="1" applyAlignment="1">
      <alignment horizontal="center" vertical="center"/>
    </xf>
    <xf numFmtId="0" fontId="17" fillId="23" borderId="50" xfId="0" applyFont="1" applyFill="1" applyBorder="1" applyAlignment="1">
      <alignment horizontal="center" vertical="center"/>
    </xf>
    <xf numFmtId="176" fontId="10" fillId="23" borderId="601" xfId="0" applyNumberFormat="1" applyFont="1" applyFill="1" applyBorder="1" applyAlignment="1">
      <alignment horizontal="center" vertical="center"/>
    </xf>
    <xf numFmtId="179" fontId="10" fillId="23" borderId="402" xfId="0" applyNumberFormat="1" applyFont="1" applyFill="1" applyBorder="1" applyAlignment="1">
      <alignment horizontal="center" vertical="center"/>
    </xf>
    <xf numFmtId="179" fontId="10" fillId="23" borderId="602" xfId="0" applyNumberFormat="1" applyFont="1" applyFill="1" applyBorder="1" applyAlignment="1">
      <alignment horizontal="center" vertical="center"/>
    </xf>
    <xf numFmtId="176" fontId="16" fillId="23" borderId="603" xfId="0" applyNumberFormat="1" applyFont="1" applyFill="1" applyBorder="1" applyAlignment="1">
      <alignment horizontal="center" vertical="center"/>
    </xf>
    <xf numFmtId="176" fontId="16" fillId="23" borderId="402" xfId="0" applyNumberFormat="1" applyFont="1" applyFill="1" applyBorder="1" applyAlignment="1">
      <alignment horizontal="center" vertical="center"/>
    </xf>
    <xf numFmtId="179" fontId="10" fillId="23" borderId="25" xfId="0" applyNumberFormat="1" applyFont="1" applyFill="1" applyBorder="1" applyAlignment="1">
      <alignment horizontal="right" vertical="center"/>
    </xf>
    <xf numFmtId="10" fontId="10" fillId="23" borderId="602" xfId="0" applyNumberFormat="1" applyFont="1" applyFill="1" applyBorder="1" applyAlignment="1">
      <alignment horizontal="center" vertical="center"/>
    </xf>
    <xf numFmtId="0" fontId="121" fillId="23" borderId="391" xfId="0" applyFont="1" applyFill="1" applyBorder="1" applyAlignment="1">
      <alignment horizontal="center" vertical="center"/>
    </xf>
    <xf numFmtId="0" fontId="10" fillId="23" borderId="402" xfId="0" applyFont="1" applyFill="1" applyBorder="1" applyAlignment="1">
      <alignment horizontal="center" vertical="center" wrapText="1"/>
    </xf>
    <xf numFmtId="0" fontId="34" fillId="23" borderId="602" xfId="0" applyFont="1" applyFill="1" applyBorder="1" applyAlignment="1">
      <alignment horizontal="left" vertical="center"/>
    </xf>
    <xf numFmtId="0" fontId="10" fillId="23" borderId="205" xfId="0" applyFont="1" applyFill="1" applyBorder="1" applyAlignment="1">
      <alignment horizontal="center" vertical="center" wrapText="1"/>
    </xf>
    <xf numFmtId="178" fontId="10" fillId="23" borderId="206" xfId="0" applyNumberFormat="1" applyFont="1" applyFill="1" applyBorder="1" applyAlignment="1">
      <alignment horizontal="center" vertical="center"/>
    </xf>
    <xf numFmtId="179" fontId="10" fillId="23" borderId="604" xfId="0" applyNumberFormat="1" applyFont="1" applyFill="1" applyBorder="1" applyAlignment="1">
      <alignment horizontal="right"/>
    </xf>
    <xf numFmtId="0" fontId="10" fillId="23" borderId="206" xfId="0" applyFont="1" applyFill="1" applyBorder="1" applyAlignment="1">
      <alignment horizontal="center" vertical="center"/>
    </xf>
    <xf numFmtId="0" fontId="10" fillId="23" borderId="206" xfId="0" applyFont="1" applyFill="1" applyBorder="1" applyAlignment="1">
      <alignment horizontal="center" vertical="center" wrapText="1"/>
    </xf>
    <xf numFmtId="0" fontId="10" fillId="23" borderId="550" xfId="0" applyFont="1" applyFill="1" applyBorder="1" applyAlignment="1">
      <alignment horizontal="center" vertical="center"/>
    </xf>
    <xf numFmtId="0" fontId="10" fillId="23" borderId="550" xfId="0" applyFont="1" applyFill="1" applyBorder="1" applyAlignment="1">
      <alignment horizontal="left" vertical="center"/>
    </xf>
    <xf numFmtId="0" fontId="3" fillId="23" borderId="544" xfId="0" applyFont="1" applyFill="1" applyBorder="1" applyAlignment="1">
      <alignment vertical="center"/>
    </xf>
    <xf numFmtId="0" fontId="3" fillId="23" borderId="545" xfId="0" applyFont="1" applyFill="1" applyBorder="1" applyAlignment="1">
      <alignment vertical="center"/>
    </xf>
    <xf numFmtId="0" fontId="10" fillId="23" borderId="598" xfId="0" applyFont="1" applyFill="1" applyBorder="1" applyAlignment="1">
      <alignment horizontal="center" vertical="center" wrapText="1"/>
    </xf>
    <xf numFmtId="0" fontId="10" fillId="23" borderId="550" xfId="0" applyFont="1" applyFill="1" applyBorder="1" applyAlignment="1">
      <alignment horizontal="center" vertical="center" wrapText="1"/>
    </xf>
    <xf numFmtId="0" fontId="36" fillId="23" borderId="550" xfId="0" applyFont="1" applyFill="1" applyBorder="1" applyAlignment="1">
      <alignment horizontal="center" vertical="center"/>
    </xf>
    <xf numFmtId="0" fontId="10" fillId="23" borderId="547" xfId="0" applyFont="1" applyFill="1" applyBorder="1" applyAlignment="1">
      <alignment horizontal="center" vertical="center" wrapText="1"/>
    </xf>
    <xf numFmtId="184" fontId="13" fillId="23" borderId="546" xfId="0" applyNumberFormat="1" applyFont="1" applyFill="1" applyBorder="1" applyAlignment="1">
      <alignment horizontal="center" vertical="center"/>
    </xf>
    <xf numFmtId="184" fontId="13" fillId="23" borderId="547" xfId="0" applyNumberFormat="1" applyFont="1" applyFill="1" applyBorder="1" applyAlignment="1">
      <alignment horizontal="center" vertical="center"/>
    </xf>
    <xf numFmtId="0" fontId="13" fillId="23" borderId="548" xfId="0" applyFont="1" applyFill="1" applyBorder="1" applyAlignment="1">
      <alignment horizontal="center" vertical="center"/>
    </xf>
    <xf numFmtId="176" fontId="10" fillId="23" borderId="549" xfId="0" applyNumberFormat="1" applyFont="1" applyFill="1" applyBorder="1" applyAlignment="1">
      <alignment horizontal="center" vertical="center"/>
    </xf>
    <xf numFmtId="179" fontId="13" fillId="23" borderId="550" xfId="0" applyNumberFormat="1" applyFont="1" applyFill="1" applyBorder="1" applyAlignment="1">
      <alignment horizontal="center" vertical="center"/>
    </xf>
    <xf numFmtId="179" fontId="13" fillId="23" borderId="551" xfId="0" applyNumberFormat="1" applyFont="1" applyFill="1" applyBorder="1" applyAlignment="1">
      <alignment horizontal="center" vertical="center"/>
    </xf>
    <xf numFmtId="176" fontId="10" fillId="23" borderId="546" xfId="0" applyNumberFormat="1" applyFont="1" applyFill="1" applyBorder="1" applyAlignment="1">
      <alignment horizontal="center" vertical="center"/>
    </xf>
    <xf numFmtId="176" fontId="10" fillId="23" borderId="550" xfId="0" applyNumberFormat="1" applyFont="1" applyFill="1" applyBorder="1" applyAlignment="1">
      <alignment horizontal="center" vertical="center"/>
    </xf>
    <xf numFmtId="179" fontId="10" fillId="23" borderId="550" xfId="0" applyNumberFormat="1" applyFont="1" applyFill="1" applyBorder="1" applyAlignment="1">
      <alignment horizontal="center" vertical="center"/>
    </xf>
    <xf numFmtId="179" fontId="10" fillId="23" borderId="605" xfId="0" applyNumberFormat="1" applyFont="1" applyFill="1" applyBorder="1" applyAlignment="1">
      <alignment horizontal="right"/>
    </xf>
    <xf numFmtId="9" fontId="10" fillId="23" borderId="550" xfId="0" applyNumberFormat="1" applyFont="1" applyFill="1" applyBorder="1" applyAlignment="1">
      <alignment horizontal="center" vertical="center"/>
    </xf>
    <xf numFmtId="10" fontId="10" fillId="23" borderId="551" xfId="0" applyNumberFormat="1" applyFont="1" applyFill="1" applyBorder="1" applyAlignment="1">
      <alignment horizontal="center" vertical="center"/>
    </xf>
    <xf numFmtId="0" fontId="10" fillId="23" borderId="550" xfId="0" applyFont="1" applyFill="1" applyBorder="1" applyAlignment="1">
      <alignment horizontal="center" vertical="center"/>
    </xf>
    <xf numFmtId="0" fontId="10" fillId="23" borderId="550" xfId="0" applyFont="1" applyFill="1" applyBorder="1" applyAlignment="1">
      <alignment horizontal="center" vertical="center" wrapText="1"/>
    </xf>
    <xf numFmtId="0" fontId="34" fillId="23" borderId="551" xfId="0" applyFont="1" applyFill="1" applyBorder="1" applyAlignment="1">
      <alignment horizontal="left" vertical="center"/>
    </xf>
    <xf numFmtId="0" fontId="10" fillId="23" borderId="549" xfId="0" applyFont="1" applyFill="1" applyBorder="1" applyAlignment="1">
      <alignment horizontal="center" vertical="center" wrapText="1"/>
    </xf>
    <xf numFmtId="182" fontId="10" fillId="23" borderId="550" xfId="0" applyNumberFormat="1" applyFont="1" applyFill="1" applyBorder="1" applyAlignment="1">
      <alignment horizontal="center" vertical="center"/>
    </xf>
    <xf numFmtId="0" fontId="10" fillId="23" borderId="547" xfId="0" applyFont="1" applyFill="1" applyBorder="1" applyAlignment="1">
      <alignment horizontal="left" vertical="center"/>
    </xf>
    <xf numFmtId="0" fontId="10" fillId="23" borderId="385" xfId="0" applyFont="1" applyFill="1" applyBorder="1" applyAlignment="1">
      <alignment horizontal="center" vertical="center"/>
    </xf>
    <xf numFmtId="0" fontId="10" fillId="23" borderId="385" xfId="0" applyFont="1" applyFill="1" applyBorder="1" applyAlignment="1">
      <alignment horizontal="left" vertical="center"/>
    </xf>
    <xf numFmtId="0" fontId="10" fillId="23" borderId="606" xfId="0" applyFont="1" applyFill="1" applyBorder="1" applyAlignment="1">
      <alignment horizontal="center" vertical="center"/>
    </xf>
    <xf numFmtId="0" fontId="10" fillId="23" borderId="377" xfId="0" applyFont="1" applyFill="1" applyBorder="1" applyAlignment="1">
      <alignment horizontal="center" vertical="center"/>
    </xf>
    <xf numFmtId="0" fontId="10" fillId="23" borderId="380" xfId="0" applyFont="1" applyFill="1" applyBorder="1" applyAlignment="1">
      <alignment horizontal="center" vertical="center" wrapText="1"/>
    </xf>
    <xf numFmtId="0" fontId="10" fillId="23" borderId="385" xfId="0" applyFont="1" applyFill="1" applyBorder="1" applyAlignment="1">
      <alignment horizontal="center" vertical="center" wrapText="1"/>
    </xf>
    <xf numFmtId="0" fontId="36" fillId="23" borderId="267" xfId="0" applyFont="1" applyFill="1" applyBorder="1" applyAlignment="1">
      <alignment horizontal="center" vertical="center"/>
    </xf>
    <xf numFmtId="176" fontId="10" fillId="23" borderId="552" xfId="0" applyNumberFormat="1" applyFont="1" applyFill="1" applyBorder="1" applyAlignment="1">
      <alignment horizontal="center" vertical="center"/>
    </xf>
    <xf numFmtId="184" fontId="17" fillId="23" borderId="351" xfId="0" applyNumberFormat="1" applyFont="1" applyFill="1" applyBorder="1" applyAlignment="1">
      <alignment horizontal="center" vertical="center"/>
    </xf>
    <xf numFmtId="0" fontId="17" fillId="23" borderId="35" xfId="0" applyFont="1" applyFill="1" applyBorder="1" applyAlignment="1">
      <alignment horizontal="center" vertical="center"/>
    </xf>
    <xf numFmtId="176" fontId="10" fillId="23" borderId="356" xfId="0" applyNumberFormat="1" applyFont="1" applyFill="1" applyBorder="1" applyAlignment="1">
      <alignment horizontal="center" vertical="center"/>
    </xf>
    <xf numFmtId="179" fontId="10" fillId="23" borderId="357" xfId="0" applyNumberFormat="1" applyFont="1" applyFill="1" applyBorder="1" applyAlignment="1">
      <alignment horizontal="center" vertical="center"/>
    </xf>
    <xf numFmtId="179" fontId="10" fillId="23" borderId="553" xfId="0" applyNumberFormat="1" applyFont="1" applyFill="1" applyBorder="1" applyAlignment="1">
      <alignment horizontal="center" vertical="center"/>
    </xf>
    <xf numFmtId="178" fontId="10" fillId="23" borderId="554" xfId="0" applyNumberFormat="1" applyFont="1" applyFill="1" applyBorder="1" applyAlignment="1">
      <alignment horizontal="center" vertical="center"/>
    </xf>
    <xf numFmtId="176" fontId="10" fillId="23" borderId="357" xfId="0" applyNumberFormat="1" applyFont="1" applyFill="1" applyBorder="1" applyAlignment="1">
      <alignment horizontal="center" vertical="center"/>
    </xf>
    <xf numFmtId="179" fontId="10" fillId="23" borderId="36" xfId="0" applyNumberFormat="1" applyFont="1" applyFill="1" applyBorder="1" applyAlignment="1">
      <alignment horizontal="right" vertical="center"/>
    </xf>
    <xf numFmtId="10" fontId="10" fillId="23" borderId="553" xfId="0" applyNumberFormat="1" applyFont="1" applyFill="1" applyBorder="1" applyAlignment="1">
      <alignment horizontal="center" vertical="center"/>
    </xf>
    <xf numFmtId="0" fontId="10" fillId="23" borderId="357" xfId="0" applyFont="1" applyFill="1" applyBorder="1" applyAlignment="1">
      <alignment horizontal="center" vertical="center" wrapText="1"/>
    </xf>
    <xf numFmtId="0" fontId="40" fillId="23" borderId="553" xfId="0" applyFont="1" applyFill="1" applyBorder="1" applyAlignment="1">
      <alignment horizontal="left" vertical="center"/>
    </xf>
    <xf numFmtId="0" fontId="10" fillId="23" borderId="557" xfId="0" applyFont="1" applyFill="1" applyBorder="1" applyAlignment="1">
      <alignment horizontal="center" vertical="center"/>
    </xf>
    <xf numFmtId="0" fontId="10" fillId="23" borderId="557" xfId="0" applyFont="1" applyFill="1" applyBorder="1" applyAlignment="1">
      <alignment horizontal="left" vertical="center"/>
    </xf>
    <xf numFmtId="0" fontId="10" fillId="23" borderId="368" xfId="0" applyFont="1" applyFill="1" applyBorder="1" applyAlignment="1">
      <alignment horizontal="center" vertical="center" wrapText="1"/>
    </xf>
    <xf numFmtId="0" fontId="10" fillId="23" borderId="557" xfId="0" applyFont="1" applyFill="1" applyBorder="1" applyAlignment="1">
      <alignment horizontal="center" vertical="center" wrapText="1"/>
    </xf>
    <xf numFmtId="179" fontId="10" fillId="23" borderId="604" xfId="0" applyNumberFormat="1" applyFont="1" applyFill="1" applyBorder="1" applyAlignment="1">
      <alignment horizontal="right"/>
    </xf>
    <xf numFmtId="0" fontId="10" fillId="23" borderId="222" xfId="0" applyFont="1" applyFill="1" applyBorder="1" applyAlignment="1">
      <alignment horizontal="center" vertical="center"/>
    </xf>
    <xf numFmtId="0" fontId="10" fillId="23" borderId="222" xfId="0" applyFont="1" applyFill="1" applyBorder="1" applyAlignment="1">
      <alignment horizontal="center" vertical="center" wrapText="1"/>
    </xf>
    <xf numFmtId="0" fontId="10" fillId="23" borderId="290" xfId="0" applyFont="1" applyFill="1" applyBorder="1" applyAlignment="1">
      <alignment horizontal="center" vertical="center"/>
    </xf>
    <xf numFmtId="0" fontId="10" fillId="23" borderId="290" xfId="0" applyFont="1" applyFill="1" applyBorder="1" applyAlignment="1">
      <alignment horizontal="left" vertical="center"/>
    </xf>
    <xf numFmtId="0" fontId="10" fillId="23" borderId="290" xfId="0" applyFont="1" applyFill="1" applyBorder="1" applyAlignment="1">
      <alignment horizontal="center" vertical="center" wrapText="1"/>
    </xf>
    <xf numFmtId="184" fontId="13" fillId="23" borderId="608" xfId="0" applyNumberFormat="1" applyFont="1" applyFill="1" applyBorder="1" applyAlignment="1">
      <alignment horizontal="center" vertical="center"/>
    </xf>
    <xf numFmtId="184" fontId="13" fillId="23" borderId="291" xfId="0" applyNumberFormat="1" applyFont="1" applyFill="1" applyBorder="1" applyAlignment="1">
      <alignment horizontal="center" vertical="center"/>
    </xf>
    <xf numFmtId="0" fontId="13" fillId="23" borderId="0" xfId="0" applyFont="1" applyFill="1" applyAlignment="1">
      <alignment horizontal="center" vertical="center"/>
    </xf>
    <xf numFmtId="176" fontId="10" fillId="23" borderId="344" xfId="0" applyNumberFormat="1" applyFont="1" applyFill="1" applyBorder="1" applyAlignment="1">
      <alignment horizontal="center" vertical="center"/>
    </xf>
    <xf numFmtId="179" fontId="13" fillId="23" borderId="290" xfId="0" applyNumberFormat="1" applyFont="1" applyFill="1" applyBorder="1" applyAlignment="1">
      <alignment horizontal="center" vertical="center"/>
    </xf>
    <xf numFmtId="179" fontId="13" fillId="23" borderId="609" xfId="0" applyNumberFormat="1" applyFont="1" applyFill="1" applyBorder="1" applyAlignment="1">
      <alignment horizontal="center" vertical="center"/>
    </xf>
    <xf numFmtId="176" fontId="10" fillId="23" borderId="610" xfId="0" applyNumberFormat="1" applyFont="1" applyFill="1" applyBorder="1" applyAlignment="1">
      <alignment horizontal="center" vertical="center"/>
    </xf>
    <xf numFmtId="176" fontId="10" fillId="23" borderId="290" xfId="0" applyNumberFormat="1" applyFont="1" applyFill="1" applyBorder="1" applyAlignment="1">
      <alignment horizontal="center" vertical="center"/>
    </xf>
    <xf numFmtId="179" fontId="10" fillId="23" borderId="290" xfId="0" applyNumberFormat="1" applyFont="1" applyFill="1" applyBorder="1" applyAlignment="1">
      <alignment horizontal="center" vertical="center"/>
    </xf>
    <xf numFmtId="9" fontId="10" fillId="23" borderId="170" xfId="0" applyNumberFormat="1" applyFont="1" applyFill="1" applyBorder="1" applyAlignment="1">
      <alignment horizontal="center" vertical="center"/>
    </xf>
    <xf numFmtId="10" fontId="10" fillId="23" borderId="609" xfId="0" applyNumberFormat="1" applyFont="1" applyFill="1" applyBorder="1" applyAlignment="1">
      <alignment horizontal="center" vertical="center"/>
    </xf>
    <xf numFmtId="0" fontId="10" fillId="23" borderId="290" xfId="0" applyFont="1" applyFill="1" applyBorder="1" applyAlignment="1">
      <alignment horizontal="center" vertical="center"/>
    </xf>
    <xf numFmtId="0" fontId="10" fillId="23" borderId="290" xfId="0" applyFont="1" applyFill="1" applyBorder="1" applyAlignment="1">
      <alignment horizontal="center" vertical="center" wrapText="1"/>
    </xf>
    <xf numFmtId="0" fontId="34" fillId="23" borderId="609" xfId="0" applyFont="1" applyFill="1" applyBorder="1" applyAlignment="1">
      <alignment horizontal="left" vertical="center"/>
    </xf>
    <xf numFmtId="0" fontId="10" fillId="23" borderId="344" xfId="0" applyFont="1" applyFill="1" applyBorder="1" applyAlignment="1">
      <alignment horizontal="center" vertical="center" wrapText="1"/>
    </xf>
    <xf numFmtId="182" fontId="10" fillId="23" borderId="290" xfId="0" applyNumberFormat="1" applyFont="1" applyFill="1" applyBorder="1" applyAlignment="1">
      <alignment horizontal="center" vertical="center"/>
    </xf>
    <xf numFmtId="0" fontId="10" fillId="23" borderId="291" xfId="0" applyFont="1" applyFill="1" applyBorder="1" applyAlignment="1">
      <alignment horizontal="left" vertical="center"/>
    </xf>
    <xf numFmtId="0" fontId="10" fillId="23" borderId="357" xfId="0" applyFont="1" applyFill="1" applyBorder="1" applyAlignment="1">
      <alignment horizontal="center" vertical="center"/>
    </xf>
    <xf numFmtId="0" fontId="36" fillId="23" borderId="197" xfId="0" applyFont="1" applyFill="1" applyBorder="1" applyAlignment="1">
      <alignment horizontal="center" vertical="center"/>
    </xf>
    <xf numFmtId="184" fontId="10" fillId="23" borderId="351" xfId="0" applyNumberFormat="1" applyFont="1" applyFill="1" applyBorder="1" applyAlignment="1">
      <alignment horizontal="center" vertical="center"/>
    </xf>
    <xf numFmtId="0" fontId="10" fillId="23" borderId="35" xfId="0" applyFont="1" applyFill="1" applyBorder="1" applyAlignment="1">
      <alignment horizontal="center" vertical="center"/>
    </xf>
    <xf numFmtId="176" fontId="10" fillId="23" borderId="554" xfId="0" applyNumberFormat="1" applyFont="1" applyFill="1" applyBorder="1" applyAlignment="1">
      <alignment horizontal="center" vertical="center"/>
    </xf>
    <xf numFmtId="0" fontId="34" fillId="23" borderId="553" xfId="0" applyFont="1" applyFill="1" applyBorder="1" applyAlignment="1">
      <alignment horizontal="left" vertical="center"/>
    </xf>
    <xf numFmtId="0" fontId="16" fillId="25" borderId="357" xfId="0" applyFont="1" applyFill="1" applyBorder="1" applyAlignment="1">
      <alignment horizontal="left" vertical="center"/>
    </xf>
    <xf numFmtId="0" fontId="10" fillId="25" borderId="357" xfId="0" applyFont="1" applyFill="1" applyBorder="1" applyAlignment="1">
      <alignment horizontal="center" vertical="center"/>
    </xf>
    <xf numFmtId="176" fontId="10" fillId="25" borderId="552" xfId="0" applyNumberFormat="1" applyFont="1" applyFill="1" applyBorder="1" applyAlignment="1">
      <alignment horizontal="center" vertical="center"/>
    </xf>
    <xf numFmtId="184" fontId="10" fillId="25" borderId="351" xfId="0" applyNumberFormat="1" applyFont="1" applyFill="1" applyBorder="1" applyAlignment="1">
      <alignment horizontal="center" vertical="center"/>
    </xf>
    <xf numFmtId="0" fontId="10" fillId="25" borderId="35" xfId="0" applyFont="1" applyFill="1" applyBorder="1" applyAlignment="1">
      <alignment horizontal="center" vertical="center"/>
    </xf>
    <xf numFmtId="176" fontId="10" fillId="25" borderId="356" xfId="0" applyNumberFormat="1" applyFont="1" applyFill="1" applyBorder="1" applyAlignment="1">
      <alignment horizontal="center" vertical="center"/>
    </xf>
    <xf numFmtId="179" fontId="10" fillId="25" borderId="357" xfId="0" applyNumberFormat="1" applyFont="1" applyFill="1" applyBorder="1" applyAlignment="1">
      <alignment horizontal="center" vertical="center"/>
    </xf>
    <xf numFmtId="179" fontId="10" fillId="25" borderId="553" xfId="0" applyNumberFormat="1" applyFont="1" applyFill="1" applyBorder="1" applyAlignment="1">
      <alignment horizontal="center" vertical="center"/>
    </xf>
    <xf numFmtId="176" fontId="10" fillId="25" borderId="554" xfId="0" applyNumberFormat="1" applyFont="1" applyFill="1" applyBorder="1" applyAlignment="1">
      <alignment horizontal="center" vertical="center"/>
    </xf>
    <xf numFmtId="176" fontId="10" fillId="25" borderId="357" xfId="0" applyNumberFormat="1" applyFont="1" applyFill="1" applyBorder="1" applyAlignment="1">
      <alignment horizontal="center" vertical="center"/>
    </xf>
    <xf numFmtId="179" fontId="10" fillId="25" borderId="36" xfId="0" applyNumberFormat="1" applyFont="1" applyFill="1" applyBorder="1" applyAlignment="1">
      <alignment horizontal="right" vertical="center"/>
    </xf>
    <xf numFmtId="10" fontId="10" fillId="25" borderId="553" xfId="0" applyNumberFormat="1" applyFont="1" applyFill="1" applyBorder="1" applyAlignment="1">
      <alignment horizontal="center" vertical="center"/>
    </xf>
    <xf numFmtId="0" fontId="122" fillId="25" borderId="391" xfId="0" applyFont="1" applyFill="1" applyBorder="1" applyAlignment="1">
      <alignment horizontal="center" vertical="center"/>
    </xf>
    <xf numFmtId="0" fontId="10" fillId="25" borderId="357" xfId="0" applyFont="1" applyFill="1" applyBorder="1" applyAlignment="1">
      <alignment horizontal="center" vertical="center" wrapText="1"/>
    </xf>
    <xf numFmtId="0" fontId="34" fillId="25" borderId="553" xfId="0" applyFont="1" applyFill="1" applyBorder="1" applyAlignment="1">
      <alignment horizontal="left" vertical="center"/>
    </xf>
    <xf numFmtId="0" fontId="10" fillId="25" borderId="206" xfId="0" applyFont="1" applyFill="1" applyBorder="1" applyAlignment="1">
      <alignment horizontal="center" vertical="center"/>
    </xf>
    <xf numFmtId="0" fontId="10" fillId="25" borderId="206" xfId="0" applyFont="1" applyFill="1" applyBorder="1" applyAlignment="1">
      <alignment horizontal="left" vertical="center"/>
    </xf>
    <xf numFmtId="0" fontId="3" fillId="25" borderId="270" xfId="0" applyFont="1" applyFill="1" applyBorder="1" applyAlignment="1">
      <alignment vertical="center"/>
    </xf>
    <xf numFmtId="0" fontId="10" fillId="25" borderId="206" xfId="0" applyFont="1" applyFill="1" applyBorder="1" applyAlignment="1">
      <alignment horizontal="center" vertical="center" wrapText="1"/>
    </xf>
    <xf numFmtId="0" fontId="36" fillId="25" borderId="557" xfId="0" applyFont="1" applyFill="1" applyBorder="1" applyAlignment="1">
      <alignment horizontal="center" vertical="center"/>
    </xf>
    <xf numFmtId="0" fontId="10" fillId="25" borderId="209" xfId="0" applyFont="1" applyFill="1" applyBorder="1" applyAlignment="1">
      <alignment horizontal="center" vertical="center" wrapText="1"/>
    </xf>
    <xf numFmtId="184" fontId="13" fillId="25" borderId="558" xfId="0" applyNumberFormat="1" applyFont="1" applyFill="1" applyBorder="1" applyAlignment="1">
      <alignment horizontal="center" vertical="center"/>
    </xf>
    <xf numFmtId="184" fontId="13" fillId="25" borderId="209" xfId="0" applyNumberFormat="1" applyFont="1" applyFill="1" applyBorder="1" applyAlignment="1">
      <alignment horizontal="center" vertical="center"/>
    </xf>
    <xf numFmtId="0" fontId="13" fillId="25" borderId="210" xfId="0" applyFont="1" applyFill="1" applyBorder="1" applyAlignment="1">
      <alignment horizontal="center" vertical="center"/>
    </xf>
    <xf numFmtId="176" fontId="10" fillId="25" borderId="211" xfId="0" applyNumberFormat="1" applyFont="1" applyFill="1" applyBorder="1" applyAlignment="1">
      <alignment horizontal="center" vertical="center"/>
    </xf>
    <xf numFmtId="179" fontId="13" fillId="25" borderId="206" xfId="0" applyNumberFormat="1" applyFont="1" applyFill="1" applyBorder="1" applyAlignment="1">
      <alignment horizontal="center" vertical="center"/>
    </xf>
    <xf numFmtId="179" fontId="13" fillId="25" borderId="559" xfId="0" applyNumberFormat="1" applyFont="1" applyFill="1" applyBorder="1" applyAlignment="1">
      <alignment horizontal="center" vertical="center"/>
    </xf>
    <xf numFmtId="178" fontId="10" fillId="25" borderId="558" xfId="0" applyNumberFormat="1" applyFont="1" applyFill="1" applyBorder="1" applyAlignment="1">
      <alignment horizontal="center" vertical="center"/>
    </xf>
    <xf numFmtId="176" fontId="10" fillId="25" borderId="206" xfId="0" applyNumberFormat="1" applyFont="1" applyFill="1" applyBorder="1" applyAlignment="1">
      <alignment horizontal="center" vertical="center"/>
    </xf>
    <xf numFmtId="179" fontId="10" fillId="25" borderId="206" xfId="0" applyNumberFormat="1" applyFont="1" applyFill="1" applyBorder="1" applyAlignment="1">
      <alignment horizontal="center" vertical="center"/>
    </xf>
    <xf numFmtId="179" fontId="10" fillId="25" borderId="61" xfId="0" applyNumberFormat="1" applyFont="1" applyFill="1" applyBorder="1" applyAlignment="1">
      <alignment horizontal="right"/>
    </xf>
    <xf numFmtId="9" fontId="10" fillId="25" borderId="206" xfId="0" applyNumberFormat="1" applyFont="1" applyFill="1" applyBorder="1" applyAlignment="1">
      <alignment horizontal="center" vertical="center"/>
    </xf>
    <xf numFmtId="10" fontId="10" fillId="25" borderId="559" xfId="0" applyNumberFormat="1" applyFont="1" applyFill="1" applyBorder="1" applyAlignment="1">
      <alignment horizontal="center" vertical="center"/>
    </xf>
    <xf numFmtId="0" fontId="10" fillId="25" borderId="206" xfId="0" applyFont="1" applyFill="1" applyBorder="1" applyAlignment="1">
      <alignment horizontal="center" vertical="center"/>
    </xf>
    <xf numFmtId="0" fontId="10" fillId="25" borderId="206" xfId="0" applyFont="1" applyFill="1" applyBorder="1" applyAlignment="1">
      <alignment horizontal="center" vertical="center" wrapText="1"/>
    </xf>
    <xf numFmtId="0" fontId="34" fillId="25" borderId="559" xfId="0" applyFont="1" applyFill="1" applyBorder="1" applyAlignment="1">
      <alignment horizontal="left" vertical="center"/>
    </xf>
    <xf numFmtId="0" fontId="10" fillId="25" borderId="211" xfId="0" applyFont="1" applyFill="1" applyBorder="1" applyAlignment="1">
      <alignment horizontal="center" vertical="center" wrapText="1"/>
    </xf>
    <xf numFmtId="182" fontId="10" fillId="25" borderId="206" xfId="0" applyNumberFormat="1" applyFont="1" applyFill="1" applyBorder="1" applyAlignment="1">
      <alignment horizontal="center" vertical="center"/>
    </xf>
    <xf numFmtId="0" fontId="10" fillId="25" borderId="209" xfId="0" applyFont="1" applyFill="1" applyBorder="1" applyAlignment="1">
      <alignment horizontal="left" vertical="center"/>
    </xf>
    <xf numFmtId="0" fontId="7" fillId="25" borderId="215" xfId="0" applyFont="1" applyFill="1" applyBorder="1" applyAlignment="1">
      <alignment horizontal="center" vertical="center"/>
    </xf>
    <xf numFmtId="0" fontId="10" fillId="25" borderId="222" xfId="0" applyFont="1" applyFill="1" applyBorder="1" applyAlignment="1">
      <alignment horizontal="center" vertical="center"/>
    </xf>
    <xf numFmtId="0" fontId="10" fillId="25" borderId="222" xfId="0" applyFont="1" applyFill="1" applyBorder="1" applyAlignment="1">
      <alignment horizontal="left" vertical="center"/>
    </xf>
    <xf numFmtId="0" fontId="3" fillId="25" borderId="308" xfId="0" applyFont="1" applyFill="1" applyBorder="1" applyAlignment="1">
      <alignment vertical="center"/>
    </xf>
    <xf numFmtId="0" fontId="10" fillId="25" borderId="222" xfId="0" applyFont="1" applyFill="1" applyBorder="1" applyAlignment="1">
      <alignment horizontal="center" vertical="center" wrapText="1"/>
    </xf>
    <xf numFmtId="0" fontId="36" fillId="25" borderId="222" xfId="0" applyFont="1" applyFill="1" applyBorder="1" applyAlignment="1">
      <alignment horizontal="center" vertical="center"/>
    </xf>
    <xf numFmtId="0" fontId="10" fillId="25" borderId="225" xfId="0" applyFont="1" applyFill="1" applyBorder="1" applyAlignment="1">
      <alignment horizontal="center" vertical="center" wrapText="1"/>
    </xf>
    <xf numFmtId="184" fontId="13" fillId="25" borderId="560" xfId="0" applyNumberFormat="1" applyFont="1" applyFill="1" applyBorder="1" applyAlignment="1">
      <alignment horizontal="center" vertical="center"/>
    </xf>
    <xf numFmtId="0" fontId="13" fillId="25" borderId="226" xfId="0" applyFont="1" applyFill="1" applyBorder="1" applyAlignment="1">
      <alignment horizontal="center" vertical="center"/>
    </xf>
    <xf numFmtId="176" fontId="10" fillId="25" borderId="227" xfId="0" applyNumberFormat="1" applyFont="1" applyFill="1" applyBorder="1" applyAlignment="1">
      <alignment horizontal="center" vertical="center"/>
    </xf>
    <xf numFmtId="179" fontId="13" fillId="25" borderId="222" xfId="0" applyNumberFormat="1" applyFont="1" applyFill="1" applyBorder="1" applyAlignment="1">
      <alignment horizontal="center" vertical="center"/>
    </xf>
    <xf numFmtId="179" fontId="13" fillId="25" borderId="534" xfId="0" applyNumberFormat="1" applyFont="1" applyFill="1" applyBorder="1" applyAlignment="1">
      <alignment horizontal="center" vertical="center"/>
    </xf>
    <xf numFmtId="176" fontId="10" fillId="25" borderId="560" xfId="0" applyNumberFormat="1" applyFont="1" applyFill="1" applyBorder="1" applyAlignment="1">
      <alignment horizontal="center" vertical="center"/>
    </xf>
    <xf numFmtId="176" fontId="10" fillId="25" borderId="222" xfId="0" applyNumberFormat="1" applyFont="1" applyFill="1" applyBorder="1" applyAlignment="1">
      <alignment horizontal="center" vertical="center"/>
    </xf>
    <xf numFmtId="179" fontId="10" fillId="25" borderId="72" xfId="0" applyNumberFormat="1" applyFont="1" applyFill="1" applyBorder="1" applyAlignment="1">
      <alignment horizontal="right"/>
    </xf>
    <xf numFmtId="0" fontId="10" fillId="25" borderId="222" xfId="0" applyFont="1" applyFill="1" applyBorder="1" applyAlignment="1">
      <alignment horizontal="center" vertical="center"/>
    </xf>
    <xf numFmtId="0" fontId="10" fillId="25" borderId="222" xfId="0" applyFont="1" applyFill="1" applyBorder="1" applyAlignment="1">
      <alignment horizontal="center" vertical="center" wrapText="1"/>
    </xf>
    <xf numFmtId="0" fontId="34" fillId="25" borderId="534" xfId="0" applyFont="1" applyFill="1" applyBorder="1" applyAlignment="1">
      <alignment horizontal="left" vertical="center"/>
    </xf>
    <xf numFmtId="0" fontId="10" fillId="25" borderId="227" xfId="0" applyFont="1" applyFill="1" applyBorder="1" applyAlignment="1">
      <alignment horizontal="center" vertical="center" wrapText="1"/>
    </xf>
    <xf numFmtId="182" fontId="10" fillId="25" borderId="222" xfId="0" applyNumberFormat="1" applyFont="1" applyFill="1" applyBorder="1" applyAlignment="1">
      <alignment horizontal="center" vertical="center"/>
    </xf>
    <xf numFmtId="0" fontId="10" fillId="25" borderId="225" xfId="0" applyFont="1" applyFill="1" applyBorder="1" applyAlignment="1">
      <alignment horizontal="left" vertical="center"/>
    </xf>
    <xf numFmtId="0" fontId="7" fillId="25" borderId="226" xfId="0" applyFont="1" applyFill="1" applyBorder="1" applyAlignment="1">
      <alignment horizontal="center" vertical="center"/>
    </xf>
    <xf numFmtId="179" fontId="10" fillId="25" borderId="81" xfId="0" applyNumberFormat="1" applyFont="1" applyFill="1" applyBorder="1" applyAlignment="1">
      <alignment horizontal="right"/>
    </xf>
    <xf numFmtId="0" fontId="37" fillId="25" borderId="0" xfId="0" applyFont="1" applyFill="1" applyAlignment="1">
      <alignment horizontal="center" vertical="center"/>
    </xf>
    <xf numFmtId="184" fontId="11" fillId="25" borderId="560" xfId="0" applyNumberFormat="1" applyFont="1" applyFill="1" applyBorder="1" applyAlignment="1">
      <alignment horizontal="center" vertical="center"/>
    </xf>
    <xf numFmtId="184" fontId="11" fillId="25" borderId="225" xfId="0" applyNumberFormat="1" applyFont="1" applyFill="1" applyBorder="1" applyAlignment="1">
      <alignment horizontal="center" vertical="center"/>
    </xf>
    <xf numFmtId="0" fontId="11" fillId="25" borderId="226" xfId="0" applyFont="1" applyFill="1" applyBorder="1" applyAlignment="1">
      <alignment horizontal="center" vertical="center"/>
    </xf>
    <xf numFmtId="179" fontId="11" fillId="25" borderId="222" xfId="0" applyNumberFormat="1" applyFont="1" applyFill="1" applyBorder="1" applyAlignment="1">
      <alignment horizontal="center" vertical="center"/>
    </xf>
    <xf numFmtId="179" fontId="11" fillId="25" borderId="534" xfId="0" applyNumberFormat="1" applyFont="1" applyFill="1" applyBorder="1" applyAlignment="1">
      <alignment horizontal="center" vertical="center"/>
    </xf>
    <xf numFmtId="179" fontId="10" fillId="25" borderId="92" xfId="0" applyNumberFormat="1" applyFont="1" applyFill="1" applyBorder="1" applyAlignment="1">
      <alignment horizontal="right"/>
    </xf>
    <xf numFmtId="9" fontId="11" fillId="25" borderId="222" xfId="0" applyNumberFormat="1" applyFont="1" applyFill="1" applyBorder="1" applyAlignment="1">
      <alignment horizontal="center" vertical="center"/>
    </xf>
    <xf numFmtId="10" fontId="11" fillId="25" borderId="534" xfId="0" applyNumberFormat="1" applyFont="1" applyFill="1" applyBorder="1" applyAlignment="1">
      <alignment horizontal="center" vertical="center"/>
    </xf>
    <xf numFmtId="0" fontId="11" fillId="25" borderId="222" xfId="0" applyFont="1" applyFill="1" applyBorder="1" applyAlignment="1">
      <alignment horizontal="center" vertical="center"/>
    </xf>
    <xf numFmtId="0" fontId="11" fillId="25" borderId="222" xfId="0" applyFont="1" applyFill="1" applyBorder="1" applyAlignment="1">
      <alignment horizontal="center" vertical="center" wrapText="1"/>
    </xf>
    <xf numFmtId="0" fontId="41" fillId="25" borderId="534" xfId="0" applyFont="1" applyFill="1" applyBorder="1" applyAlignment="1">
      <alignment horizontal="left" vertical="center"/>
    </xf>
    <xf numFmtId="0" fontId="11" fillId="25" borderId="227" xfId="0" applyFont="1" applyFill="1" applyBorder="1" applyAlignment="1">
      <alignment horizontal="center" vertical="center" wrapText="1"/>
    </xf>
    <xf numFmtId="0" fontId="11" fillId="25" borderId="222" xfId="0" applyFont="1" applyFill="1" applyBorder="1" applyAlignment="1">
      <alignment horizontal="center" vertical="center"/>
    </xf>
    <xf numFmtId="0" fontId="11" fillId="25" borderId="222" xfId="0" applyFont="1" applyFill="1" applyBorder="1" applyAlignment="1">
      <alignment horizontal="center" vertical="center" wrapText="1"/>
    </xf>
    <xf numFmtId="182" fontId="11" fillId="25" borderId="222" xfId="0" applyNumberFormat="1" applyFont="1" applyFill="1" applyBorder="1" applyAlignment="1">
      <alignment horizontal="center" vertical="center"/>
    </xf>
    <xf numFmtId="0" fontId="11" fillId="25" borderId="222" xfId="0" applyFont="1" applyFill="1" applyBorder="1" applyAlignment="1">
      <alignment horizontal="left" vertical="center"/>
    </xf>
    <xf numFmtId="0" fontId="11" fillId="25" borderId="225" xfId="0" applyFont="1" applyFill="1" applyBorder="1" applyAlignment="1">
      <alignment horizontal="left" vertical="center"/>
    </xf>
    <xf numFmtId="0" fontId="37" fillId="25" borderId="226" xfId="0" applyFont="1" applyFill="1" applyBorder="1" applyAlignment="1">
      <alignment horizontal="center" vertical="center"/>
    </xf>
    <xf numFmtId="0" fontId="11" fillId="25" borderId="550" xfId="0" applyFont="1" applyFill="1" applyBorder="1" applyAlignment="1">
      <alignment horizontal="center" vertical="center"/>
    </xf>
    <xf numFmtId="0" fontId="11" fillId="25" borderId="550" xfId="0" applyFont="1" applyFill="1" applyBorder="1" applyAlignment="1">
      <alignment horizontal="left" vertical="center"/>
    </xf>
    <xf numFmtId="0" fontId="39" fillId="25" borderId="544" xfId="0" applyFont="1" applyFill="1" applyBorder="1" applyAlignment="1">
      <alignment vertical="center"/>
    </xf>
    <xf numFmtId="0" fontId="39" fillId="25" borderId="597" xfId="0" applyFont="1" applyFill="1" applyBorder="1" applyAlignment="1">
      <alignment vertical="center"/>
    </xf>
    <xf numFmtId="0" fontId="11" fillId="25" borderId="598" xfId="0" applyFont="1" applyFill="1" applyBorder="1" applyAlignment="1">
      <alignment horizontal="center" vertical="center" wrapText="1"/>
    </xf>
    <xf numFmtId="0" fontId="11" fillId="25" borderId="550" xfId="0" applyFont="1" applyFill="1" applyBorder="1" applyAlignment="1">
      <alignment horizontal="center" vertical="center" wrapText="1"/>
    </xf>
    <xf numFmtId="0" fontId="38" fillId="25" borderId="550" xfId="0" applyFont="1" applyFill="1" applyBorder="1" applyAlignment="1">
      <alignment horizontal="center" vertical="center"/>
    </xf>
    <xf numFmtId="0" fontId="11" fillId="25" borderId="547" xfId="0" applyFont="1" applyFill="1" applyBorder="1" applyAlignment="1">
      <alignment horizontal="center" vertical="center" wrapText="1"/>
    </xf>
    <xf numFmtId="184" fontId="11" fillId="25" borderId="546" xfId="0" applyNumberFormat="1" applyFont="1" applyFill="1" applyBorder="1" applyAlignment="1">
      <alignment horizontal="center" vertical="center"/>
    </xf>
    <xf numFmtId="184" fontId="11" fillId="25" borderId="547" xfId="0" applyNumberFormat="1" applyFont="1" applyFill="1" applyBorder="1" applyAlignment="1">
      <alignment horizontal="center" vertical="center"/>
    </xf>
    <xf numFmtId="0" fontId="11" fillId="25" borderId="548" xfId="0" applyFont="1" applyFill="1" applyBorder="1" applyAlignment="1">
      <alignment horizontal="center" vertical="center"/>
    </xf>
    <xf numFmtId="176" fontId="11" fillId="25" borderId="549" xfId="0" applyNumberFormat="1" applyFont="1" applyFill="1" applyBorder="1" applyAlignment="1">
      <alignment horizontal="center" vertical="center"/>
    </xf>
    <xf numFmtId="179" fontId="11" fillId="25" borderId="550" xfId="0" applyNumberFormat="1" applyFont="1" applyFill="1" applyBorder="1" applyAlignment="1">
      <alignment horizontal="center" vertical="center"/>
    </xf>
    <xf numFmtId="179" fontId="11" fillId="25" borderId="551" xfId="0" applyNumberFormat="1" applyFont="1" applyFill="1" applyBorder="1" applyAlignment="1">
      <alignment horizontal="center" vertical="center"/>
    </xf>
    <xf numFmtId="176" fontId="11" fillId="25" borderId="560" xfId="0" applyNumberFormat="1" applyFont="1" applyFill="1" applyBorder="1" applyAlignment="1">
      <alignment horizontal="center" vertical="center"/>
    </xf>
    <xf numFmtId="176" fontId="11" fillId="25" borderId="222" xfId="0" applyNumberFormat="1" applyFont="1" applyFill="1" applyBorder="1" applyAlignment="1">
      <alignment horizontal="center" vertical="center"/>
    </xf>
    <xf numFmtId="9" fontId="11" fillId="25" borderId="550" xfId="0" applyNumberFormat="1" applyFont="1" applyFill="1" applyBorder="1" applyAlignment="1">
      <alignment horizontal="center" vertical="center"/>
    </xf>
    <xf numFmtId="10" fontId="11" fillId="25" borderId="551" xfId="0" applyNumberFormat="1" applyFont="1" applyFill="1" applyBorder="1" applyAlignment="1">
      <alignment horizontal="center" vertical="center"/>
    </xf>
    <xf numFmtId="0" fontId="11" fillId="25" borderId="550" xfId="0" applyFont="1" applyFill="1" applyBorder="1" applyAlignment="1">
      <alignment horizontal="center" vertical="center"/>
    </xf>
    <xf numFmtId="0" fontId="11" fillId="25" borderId="550" xfId="0" applyFont="1" applyFill="1" applyBorder="1" applyAlignment="1">
      <alignment horizontal="center" vertical="center" wrapText="1"/>
    </xf>
    <xf numFmtId="0" fontId="35" fillId="25" borderId="551" xfId="0" applyFont="1" applyFill="1" applyBorder="1" applyAlignment="1">
      <alignment horizontal="left" vertical="center"/>
    </xf>
    <xf numFmtId="0" fontId="11" fillId="25" borderId="549" xfId="0" applyFont="1" applyFill="1" applyBorder="1" applyAlignment="1">
      <alignment horizontal="center" vertical="center" wrapText="1"/>
    </xf>
    <xf numFmtId="182" fontId="11" fillId="25" borderId="550" xfId="0" applyNumberFormat="1" applyFont="1" applyFill="1" applyBorder="1" applyAlignment="1">
      <alignment horizontal="center" vertical="center"/>
    </xf>
    <xf numFmtId="0" fontId="11" fillId="25" borderId="547" xfId="0" applyFont="1" applyFill="1" applyBorder="1" applyAlignment="1">
      <alignment horizontal="left" vertical="center"/>
    </xf>
    <xf numFmtId="0" fontId="37" fillId="25" borderId="236" xfId="0" applyFont="1" applyFill="1" applyBorder="1" applyAlignment="1">
      <alignment horizontal="center" vertical="center"/>
    </xf>
    <xf numFmtId="0" fontId="10" fillId="3" borderId="357" xfId="0" applyFont="1" applyFill="1" applyBorder="1" applyAlignment="1">
      <alignment horizontal="center" vertical="center"/>
    </xf>
    <xf numFmtId="0" fontId="10" fillId="3" borderId="357" xfId="0" applyFont="1" applyFill="1" applyBorder="1" applyAlignment="1">
      <alignment horizontal="left" vertical="center"/>
    </xf>
    <xf numFmtId="0" fontId="10" fillId="0" borderId="525" xfId="0" applyFont="1" applyBorder="1" applyAlignment="1">
      <alignment horizontal="center" vertical="center"/>
    </xf>
    <xf numFmtId="0" fontId="10" fillId="0" borderId="357" xfId="0" applyFont="1" applyBorder="1" applyAlignment="1">
      <alignment horizontal="center" vertical="center"/>
    </xf>
    <xf numFmtId="0" fontId="10" fillId="0" borderId="350" xfId="0" applyFont="1" applyBorder="1" applyAlignment="1">
      <alignment horizontal="center" vertical="center" wrapText="1"/>
    </xf>
    <xf numFmtId="0" fontId="10" fillId="3" borderId="357" xfId="0" applyFont="1" applyFill="1" applyBorder="1" applyAlignment="1">
      <alignment horizontal="center" vertical="center" wrapText="1"/>
    </xf>
    <xf numFmtId="0" fontId="36" fillId="0" borderId="267" xfId="0" applyFont="1" applyBorder="1" applyAlignment="1">
      <alignment horizontal="center" vertical="center"/>
    </xf>
    <xf numFmtId="0" fontId="10" fillId="0" borderId="526" xfId="0" applyFont="1" applyBorder="1" applyAlignment="1">
      <alignment horizontal="center" vertical="center" wrapText="1"/>
    </xf>
    <xf numFmtId="176" fontId="10" fillId="3" borderId="552" xfId="0" applyNumberFormat="1" applyFont="1" applyFill="1" applyBorder="1" applyAlignment="1">
      <alignment horizontal="center" vertical="center"/>
    </xf>
    <xf numFmtId="184" fontId="11" fillId="3" borderId="351" xfId="0" applyNumberFormat="1" applyFont="1" applyFill="1" applyBorder="1" applyAlignment="1">
      <alignment horizontal="center" vertical="center"/>
    </xf>
    <xf numFmtId="176" fontId="10" fillId="3" borderId="356" xfId="0" applyNumberFormat="1" applyFont="1" applyFill="1" applyBorder="1" applyAlignment="1">
      <alignment horizontal="center" vertical="center"/>
    </xf>
    <xf numFmtId="179" fontId="10" fillId="3" borderId="357" xfId="0" applyNumberFormat="1" applyFont="1" applyFill="1" applyBorder="1" applyAlignment="1">
      <alignment horizontal="center" vertical="center"/>
    </xf>
    <xf numFmtId="179" fontId="10" fillId="3" borderId="553" xfId="0" applyNumberFormat="1" applyFont="1" applyFill="1" applyBorder="1" applyAlignment="1">
      <alignment horizontal="center" vertical="center"/>
    </xf>
    <xf numFmtId="176" fontId="10" fillId="3" borderId="554" xfId="0" applyNumberFormat="1" applyFont="1" applyFill="1" applyBorder="1" applyAlignment="1">
      <alignment horizontal="center" vertical="center"/>
    </xf>
    <xf numFmtId="176" fontId="10" fillId="3" borderId="357" xfId="0" applyNumberFormat="1" applyFont="1" applyFill="1" applyBorder="1" applyAlignment="1">
      <alignment horizontal="center" vertical="center"/>
    </xf>
    <xf numFmtId="10" fontId="10" fillId="3" borderId="553" xfId="0" applyNumberFormat="1" applyFont="1" applyFill="1" applyBorder="1" applyAlignment="1">
      <alignment horizontal="center" vertical="center"/>
    </xf>
    <xf numFmtId="0" fontId="123" fillId="0" borderId="391" xfId="0" applyFont="1" applyBorder="1" applyAlignment="1">
      <alignment horizontal="center" vertical="center"/>
    </xf>
    <xf numFmtId="0" fontId="22" fillId="3" borderId="357" xfId="0" applyFont="1" applyFill="1" applyBorder="1" applyAlignment="1">
      <alignment horizontal="center" vertical="center" wrapText="1"/>
    </xf>
    <xf numFmtId="0" fontId="34" fillId="3" borderId="553" xfId="0" applyFont="1" applyFill="1" applyBorder="1" applyAlignment="1">
      <alignment horizontal="left" vertical="center"/>
    </xf>
    <xf numFmtId="0" fontId="10" fillId="3" borderId="356" xfId="0" applyFont="1" applyFill="1" applyBorder="1" applyAlignment="1">
      <alignment horizontal="center" vertical="center" wrapText="1"/>
    </xf>
    <xf numFmtId="182" fontId="10" fillId="3" borderId="357" xfId="0" applyNumberFormat="1" applyFont="1" applyFill="1" applyBorder="1" applyAlignment="1">
      <alignment horizontal="center" vertical="center"/>
    </xf>
    <xf numFmtId="0" fontId="10" fillId="3" borderId="351" xfId="0" applyFont="1" applyFill="1" applyBorder="1" applyAlignment="1">
      <alignment horizontal="left" vertical="center"/>
    </xf>
    <xf numFmtId="176" fontId="10" fillId="25" borderId="552" xfId="0" applyNumberFormat="1" applyFont="1" applyFill="1" applyBorder="1" applyAlignment="1">
      <alignment horizontal="center" vertical="center"/>
    </xf>
    <xf numFmtId="0" fontId="10" fillId="25" borderId="356" xfId="0" applyFont="1" applyFill="1" applyBorder="1" applyAlignment="1">
      <alignment horizontal="center" vertical="center"/>
    </xf>
    <xf numFmtId="179" fontId="10" fillId="25" borderId="634" xfId="0" applyNumberFormat="1" applyFont="1" applyFill="1" applyBorder="1" applyAlignment="1">
      <alignment horizontal="center" vertical="center"/>
    </xf>
    <xf numFmtId="179" fontId="10" fillId="25" borderId="360" xfId="0" applyNumberFormat="1" applyFont="1" applyFill="1" applyBorder="1" applyAlignment="1">
      <alignment horizontal="center" vertical="center"/>
    </xf>
    <xf numFmtId="179" fontId="10" fillId="25" borderId="635" xfId="0" applyNumberFormat="1" applyFont="1" applyFill="1" applyBorder="1" applyAlignment="1">
      <alignment horizontal="right" vertical="center"/>
    </xf>
    <xf numFmtId="0" fontId="11" fillId="25" borderId="357" xfId="0" applyFont="1" applyFill="1" applyBorder="1" applyAlignment="1">
      <alignment horizontal="center" vertical="center" wrapText="1"/>
    </xf>
    <xf numFmtId="0" fontId="34" fillId="25" borderId="553" xfId="0" applyFont="1" applyFill="1" applyBorder="1" applyAlignment="1">
      <alignment horizontal="left" vertical="center" wrapText="1"/>
    </xf>
    <xf numFmtId="0" fontId="10" fillId="25" borderId="357" xfId="0" applyFont="1" applyFill="1" applyBorder="1" applyAlignment="1">
      <alignment horizontal="left" vertical="center" wrapText="1"/>
    </xf>
    <xf numFmtId="178" fontId="10" fillId="25" borderId="206" xfId="0" applyNumberFormat="1" applyFont="1" applyFill="1" applyBorder="1" applyAlignment="1">
      <alignment horizontal="center" vertical="center"/>
    </xf>
    <xf numFmtId="0" fontId="10" fillId="25" borderId="246" xfId="0" applyFont="1" applyFill="1" applyBorder="1" applyAlignment="1">
      <alignment horizontal="left" vertical="center"/>
    </xf>
    <xf numFmtId="0" fontId="3" fillId="25" borderId="573" xfId="0" applyFont="1" applyFill="1" applyBorder="1" applyAlignment="1">
      <alignment vertical="center"/>
    </xf>
    <xf numFmtId="0" fontId="3" fillId="25" borderId="335" xfId="0" applyFont="1" applyFill="1" applyBorder="1" applyAlignment="1">
      <alignment vertical="center"/>
    </xf>
    <xf numFmtId="0" fontId="10" fillId="25" borderId="245" xfId="0" applyFont="1" applyFill="1" applyBorder="1" applyAlignment="1">
      <alignment horizontal="center" vertical="center" wrapText="1"/>
    </xf>
    <xf numFmtId="0" fontId="10" fillId="25" borderId="246" xfId="0" applyFont="1" applyFill="1" applyBorder="1" applyAlignment="1">
      <alignment horizontal="center" vertical="center" wrapText="1"/>
    </xf>
    <xf numFmtId="0" fontId="36" fillId="25" borderId="246" xfId="0" applyFont="1" applyFill="1" applyBorder="1" applyAlignment="1">
      <alignment horizontal="center" vertical="center"/>
    </xf>
    <xf numFmtId="0" fontId="10" fillId="25" borderId="249" xfId="0" applyFont="1" applyFill="1" applyBorder="1" applyAlignment="1">
      <alignment horizontal="center" vertical="center" wrapText="1"/>
    </xf>
    <xf numFmtId="184" fontId="11" fillId="25" borderId="574" xfId="0" applyNumberFormat="1" applyFont="1" applyFill="1" applyBorder="1" applyAlignment="1">
      <alignment horizontal="center" vertical="center"/>
    </xf>
    <xf numFmtId="184" fontId="11" fillId="25" borderId="249" xfId="0" applyNumberFormat="1" applyFont="1" applyFill="1" applyBorder="1" applyAlignment="1">
      <alignment horizontal="center" vertical="center"/>
    </xf>
    <xf numFmtId="0" fontId="11" fillId="25" borderId="250" xfId="0" applyFont="1" applyFill="1" applyBorder="1" applyAlignment="1">
      <alignment horizontal="center" vertical="center"/>
    </xf>
    <xf numFmtId="176" fontId="10" fillId="25" borderId="251" xfId="0" applyNumberFormat="1" applyFont="1" applyFill="1" applyBorder="1" applyAlignment="1">
      <alignment horizontal="center" vertical="center"/>
    </xf>
    <xf numFmtId="179" fontId="11" fillId="25" borderId="246" xfId="0" applyNumberFormat="1" applyFont="1" applyFill="1" applyBorder="1" applyAlignment="1">
      <alignment horizontal="center" vertical="center"/>
    </xf>
    <xf numFmtId="0" fontId="11" fillId="25" borderId="575" xfId="0" applyFont="1" applyFill="1" applyBorder="1" applyAlignment="1">
      <alignment horizontal="left" vertical="center"/>
    </xf>
    <xf numFmtId="0" fontId="35" fillId="25" borderId="534" xfId="0" applyFont="1" applyFill="1" applyBorder="1" applyAlignment="1">
      <alignment horizontal="left" vertical="center"/>
    </xf>
    <xf numFmtId="0" fontId="3" fillId="5" borderId="371" xfId="0" applyFont="1" applyFill="1" applyBorder="1" applyAlignment="1">
      <alignment vertical="center" wrapText="1"/>
    </xf>
    <xf numFmtId="0" fontId="10" fillId="5" borderId="222" xfId="0" applyFont="1" applyFill="1" applyBorder="1" applyAlignment="1">
      <alignment horizontal="center" vertical="center"/>
    </xf>
    <xf numFmtId="0" fontId="10" fillId="5" borderId="222" xfId="0" applyFont="1" applyFill="1" applyBorder="1" applyAlignment="1">
      <alignment horizontal="center" vertical="center" wrapText="1"/>
    </xf>
    <xf numFmtId="0" fontId="3" fillId="5" borderId="597" xfId="0" applyFont="1" applyFill="1" applyBorder="1" applyAlignment="1">
      <alignment vertical="center" wrapText="1"/>
    </xf>
    <xf numFmtId="0" fontId="10" fillId="5" borderId="232" xfId="0" applyFont="1" applyFill="1" applyBorder="1" applyAlignment="1">
      <alignment horizontal="center" vertical="center"/>
    </xf>
    <xf numFmtId="0" fontId="10" fillId="5" borderId="550" xfId="0" applyFont="1" applyFill="1" applyBorder="1" applyAlignment="1">
      <alignment horizontal="center" vertical="center" wrapText="1"/>
    </xf>
    <xf numFmtId="0" fontId="10" fillId="23" borderId="385" xfId="0" applyFont="1" applyFill="1" applyBorder="1" applyAlignment="1">
      <alignment horizontal="center" vertical="center"/>
    </xf>
    <xf numFmtId="0" fontId="36" fillId="23" borderId="267" xfId="0" applyFont="1" applyFill="1" applyBorder="1" applyAlignment="1">
      <alignment horizontal="center" vertical="center"/>
    </xf>
    <xf numFmtId="176" fontId="10" fillId="23" borderId="614" xfId="0" applyNumberFormat="1" applyFont="1" applyFill="1" applyBorder="1" applyAlignment="1">
      <alignment horizontal="center" vertical="center"/>
    </xf>
    <xf numFmtId="0" fontId="124" fillId="23" borderId="435" xfId="0" applyFont="1" applyFill="1" applyBorder="1" applyAlignment="1">
      <alignment horizontal="center" vertical="center"/>
    </xf>
    <xf numFmtId="0" fontId="10" fillId="23" borderId="430" xfId="0" applyFont="1" applyFill="1" applyBorder="1" applyAlignment="1">
      <alignment horizontal="center" vertical="center"/>
    </xf>
    <xf numFmtId="0" fontId="10" fillId="23" borderId="430" xfId="0" applyFont="1" applyFill="1" applyBorder="1" applyAlignment="1">
      <alignment horizontal="center" vertical="center" wrapText="1"/>
    </xf>
    <xf numFmtId="0" fontId="10" fillId="23" borderId="615" xfId="0" applyFont="1" applyFill="1" applyBorder="1" applyAlignment="1">
      <alignment horizontal="center" vertical="center"/>
    </xf>
    <xf numFmtId="0" fontId="10" fillId="23" borderId="290" xfId="0" applyFont="1" applyFill="1" applyBorder="1" applyAlignment="1">
      <alignment horizontal="center" vertical="center"/>
    </xf>
    <xf numFmtId="0" fontId="10" fillId="23" borderId="616" xfId="0" applyFont="1" applyFill="1" applyBorder="1" applyAlignment="1">
      <alignment horizontal="center" vertical="center" wrapText="1"/>
    </xf>
    <xf numFmtId="0" fontId="125" fillId="23" borderId="375" xfId="0" applyFont="1" applyFill="1" applyBorder="1" applyAlignment="1">
      <alignment horizontal="center" vertical="center"/>
    </xf>
    <xf numFmtId="0" fontId="10" fillId="23" borderId="327" xfId="0" applyFont="1" applyFill="1" applyBorder="1" applyAlignment="1">
      <alignment horizontal="center" vertical="center" wrapText="1"/>
    </xf>
    <xf numFmtId="0" fontId="10" fillId="23" borderId="210" xfId="0" applyFont="1" applyFill="1" applyBorder="1" applyAlignment="1">
      <alignment horizontal="center" vertical="center"/>
    </xf>
    <xf numFmtId="179" fontId="10" fillId="23" borderId="559" xfId="0" applyNumberFormat="1" applyFont="1" applyFill="1" applyBorder="1" applyAlignment="1">
      <alignment horizontal="center" vertical="center"/>
    </xf>
    <xf numFmtId="176" fontId="10" fillId="23" borderId="558" xfId="0" applyNumberFormat="1" applyFont="1" applyFill="1" applyBorder="1" applyAlignment="1">
      <alignment horizontal="center" vertical="center"/>
    </xf>
    <xf numFmtId="0" fontId="10" fillId="23" borderId="557" xfId="0" applyFont="1" applyFill="1" applyBorder="1" applyAlignment="1">
      <alignment horizontal="center" vertical="center"/>
    </xf>
    <xf numFmtId="0" fontId="10" fillId="23" borderId="221" xfId="0" applyFont="1" applyFill="1" applyBorder="1" applyAlignment="1">
      <alignment horizontal="center" vertical="center" wrapText="1"/>
    </xf>
    <xf numFmtId="179" fontId="10" fillId="23" borderId="534" xfId="0" applyNumberFormat="1" applyFont="1" applyFill="1" applyBorder="1" applyAlignment="1">
      <alignment horizontal="center" vertical="center"/>
    </xf>
    <xf numFmtId="178" fontId="10" fillId="23" borderId="560" xfId="0" applyNumberFormat="1" applyFont="1" applyFill="1" applyBorder="1" applyAlignment="1">
      <alignment horizontal="center" vertical="center"/>
    </xf>
    <xf numFmtId="178" fontId="10" fillId="23" borderId="222" xfId="0" applyNumberFormat="1" applyFont="1" applyFill="1" applyBorder="1" applyAlignment="1">
      <alignment horizontal="center" vertical="center"/>
    </xf>
    <xf numFmtId="176" fontId="17" fillId="23" borderId="560" xfId="0" applyNumberFormat="1" applyFont="1" applyFill="1" applyBorder="1" applyAlignment="1">
      <alignment horizontal="center" vertical="center"/>
    </xf>
    <xf numFmtId="178" fontId="17" fillId="23" borderId="222" xfId="0" applyNumberFormat="1" applyFont="1" applyFill="1" applyBorder="1" applyAlignment="1">
      <alignment horizontal="center" vertical="center"/>
    </xf>
    <xf numFmtId="179" fontId="17" fillId="23" borderId="222" xfId="0" applyNumberFormat="1" applyFont="1" applyFill="1" applyBorder="1" applyAlignment="1">
      <alignment horizontal="center" vertical="center"/>
    </xf>
    <xf numFmtId="9" fontId="17" fillId="23" borderId="222" xfId="0" applyNumberFormat="1" applyFont="1" applyFill="1" applyBorder="1" applyAlignment="1">
      <alignment horizontal="center" vertical="center"/>
    </xf>
    <xf numFmtId="10" fontId="17" fillId="23" borderId="534" xfId="0" applyNumberFormat="1" applyFont="1" applyFill="1" applyBorder="1" applyAlignment="1">
      <alignment horizontal="center" vertical="center"/>
    </xf>
    <xf numFmtId="0" fontId="11" fillId="23" borderId="222" xfId="0" applyFont="1" applyFill="1" applyBorder="1" applyAlignment="1">
      <alignment horizontal="center" vertical="center"/>
    </xf>
    <xf numFmtId="0" fontId="11" fillId="23" borderId="222" xfId="0" applyFont="1" applyFill="1" applyBorder="1" applyAlignment="1">
      <alignment horizontal="center" vertical="center" wrapText="1"/>
    </xf>
    <xf numFmtId="178" fontId="17" fillId="23" borderId="560" xfId="0" applyNumberFormat="1" applyFont="1" applyFill="1" applyBorder="1" applyAlignment="1">
      <alignment horizontal="center" vertical="center"/>
    </xf>
    <xf numFmtId="179" fontId="10" fillId="23" borderId="581" xfId="0" applyNumberFormat="1" applyFont="1" applyFill="1" applyBorder="1" applyAlignment="1">
      <alignment horizontal="right"/>
    </xf>
    <xf numFmtId="0" fontId="10" fillId="23" borderId="245" xfId="0" applyFont="1" applyFill="1" applyBorder="1" applyAlignment="1">
      <alignment horizontal="center" vertical="center" wrapText="1"/>
    </xf>
    <xf numFmtId="179" fontId="10" fillId="23" borderId="246" xfId="0" applyNumberFormat="1" applyFont="1" applyFill="1" applyBorder="1" applyAlignment="1">
      <alignment horizontal="center" vertical="center"/>
    </xf>
    <xf numFmtId="9" fontId="10" fillId="23" borderId="246" xfId="0" applyNumberFormat="1" applyFont="1" applyFill="1" applyBorder="1" applyAlignment="1">
      <alignment horizontal="center" vertical="center"/>
    </xf>
    <xf numFmtId="0" fontId="10" fillId="23" borderId="593" xfId="0" applyFont="1" applyFill="1" applyBorder="1" applyAlignment="1">
      <alignment horizontal="center" vertical="center"/>
    </xf>
    <xf numFmtId="0" fontId="10" fillId="23" borderId="267" xfId="0" applyFont="1" applyFill="1" applyBorder="1" applyAlignment="1">
      <alignment horizontal="center" vertical="center"/>
    </xf>
    <xf numFmtId="0" fontId="10" fillId="23" borderId="260" xfId="0" applyFont="1" applyFill="1" applyBorder="1" applyAlignment="1">
      <alignment horizontal="center" vertical="center" wrapText="1"/>
    </xf>
    <xf numFmtId="176" fontId="10" fillId="23" borderId="552" xfId="0" applyNumberFormat="1" applyFont="1" applyFill="1" applyBorder="1" applyAlignment="1">
      <alignment horizontal="center" vertical="center"/>
    </xf>
    <xf numFmtId="179" fontId="10" fillId="23" borderId="267" xfId="0" applyNumberFormat="1" applyFont="1" applyFill="1" applyBorder="1" applyAlignment="1">
      <alignment horizontal="center" vertical="center"/>
    </xf>
    <xf numFmtId="179" fontId="10" fillId="23" borderId="102" xfId="0" applyNumberFormat="1" applyFont="1" applyFill="1" applyBorder="1" applyAlignment="1">
      <alignment horizontal="right"/>
    </xf>
    <xf numFmtId="0" fontId="3" fillId="23" borderId="597" xfId="0" applyFont="1" applyFill="1" applyBorder="1" applyAlignment="1">
      <alignment vertical="center"/>
    </xf>
    <xf numFmtId="0" fontId="1" fillId="23" borderId="542" xfId="0" applyFont="1" applyFill="1" applyBorder="1" applyAlignment="1">
      <alignment horizontal="center" vertical="center"/>
    </xf>
    <xf numFmtId="0" fontId="1" fillId="23" borderId="235" xfId="0" applyFont="1" applyFill="1" applyBorder="1"/>
    <xf numFmtId="0" fontId="1" fillId="23" borderId="236" xfId="0" applyFont="1" applyFill="1" applyBorder="1"/>
    <xf numFmtId="0" fontId="1" fillId="23" borderId="237" xfId="0" applyFont="1" applyFill="1" applyBorder="1"/>
    <xf numFmtId="0" fontId="10" fillId="23" borderId="350" xfId="0" applyFont="1" applyFill="1" applyBorder="1" applyAlignment="1">
      <alignment horizontal="center" vertical="center" wrapText="1"/>
    </xf>
    <xf numFmtId="184" fontId="10" fillId="23" borderId="552" xfId="0" applyNumberFormat="1" applyFont="1" applyFill="1" applyBorder="1" applyAlignment="1">
      <alignment horizontal="center" vertical="center"/>
    </xf>
    <xf numFmtId="0" fontId="10" fillId="25" borderId="170" xfId="0" applyFont="1" applyFill="1" applyBorder="1" applyAlignment="1">
      <alignment horizontal="center" vertical="center"/>
    </xf>
    <xf numFmtId="184" fontId="10" fillId="25" borderId="552" xfId="0" applyNumberFormat="1" applyFont="1" applyFill="1" applyBorder="1" applyAlignment="1">
      <alignment horizontal="center" vertical="center"/>
    </xf>
    <xf numFmtId="0" fontId="17" fillId="25" borderId="357" xfId="0" applyFont="1" applyFill="1" applyBorder="1" applyAlignment="1">
      <alignment horizontal="center" vertical="center" wrapText="1"/>
    </xf>
    <xf numFmtId="0" fontId="10" fillId="25" borderId="430" xfId="0" applyFont="1" applyFill="1" applyBorder="1" applyAlignment="1">
      <alignment horizontal="center" vertical="center"/>
    </xf>
    <xf numFmtId="0" fontId="10" fillId="25" borderId="290" xfId="0" applyFont="1" applyFill="1" applyBorder="1" applyAlignment="1">
      <alignment horizontal="center" vertical="center"/>
    </xf>
    <xf numFmtId="0" fontId="10" fillId="25" borderId="430" xfId="0" applyFont="1" applyFill="1" applyBorder="1" applyAlignment="1">
      <alignment horizontal="left" vertical="center"/>
    </xf>
    <xf numFmtId="0" fontId="10" fillId="25" borderId="385" xfId="0" applyFont="1" applyFill="1" applyBorder="1" applyAlignment="1">
      <alignment horizontal="center" vertical="center" wrapText="1"/>
    </xf>
    <xf numFmtId="0" fontId="36" fillId="25" borderId="170" xfId="0" applyFont="1" applyFill="1" applyBorder="1" applyAlignment="1">
      <alignment horizontal="center" vertical="center"/>
    </xf>
    <xf numFmtId="184" fontId="10" fillId="25" borderId="636" xfId="0" applyNumberFormat="1" applyFont="1" applyFill="1" applyBorder="1" applyAlignment="1">
      <alignment horizontal="center" vertical="center"/>
    </xf>
    <xf numFmtId="184" fontId="10" fillId="25" borderId="427" xfId="0" applyNumberFormat="1" applyFont="1" applyFill="1" applyBorder="1" applyAlignment="1">
      <alignment horizontal="center" vertical="center"/>
    </xf>
    <xf numFmtId="0" fontId="10" fillId="25" borderId="111" xfId="0" applyFont="1" applyFill="1" applyBorder="1" applyAlignment="1">
      <alignment horizontal="center" vertical="center"/>
    </xf>
    <xf numFmtId="176" fontId="10" fillId="25" borderId="425" xfId="0" applyNumberFormat="1" applyFont="1" applyFill="1" applyBorder="1" applyAlignment="1">
      <alignment horizontal="center" vertical="center"/>
    </xf>
    <xf numFmtId="179" fontId="10" fillId="25" borderId="430" xfId="0" applyNumberFormat="1" applyFont="1" applyFill="1" applyBorder="1" applyAlignment="1">
      <alignment horizontal="center" vertical="center"/>
    </xf>
    <xf numFmtId="179" fontId="10" fillId="25" borderId="630" xfId="0" applyNumberFormat="1" applyFont="1" applyFill="1" applyBorder="1" applyAlignment="1">
      <alignment horizontal="center" vertical="center"/>
    </xf>
    <xf numFmtId="176" fontId="10" fillId="25" borderId="629" xfId="0" applyNumberFormat="1" applyFont="1" applyFill="1" applyBorder="1" applyAlignment="1">
      <alignment horizontal="center" vertical="center"/>
    </xf>
    <xf numFmtId="176" fontId="10" fillId="25" borderId="430" xfId="0" applyNumberFormat="1" applyFont="1" applyFill="1" applyBorder="1" applyAlignment="1">
      <alignment horizontal="center" vertical="center"/>
    </xf>
    <xf numFmtId="10" fontId="10" fillId="25" borderId="630" xfId="0" applyNumberFormat="1" applyFont="1" applyFill="1" applyBorder="1" applyAlignment="1">
      <alignment horizontal="center" vertical="center"/>
    </xf>
    <xf numFmtId="0" fontId="17" fillId="25" borderId="430" xfId="0" applyFont="1" applyFill="1" applyBorder="1" applyAlignment="1">
      <alignment horizontal="center" vertical="center" wrapText="1"/>
    </xf>
    <xf numFmtId="0" fontId="34" fillId="25" borderId="637" xfId="0" applyFont="1" applyFill="1" applyBorder="1" applyAlignment="1">
      <alignment horizontal="left" vertical="center"/>
    </xf>
    <xf numFmtId="0" fontId="10" fillId="25" borderId="384" xfId="0" applyFont="1" applyFill="1" applyBorder="1" applyAlignment="1">
      <alignment horizontal="center" vertical="center" wrapText="1"/>
    </xf>
    <xf numFmtId="0" fontId="10" fillId="25" borderId="385" xfId="0" applyFont="1" applyFill="1" applyBorder="1" applyAlignment="1">
      <alignment horizontal="center" vertical="center"/>
    </xf>
    <xf numFmtId="182" fontId="10" fillId="25" borderId="385" xfId="0" applyNumberFormat="1" applyFont="1" applyFill="1" applyBorder="1" applyAlignment="1">
      <alignment horizontal="center" vertical="center"/>
    </xf>
    <xf numFmtId="0" fontId="10" fillId="25" borderId="385" xfId="0" applyFont="1" applyFill="1" applyBorder="1" applyAlignment="1">
      <alignment horizontal="left" vertical="center"/>
    </xf>
    <xf numFmtId="0" fontId="10" fillId="25" borderId="377" xfId="0" applyFont="1" applyFill="1" applyBorder="1" applyAlignment="1">
      <alignment horizontal="left" vertical="center"/>
    </xf>
    <xf numFmtId="0" fontId="10" fillId="23" borderId="525" xfId="0" applyFont="1" applyFill="1" applyBorder="1" applyAlignment="1">
      <alignment horizontal="center" vertical="center"/>
    </xf>
    <xf numFmtId="0" fontId="45" fillId="23" borderId="526" xfId="0" applyFont="1" applyFill="1" applyBorder="1" applyAlignment="1">
      <alignment horizontal="center" vertical="center" wrapText="1"/>
    </xf>
    <xf numFmtId="0" fontId="34" fillId="23" borderId="617" xfId="0" applyFont="1" applyFill="1" applyBorder="1" applyAlignment="1">
      <alignment horizontal="left" vertical="center"/>
    </xf>
    <xf numFmtId="0" fontId="10" fillId="23" borderId="197" xfId="0" applyFont="1" applyFill="1" applyBorder="1" applyAlignment="1">
      <alignment horizontal="center" vertical="center" wrapText="1"/>
    </xf>
    <xf numFmtId="0" fontId="10" fillId="23" borderId="197" xfId="0" applyFont="1" applyFill="1" applyBorder="1" applyAlignment="1">
      <alignment horizontal="center" vertical="center"/>
    </xf>
    <xf numFmtId="182" fontId="10" fillId="23" borderId="197" xfId="0" applyNumberFormat="1" applyFont="1" applyFill="1" applyBorder="1" applyAlignment="1">
      <alignment horizontal="center" vertical="center"/>
    </xf>
    <xf numFmtId="0" fontId="10" fillId="23" borderId="198" xfId="0" applyFont="1" applyFill="1" applyBorder="1" applyAlignment="1">
      <alignment horizontal="left" vertical="center"/>
    </xf>
    <xf numFmtId="0" fontId="10" fillId="25" borderId="554" xfId="0" applyFont="1" applyFill="1" applyBorder="1" applyAlignment="1">
      <alignment horizontal="center" vertical="center"/>
    </xf>
    <xf numFmtId="178" fontId="10" fillId="25" borderId="351" xfId="0" applyNumberFormat="1" applyFont="1" applyFill="1" applyBorder="1" applyAlignment="1">
      <alignment horizontal="center" vertical="center"/>
    </xf>
    <xf numFmtId="178" fontId="10" fillId="25" borderId="356" xfId="0" applyNumberFormat="1" applyFont="1" applyFill="1" applyBorder="1" applyAlignment="1">
      <alignment horizontal="center" vertical="center"/>
    </xf>
    <xf numFmtId="0" fontId="34" fillId="25" borderId="617" xfId="0" applyFont="1" applyFill="1" applyBorder="1" applyAlignment="1">
      <alignment horizontal="left" vertical="center"/>
    </xf>
    <xf numFmtId="0" fontId="10" fillId="25" borderId="196" xfId="0" applyFont="1" applyFill="1" applyBorder="1" applyAlignment="1">
      <alignment horizontal="center" vertical="center" wrapText="1"/>
    </xf>
    <xf numFmtId="0" fontId="10" fillId="25" borderId="197" xfId="0" applyFont="1" applyFill="1" applyBorder="1" applyAlignment="1">
      <alignment horizontal="center" vertical="center" wrapText="1"/>
    </xf>
    <xf numFmtId="0" fontId="10" fillId="25" borderId="197" xfId="0" applyFont="1" applyFill="1" applyBorder="1" applyAlignment="1">
      <alignment horizontal="center" vertical="center"/>
    </xf>
    <xf numFmtId="182" fontId="10" fillId="25" borderId="197" xfId="0" applyNumberFormat="1" applyFont="1" applyFill="1" applyBorder="1" applyAlignment="1">
      <alignment horizontal="center" vertical="center"/>
    </xf>
    <xf numFmtId="0" fontId="10" fillId="25" borderId="351" xfId="0" applyFont="1" applyFill="1" applyBorder="1" applyAlignment="1">
      <alignment vertical="center"/>
    </xf>
    <xf numFmtId="0" fontId="7" fillId="25" borderId="276" xfId="0" applyFont="1" applyFill="1" applyBorder="1" applyAlignment="1">
      <alignment horizontal="center" vertical="center"/>
    </xf>
    <xf numFmtId="0" fontId="3" fillId="25" borderId="624" xfId="0" applyFont="1" applyFill="1" applyBorder="1" applyAlignment="1">
      <alignment vertical="center"/>
    </xf>
    <xf numFmtId="0" fontId="10" fillId="25" borderId="205" xfId="0" applyFont="1" applyFill="1" applyBorder="1" applyAlignment="1">
      <alignment horizontal="center" vertical="center" wrapText="1"/>
    </xf>
    <xf numFmtId="184" fontId="10" fillId="25" borderId="531" xfId="0" applyNumberFormat="1" applyFont="1" applyFill="1" applyBorder="1" applyAlignment="1">
      <alignment horizontal="center" vertical="center"/>
    </xf>
    <xf numFmtId="184" fontId="10" fillId="25" borderId="203" xfId="0" applyNumberFormat="1" applyFont="1" applyFill="1" applyBorder="1" applyAlignment="1">
      <alignment horizontal="center" vertical="center"/>
    </xf>
    <xf numFmtId="0" fontId="10" fillId="25" borderId="273" xfId="0" applyFont="1" applyFill="1" applyBorder="1" applyAlignment="1">
      <alignment horizontal="center" vertical="center"/>
    </xf>
    <xf numFmtId="179" fontId="10" fillId="25" borderId="532" xfId="0" applyNumberFormat="1" applyFont="1" applyFill="1" applyBorder="1" applyAlignment="1">
      <alignment horizontal="center" vertical="center"/>
    </xf>
    <xf numFmtId="176" fontId="10" fillId="25" borderId="531" xfId="0" applyNumberFormat="1" applyFont="1" applyFill="1" applyBorder="1" applyAlignment="1">
      <alignment horizontal="center" vertical="center"/>
    </xf>
    <xf numFmtId="176" fontId="10" fillId="25" borderId="270" xfId="0" applyNumberFormat="1" applyFont="1" applyFill="1" applyBorder="1" applyAlignment="1">
      <alignment horizontal="center" vertical="center"/>
    </xf>
    <xf numFmtId="179" fontId="10" fillId="25" borderId="604" xfId="0" applyNumberFormat="1" applyFont="1" applyFill="1" applyBorder="1" applyAlignment="1">
      <alignment horizontal="right"/>
    </xf>
    <xf numFmtId="10" fontId="10" fillId="25" borderId="532" xfId="0" applyNumberFormat="1" applyFont="1" applyFill="1" applyBorder="1" applyAlignment="1">
      <alignment horizontal="center" vertical="center"/>
    </xf>
    <xf numFmtId="0" fontId="10" fillId="25" borderId="270" xfId="0" applyFont="1" applyFill="1" applyBorder="1" applyAlignment="1">
      <alignment horizontal="center" vertical="center"/>
    </xf>
    <xf numFmtId="0" fontId="10" fillId="25" borderId="270" xfId="0" applyFont="1" applyFill="1" applyBorder="1" applyAlignment="1">
      <alignment horizontal="center" vertical="center" wrapText="1"/>
    </xf>
    <xf numFmtId="0" fontId="34" fillId="25" borderId="532" xfId="0" applyFont="1" applyFill="1" applyBorder="1" applyAlignment="1">
      <alignment horizontal="left" vertical="center"/>
    </xf>
    <xf numFmtId="0" fontId="10" fillId="25" borderId="202" xfId="0" applyFont="1" applyFill="1" applyBorder="1" applyAlignment="1">
      <alignment horizontal="center" vertical="center" wrapText="1"/>
    </xf>
    <xf numFmtId="182" fontId="10" fillId="25" borderId="270" xfId="0" applyNumberFormat="1" applyFont="1" applyFill="1" applyBorder="1" applyAlignment="1">
      <alignment horizontal="center" vertical="center"/>
    </xf>
    <xf numFmtId="0" fontId="10" fillId="25" borderId="203" xfId="0" applyFont="1" applyFill="1" applyBorder="1" applyAlignment="1">
      <alignment horizontal="left" vertical="center"/>
    </xf>
    <xf numFmtId="0" fontId="3" fillId="25" borderId="638" xfId="0" applyFont="1" applyFill="1" applyBorder="1" applyAlignment="1">
      <alignment vertical="center"/>
    </xf>
    <xf numFmtId="0" fontId="3" fillId="25" borderId="267" xfId="0" applyFont="1" applyFill="1" applyBorder="1" applyAlignment="1">
      <alignment vertical="center"/>
    </xf>
    <xf numFmtId="0" fontId="10" fillId="25" borderId="368" xfId="0" applyFont="1" applyFill="1" applyBorder="1" applyAlignment="1">
      <alignment horizontal="center" vertical="center" wrapText="1"/>
    </xf>
    <xf numFmtId="0" fontId="1" fillId="25" borderId="610" xfId="0" applyFont="1" applyFill="1" applyBorder="1" applyAlignment="1">
      <alignment horizontal="center" vertical="center"/>
    </xf>
    <xf numFmtId="0" fontId="1" fillId="25" borderId="291" xfId="0" applyFont="1" applyFill="1" applyBorder="1"/>
    <xf numFmtId="0" fontId="1" fillId="25" borderId="0" xfId="0" applyFont="1" applyFill="1"/>
    <xf numFmtId="0" fontId="1" fillId="25" borderId="344" xfId="0" applyFont="1" applyFill="1" applyBorder="1"/>
    <xf numFmtId="179" fontId="10" fillId="25" borderId="267" xfId="0" applyNumberFormat="1" applyFont="1" applyFill="1" applyBorder="1" applyAlignment="1">
      <alignment horizontal="center" vertical="center"/>
    </xf>
    <xf numFmtId="179" fontId="10" fillId="25" borderId="592" xfId="0" applyNumberFormat="1" applyFont="1" applyFill="1" applyBorder="1" applyAlignment="1">
      <alignment horizontal="center" vertical="center"/>
    </xf>
    <xf numFmtId="176" fontId="10" fillId="25" borderId="638" xfId="0" applyNumberFormat="1" applyFont="1" applyFill="1" applyBorder="1" applyAlignment="1">
      <alignment horizontal="center" vertical="center"/>
    </xf>
    <xf numFmtId="176" fontId="10" fillId="25" borderId="267" xfId="0" applyNumberFormat="1" applyFont="1" applyFill="1" applyBorder="1" applyAlignment="1">
      <alignment horizontal="center" vertical="center"/>
    </xf>
    <xf numFmtId="179" fontId="10" fillId="25" borderId="25" xfId="0" applyNumberFormat="1" applyFont="1" applyFill="1" applyBorder="1" applyAlignment="1">
      <alignment horizontal="right"/>
    </xf>
    <xf numFmtId="10" fontId="10" fillId="25" borderId="592" xfId="0" applyNumberFormat="1" applyFont="1" applyFill="1" applyBorder="1" applyAlignment="1">
      <alignment horizontal="center" vertical="center"/>
    </xf>
    <xf numFmtId="0" fontId="10" fillId="25" borderId="267" xfId="0" applyFont="1" applyFill="1" applyBorder="1" applyAlignment="1">
      <alignment horizontal="center" vertical="center"/>
    </xf>
    <xf numFmtId="0" fontId="10" fillId="25" borderId="267" xfId="0" applyFont="1" applyFill="1" applyBorder="1" applyAlignment="1">
      <alignment horizontal="center" vertical="center" wrapText="1"/>
    </xf>
    <xf numFmtId="0" fontId="34" fillId="25" borderId="592" xfId="0" applyFont="1" applyFill="1" applyBorder="1" applyAlignment="1">
      <alignment horizontal="left" vertical="center"/>
    </xf>
    <xf numFmtId="0" fontId="10" fillId="25" borderId="266" xfId="0" applyFont="1" applyFill="1" applyBorder="1" applyAlignment="1">
      <alignment horizontal="center" vertical="center" wrapText="1"/>
    </xf>
    <xf numFmtId="182" fontId="10" fillId="25" borderId="267" xfId="0" applyNumberFormat="1" applyFont="1" applyFill="1" applyBorder="1" applyAlignment="1">
      <alignment horizontal="center" vertical="center"/>
    </xf>
    <xf numFmtId="0" fontId="10" fillId="25" borderId="268" xfId="0" applyFont="1" applyFill="1" applyBorder="1" applyAlignment="1">
      <alignment horizontal="left" vertical="center"/>
    </xf>
    <xf numFmtId="0" fontId="10" fillId="25" borderId="261" xfId="0" applyFont="1" applyFill="1" applyBorder="1" applyAlignment="1">
      <alignment horizontal="center" vertical="center"/>
    </xf>
    <xf numFmtId="0" fontId="10" fillId="25" borderId="261" xfId="0" applyFont="1" applyFill="1" applyBorder="1" applyAlignment="1">
      <alignment horizontal="center" vertical="center" wrapText="1"/>
    </xf>
    <xf numFmtId="0" fontId="10" fillId="25" borderId="261" xfId="0" applyFont="1" applyFill="1" applyBorder="1" applyAlignment="1">
      <alignment horizontal="center" vertical="center"/>
    </xf>
    <xf numFmtId="182" fontId="10" fillId="25" borderId="357" xfId="0" applyNumberFormat="1" applyFont="1" applyFill="1" applyBorder="1" applyAlignment="1">
      <alignment horizontal="center" vertical="center" wrapText="1"/>
    </xf>
    <xf numFmtId="0" fontId="10" fillId="25" borderId="357" xfId="0" applyFont="1" applyFill="1" applyBorder="1" applyAlignment="1">
      <alignment horizontal="center" vertical="center"/>
    </xf>
    <xf numFmtId="0" fontId="10" fillId="25" borderId="357" xfId="0" applyFont="1" applyFill="1" applyBorder="1" applyAlignment="1">
      <alignment horizontal="center" vertical="center" wrapText="1"/>
    </xf>
    <xf numFmtId="182" fontId="10" fillId="25" borderId="357" xfId="0" applyNumberFormat="1" applyFont="1" applyFill="1" applyBorder="1" applyAlignment="1">
      <alignment horizontal="center" vertical="center"/>
    </xf>
    <xf numFmtId="184" fontId="10" fillId="25" borderId="558" xfId="0" applyNumberFormat="1" applyFont="1" applyFill="1" applyBorder="1" applyAlignment="1">
      <alignment horizontal="center" vertical="center"/>
    </xf>
    <xf numFmtId="184" fontId="10" fillId="25" borderId="209" xfId="0" applyNumberFormat="1" applyFont="1" applyFill="1" applyBorder="1" applyAlignment="1">
      <alignment horizontal="center" vertical="center"/>
    </xf>
    <xf numFmtId="0" fontId="10" fillId="25" borderId="210" xfId="0" applyFont="1" applyFill="1" applyBorder="1" applyAlignment="1">
      <alignment horizontal="center" vertical="center"/>
    </xf>
    <xf numFmtId="179" fontId="10" fillId="25" borderId="559" xfId="0" applyNumberFormat="1" applyFont="1" applyFill="1" applyBorder="1" applyAlignment="1">
      <alignment horizontal="center" vertical="center"/>
    </xf>
    <xf numFmtId="176" fontId="10" fillId="25" borderId="558" xfId="0" applyNumberFormat="1" applyFont="1" applyFill="1" applyBorder="1" applyAlignment="1">
      <alignment horizontal="center" vertical="center"/>
    </xf>
    <xf numFmtId="179" fontId="10" fillId="25" borderId="61" xfId="0" applyNumberFormat="1" applyFont="1" applyFill="1" applyBorder="1" applyAlignment="1">
      <alignment horizontal="right"/>
    </xf>
    <xf numFmtId="0" fontId="34" fillId="25" borderId="559" xfId="0" applyFont="1" applyFill="1" applyBorder="1" applyAlignment="1">
      <alignment horizontal="left" vertical="center"/>
    </xf>
    <xf numFmtId="0" fontId="3" fillId="25" borderId="597" xfId="0" applyFont="1" applyFill="1" applyBorder="1" applyAlignment="1">
      <alignment vertical="center"/>
    </xf>
    <xf numFmtId="0" fontId="10" fillId="25" borderId="221" xfId="0" applyFont="1" applyFill="1" applyBorder="1" applyAlignment="1">
      <alignment horizontal="center" vertical="center" wrapText="1"/>
    </xf>
    <xf numFmtId="0" fontId="36" fillId="25" borderId="550" xfId="0" applyFont="1" applyFill="1" applyBorder="1" applyAlignment="1">
      <alignment horizontal="center" vertical="center"/>
    </xf>
    <xf numFmtId="0" fontId="10" fillId="25" borderId="547" xfId="0" applyFont="1" applyFill="1" applyBorder="1" applyAlignment="1">
      <alignment horizontal="center" vertical="center" wrapText="1"/>
    </xf>
    <xf numFmtId="0" fontId="1" fillId="25" borderId="542" xfId="0" applyFont="1" applyFill="1" applyBorder="1" applyAlignment="1">
      <alignment horizontal="center" vertical="center"/>
    </xf>
    <xf numFmtId="0" fontId="1" fillId="25" borderId="235" xfId="0" applyFont="1" applyFill="1" applyBorder="1"/>
    <xf numFmtId="0" fontId="1" fillId="25" borderId="236" xfId="0" applyFont="1" applyFill="1" applyBorder="1"/>
    <xf numFmtId="0" fontId="1" fillId="25" borderId="237" xfId="0" applyFont="1" applyFill="1" applyBorder="1"/>
    <xf numFmtId="179" fontId="10" fillId="25" borderId="551" xfId="0" applyNumberFormat="1" applyFont="1" applyFill="1" applyBorder="1" applyAlignment="1">
      <alignment horizontal="center" vertical="center"/>
    </xf>
    <xf numFmtId="0" fontId="10" fillId="23" borderId="618" xfId="0" applyFont="1" applyFill="1" applyBorder="1" applyAlignment="1">
      <alignment horizontal="center" vertical="center"/>
    </xf>
    <xf numFmtId="0" fontId="10" fillId="23" borderId="618" xfId="0" applyFont="1" applyFill="1" applyBorder="1" applyAlignment="1">
      <alignment horizontal="left" vertical="center"/>
    </xf>
    <xf numFmtId="0" fontId="10" fillId="23" borderId="391" xfId="0" applyFont="1" applyFill="1" applyBorder="1" applyAlignment="1">
      <alignment horizontal="center" vertical="center"/>
    </xf>
    <xf numFmtId="0" fontId="36" fillId="23" borderId="261" xfId="0" applyFont="1" applyFill="1" applyBorder="1" applyAlignment="1">
      <alignment horizontal="center" vertical="center"/>
    </xf>
    <xf numFmtId="178" fontId="10" fillId="23" borderId="619" xfId="0" applyNumberFormat="1" applyFont="1" applyFill="1" applyBorder="1" applyAlignment="1">
      <alignment horizontal="center" vertical="center"/>
    </xf>
    <xf numFmtId="0" fontId="10" fillId="23" borderId="620" xfId="0" applyFont="1" applyFill="1" applyBorder="1" applyAlignment="1">
      <alignment horizontal="center" vertical="center"/>
    </xf>
    <xf numFmtId="179" fontId="10" fillId="23" borderId="618" xfId="0" applyNumberFormat="1" applyFont="1" applyFill="1" applyBorder="1" applyAlignment="1">
      <alignment horizontal="center" vertical="center"/>
    </xf>
    <xf numFmtId="179" fontId="10" fillId="23" borderId="621" xfId="0" applyNumberFormat="1" applyFont="1" applyFill="1" applyBorder="1" applyAlignment="1">
      <alignment horizontal="center" vertical="center"/>
    </xf>
    <xf numFmtId="176" fontId="10" fillId="23" borderId="622" xfId="0" applyNumberFormat="1" applyFont="1" applyFill="1" applyBorder="1" applyAlignment="1">
      <alignment horizontal="center" vertical="center"/>
    </xf>
    <xf numFmtId="176" fontId="10" fillId="23" borderId="618" xfId="0" applyNumberFormat="1" applyFont="1" applyFill="1" applyBorder="1" applyAlignment="1">
      <alignment horizontal="center" vertical="center"/>
    </xf>
    <xf numFmtId="10" fontId="10" fillId="23" borderId="621" xfId="0" applyNumberFormat="1" applyFont="1" applyFill="1" applyBorder="1" applyAlignment="1">
      <alignment horizontal="center" vertical="center"/>
    </xf>
    <xf numFmtId="0" fontId="10" fillId="23" borderId="618" xfId="0" applyFont="1" applyFill="1" applyBorder="1" applyAlignment="1">
      <alignment horizontal="center" vertical="center" wrapText="1"/>
    </xf>
    <xf numFmtId="0" fontId="34" fillId="23" borderId="623" xfId="0" applyFont="1" applyFill="1" applyBorder="1" applyAlignment="1">
      <alignment horizontal="left" vertical="center"/>
    </xf>
    <xf numFmtId="0" fontId="10" fillId="23" borderId="186" xfId="0" applyFont="1" applyFill="1" applyBorder="1" applyAlignment="1">
      <alignment horizontal="center" vertical="center" wrapText="1"/>
    </xf>
    <xf numFmtId="0" fontId="10" fillId="23" borderId="618" xfId="0" applyFont="1" applyFill="1" applyBorder="1" applyAlignment="1">
      <alignment horizontal="center" vertical="center" wrapText="1"/>
    </xf>
    <xf numFmtId="182" fontId="10" fillId="23" borderId="618" xfId="0" applyNumberFormat="1" applyFont="1" applyFill="1" applyBorder="1" applyAlignment="1">
      <alignment horizontal="center" vertical="center"/>
    </xf>
    <xf numFmtId="0" fontId="10" fillId="23" borderId="189" xfId="0" applyFont="1" applyFill="1" applyBorder="1" applyAlignment="1">
      <alignment horizontal="center" vertical="center" wrapText="1"/>
    </xf>
    <xf numFmtId="0" fontId="7" fillId="23" borderId="264" xfId="0" applyFont="1" applyFill="1" applyBorder="1" applyAlignment="1">
      <alignment horizontal="center" vertical="center"/>
    </xf>
    <xf numFmtId="0" fontId="37" fillId="26" borderId="0" xfId="0" applyFont="1" applyFill="1" applyAlignment="1">
      <alignment horizontal="center" vertical="center"/>
    </xf>
    <xf numFmtId="0" fontId="10" fillId="26" borderId="22" xfId="0" applyFont="1" applyFill="1" applyBorder="1" applyAlignment="1">
      <alignment horizontal="center" vertical="center"/>
    </xf>
    <xf numFmtId="0" fontId="10" fillId="26" borderId="430" xfId="0" applyFont="1" applyFill="1" applyBorder="1" applyAlignment="1">
      <alignment horizontal="center" vertical="center"/>
    </xf>
    <xf numFmtId="0" fontId="10" fillId="26" borderId="426" xfId="0" applyFont="1" applyFill="1" applyBorder="1" applyAlignment="1">
      <alignment horizontal="left" vertical="center"/>
    </xf>
    <xf numFmtId="0" fontId="10" fillId="26" borderId="615" xfId="0" applyFont="1" applyFill="1" applyBorder="1" applyAlignment="1">
      <alignment horizontal="center" vertical="center"/>
    </xf>
    <xf numFmtId="0" fontId="10" fillId="26" borderId="426" xfId="0" applyFont="1" applyFill="1" applyBorder="1" applyAlignment="1">
      <alignment horizontal="center" vertical="center"/>
    </xf>
    <xf numFmtId="0" fontId="10" fillId="26" borderId="616" xfId="0" applyFont="1" applyFill="1" applyBorder="1" applyAlignment="1">
      <alignment horizontal="center" vertical="center" wrapText="1"/>
    </xf>
    <xf numFmtId="0" fontId="10" fillId="26" borderId="426" xfId="0" applyFont="1" applyFill="1" applyBorder="1" applyAlignment="1">
      <alignment horizontal="center" vertical="center" wrapText="1"/>
    </xf>
    <xf numFmtId="0" fontId="36" fillId="26" borderId="426" xfId="0" applyFont="1" applyFill="1" applyBorder="1" applyAlignment="1">
      <alignment horizontal="center" vertical="center"/>
    </xf>
    <xf numFmtId="9" fontId="10" fillId="26" borderId="639" xfId="0" applyNumberFormat="1" applyFont="1" applyFill="1" applyBorder="1" applyAlignment="1">
      <alignment horizontal="center" vertical="center" wrapText="1"/>
    </xf>
    <xf numFmtId="178" fontId="10" fillId="26" borderId="640" xfId="0" applyNumberFormat="1" applyFont="1" applyFill="1" applyBorder="1" applyAlignment="1">
      <alignment horizontal="center" vertical="center"/>
    </xf>
    <xf numFmtId="178" fontId="10" fillId="26" borderId="639" xfId="0" applyNumberFormat="1" applyFont="1" applyFill="1" applyBorder="1" applyAlignment="1">
      <alignment horizontal="center" vertical="center"/>
    </xf>
    <xf numFmtId="184" fontId="10" fillId="26" borderId="435" xfId="0" applyNumberFormat="1" applyFont="1" applyFill="1" applyBorder="1" applyAlignment="1">
      <alignment horizontal="center" vertical="center"/>
    </xf>
    <xf numFmtId="179" fontId="10" fillId="26" borderId="426" xfId="0" applyNumberFormat="1" applyFont="1" applyFill="1" applyBorder="1" applyAlignment="1">
      <alignment horizontal="center" vertical="center"/>
    </xf>
    <xf numFmtId="179" fontId="10" fillId="26" borderId="641" xfId="0" applyNumberFormat="1" applyFont="1" applyFill="1" applyBorder="1" applyAlignment="1">
      <alignment horizontal="center" vertical="center"/>
    </xf>
    <xf numFmtId="176" fontId="10" fillId="26" borderId="615" xfId="0" applyNumberFormat="1" applyFont="1" applyFill="1" applyBorder="1" applyAlignment="1">
      <alignment horizontal="center" vertical="center"/>
    </xf>
    <xf numFmtId="176" fontId="10" fillId="26" borderId="426" xfId="0" applyNumberFormat="1" applyFont="1" applyFill="1" applyBorder="1" applyAlignment="1">
      <alignment horizontal="center" vertical="center"/>
    </xf>
    <xf numFmtId="179" fontId="10" fillId="26" borderId="290" xfId="0" applyNumberFormat="1" applyFont="1" applyFill="1" applyBorder="1" applyAlignment="1">
      <alignment horizontal="center" vertical="center"/>
    </xf>
    <xf numFmtId="10" fontId="10" fillId="26" borderId="641" xfId="0" applyNumberFormat="1" applyFont="1" applyFill="1" applyBorder="1" applyAlignment="1">
      <alignment horizontal="center" vertical="center"/>
    </xf>
    <xf numFmtId="0" fontId="126" fillId="26" borderId="426" xfId="0" applyFont="1" applyFill="1" applyBorder="1" applyAlignment="1">
      <alignment horizontal="center" vertical="center"/>
    </xf>
    <xf numFmtId="0" fontId="11" fillId="26" borderId="426" xfId="0" applyFont="1" applyFill="1" applyBorder="1" applyAlignment="1">
      <alignment horizontal="center" vertical="center" wrapText="1"/>
    </xf>
    <xf numFmtId="0" fontId="34" fillId="26" borderId="591" xfId="0" applyFont="1" applyFill="1" applyBorder="1" applyAlignment="1">
      <alignment horizontal="left"/>
    </xf>
    <xf numFmtId="0" fontId="17" fillId="26" borderId="341" xfId="0" applyFont="1" applyFill="1" applyBorder="1" applyAlignment="1">
      <alignment horizontal="center" vertical="center"/>
    </xf>
    <xf numFmtId="0" fontId="17" fillId="26" borderId="342" xfId="0" applyFont="1" applyFill="1" applyBorder="1" applyAlignment="1">
      <alignment horizontal="center" vertical="center" wrapText="1"/>
    </xf>
    <xf numFmtId="0" fontId="17" fillId="26" borderId="343" xfId="0" applyFont="1" applyFill="1" applyBorder="1" applyAlignment="1">
      <alignment horizontal="left" vertical="center"/>
    </xf>
    <xf numFmtId="0" fontId="37" fillId="26" borderId="22" xfId="0" applyFont="1" applyFill="1" applyBorder="1" applyAlignment="1">
      <alignment horizontal="center" vertical="center"/>
    </xf>
    <xf numFmtId="0" fontId="10" fillId="0" borderId="327" xfId="0" applyFont="1" applyBorder="1" applyAlignment="1">
      <alignment horizontal="center" vertical="center" wrapText="1"/>
    </xf>
    <xf numFmtId="9" fontId="44" fillId="0" borderId="325" xfId="0" applyNumberFormat="1" applyFont="1" applyBorder="1" applyAlignment="1">
      <alignment horizontal="center" vertical="center" wrapText="1"/>
    </xf>
    <xf numFmtId="184" fontId="10" fillId="0" borderId="569" xfId="0" applyNumberFormat="1" applyFont="1" applyBorder="1" applyAlignment="1">
      <alignment horizontal="center" vertical="center"/>
    </xf>
    <xf numFmtId="0" fontId="36" fillId="0" borderId="325" xfId="0" applyFont="1" applyBorder="1" applyAlignment="1">
      <alignment horizontal="left" vertical="center"/>
    </xf>
    <xf numFmtId="179" fontId="10" fillId="0" borderId="577" xfId="0" applyNumberFormat="1" applyFont="1" applyBorder="1" applyAlignment="1">
      <alignment horizontal="right"/>
    </xf>
    <xf numFmtId="0" fontId="10" fillId="0" borderId="328" xfId="0" applyFont="1" applyBorder="1" applyAlignment="1">
      <alignment horizontal="center" vertical="center"/>
    </xf>
    <xf numFmtId="0" fontId="10" fillId="0" borderId="328" xfId="0" applyFont="1" applyBorder="1" applyAlignment="1">
      <alignment horizontal="center" vertical="center" wrapText="1"/>
    </xf>
    <xf numFmtId="0" fontId="10" fillId="0" borderId="221" xfId="0" applyFont="1" applyBorder="1" applyAlignment="1">
      <alignment horizontal="center" vertical="center" wrapText="1"/>
    </xf>
    <xf numFmtId="10" fontId="44" fillId="0" borderId="219" xfId="0" applyNumberFormat="1" applyFont="1" applyBorder="1" applyAlignment="1">
      <alignment horizontal="center" vertical="center" wrapText="1"/>
    </xf>
    <xf numFmtId="0" fontId="14" fillId="0" borderId="535" xfId="0" applyFont="1" applyBorder="1" applyAlignment="1">
      <alignment horizontal="center" vertical="center"/>
    </xf>
    <xf numFmtId="0" fontId="14" fillId="0" borderId="219" xfId="0" applyFont="1" applyBorder="1" applyAlignment="1">
      <alignment horizontal="left"/>
    </xf>
    <xf numFmtId="179" fontId="10" fillId="0" borderId="538" xfId="0" applyNumberFormat="1" applyFont="1" applyBorder="1" applyAlignment="1">
      <alignment horizontal="right"/>
    </xf>
    <xf numFmtId="0" fontId="10" fillId="0" borderId="308" xfId="0" applyFont="1" applyBorder="1" applyAlignment="1">
      <alignment horizontal="center" vertical="center"/>
    </xf>
    <xf numFmtId="0" fontId="10" fillId="0" borderId="308" xfId="0" applyFont="1" applyBorder="1" applyAlignment="1">
      <alignment horizontal="center" vertical="center" wrapText="1"/>
    </xf>
    <xf numFmtId="0" fontId="10" fillId="0" borderId="245" xfId="0" applyFont="1" applyBorder="1" applyAlignment="1">
      <alignment horizontal="center" vertical="center" wrapText="1"/>
    </xf>
    <xf numFmtId="10" fontId="44" fillId="0" borderId="243" xfId="0" applyNumberFormat="1" applyFont="1" applyBorder="1" applyAlignment="1">
      <alignment horizontal="center" vertical="center" wrapText="1"/>
    </xf>
    <xf numFmtId="0" fontId="14" fillId="0" borderId="584" xfId="0" applyFont="1" applyBorder="1" applyAlignment="1">
      <alignment horizontal="center" vertical="center"/>
    </xf>
    <xf numFmtId="0" fontId="14" fillId="0" borderId="243" xfId="0" applyFont="1" applyBorder="1" applyAlignment="1">
      <alignment horizontal="left"/>
    </xf>
    <xf numFmtId="179" fontId="10" fillId="0" borderId="586" xfId="0" applyNumberFormat="1" applyFont="1" applyBorder="1" applyAlignment="1">
      <alignment horizontal="right"/>
    </xf>
    <xf numFmtId="0" fontId="10" fillId="0" borderId="335" xfId="0" applyFont="1" applyBorder="1" applyAlignment="1">
      <alignment horizontal="center" vertical="center"/>
    </xf>
    <xf numFmtId="0" fontId="10" fillId="0" borderId="335" xfId="0" applyFont="1" applyBorder="1" applyAlignment="1">
      <alignment horizontal="center" vertical="center" wrapText="1"/>
    </xf>
    <xf numFmtId="0" fontId="3" fillId="0" borderId="582" xfId="0" applyFont="1" applyBorder="1" applyAlignment="1">
      <alignment vertical="center"/>
    </xf>
    <xf numFmtId="0" fontId="3" fillId="0" borderId="371" xfId="0" applyFont="1" applyBorder="1" applyAlignment="1">
      <alignment vertical="center"/>
    </xf>
    <xf numFmtId="0" fontId="10" fillId="0" borderId="368" xfId="0" applyFont="1" applyBorder="1" applyAlignment="1">
      <alignment horizontal="center" vertical="center" wrapText="1"/>
    </xf>
    <xf numFmtId="10" fontId="44" fillId="0" borderId="367" xfId="0" applyNumberFormat="1" applyFont="1" applyBorder="1" applyAlignment="1">
      <alignment horizontal="center" vertical="center" wrapText="1"/>
    </xf>
    <xf numFmtId="178" fontId="14" fillId="0" borderId="587" xfId="0" applyNumberFormat="1" applyFont="1" applyBorder="1" applyAlignment="1">
      <alignment horizontal="center" vertical="center"/>
    </xf>
    <xf numFmtId="0" fontId="14" fillId="0" borderId="367" xfId="0" applyFont="1" applyBorder="1" applyAlignment="1">
      <alignment horizontal="left"/>
    </xf>
    <xf numFmtId="179" fontId="10" fillId="0" borderId="588" xfId="0" applyNumberFormat="1" applyFont="1" applyBorder="1" applyAlignment="1">
      <alignment horizontal="center" vertical="center"/>
    </xf>
    <xf numFmtId="176" fontId="10" fillId="0" borderId="582" xfId="0" applyNumberFormat="1" applyFont="1" applyBorder="1" applyAlignment="1">
      <alignment horizontal="center" vertical="center"/>
    </xf>
    <xf numFmtId="176" fontId="10" fillId="0" borderId="371" xfId="0" applyNumberFormat="1" applyFont="1" applyBorder="1" applyAlignment="1">
      <alignment horizontal="center" vertical="center"/>
    </xf>
    <xf numFmtId="179" fontId="10" fillId="0" borderId="276" xfId="0" applyNumberFormat="1" applyFont="1" applyBorder="1" applyAlignment="1">
      <alignment horizontal="right"/>
    </xf>
    <xf numFmtId="9" fontId="10" fillId="0" borderId="371" xfId="0" applyNumberFormat="1" applyFont="1" applyBorder="1" applyAlignment="1">
      <alignment horizontal="center" vertical="center"/>
    </xf>
    <xf numFmtId="0" fontId="10" fillId="0" borderId="371" xfId="0" applyFont="1" applyBorder="1" applyAlignment="1">
      <alignment horizontal="center" vertical="center"/>
    </xf>
    <xf numFmtId="0" fontId="10" fillId="0" borderId="371" xfId="0" applyFont="1" applyBorder="1" applyAlignment="1">
      <alignment horizontal="center" vertical="center" wrapText="1"/>
    </xf>
    <xf numFmtId="0" fontId="34" fillId="0" borderId="588" xfId="0" applyFont="1" applyBorder="1" applyAlignment="1">
      <alignment horizontal="left" vertical="center"/>
    </xf>
    <xf numFmtId="0" fontId="10" fillId="0" borderId="221" xfId="0" applyFont="1" applyBorder="1" applyAlignment="1">
      <alignment horizontal="center" vertical="center" wrapText="1"/>
    </xf>
    <xf numFmtId="0" fontId="14" fillId="0" borderId="62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0" fillId="0" borderId="618" xfId="0" applyFont="1" applyBorder="1" applyAlignment="1">
      <alignment horizontal="center" vertical="center"/>
    </xf>
    <xf numFmtId="0" fontId="10" fillId="0" borderId="402" xfId="0" applyFont="1" applyBorder="1" applyAlignment="1">
      <alignment horizontal="left" vertical="center"/>
    </xf>
    <xf numFmtId="0" fontId="10" fillId="0" borderId="391" xfId="0" applyFont="1" applyBorder="1" applyAlignment="1">
      <alignment horizontal="center" vertical="center"/>
    </xf>
    <xf numFmtId="0" fontId="36" fillId="0" borderId="402" xfId="0" applyFont="1" applyBorder="1" applyAlignment="1">
      <alignment horizontal="center" vertical="center"/>
    </xf>
    <xf numFmtId="178" fontId="10" fillId="0" borderId="642" xfId="0" applyNumberFormat="1" applyFont="1" applyBorder="1" applyAlignment="1">
      <alignment horizontal="center" vertical="center"/>
    </xf>
    <xf numFmtId="178" fontId="10" fillId="0" borderId="600" xfId="0" applyNumberFormat="1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184" fontId="10" fillId="0" borderId="601" xfId="0" applyNumberFormat="1" applyFont="1" applyBorder="1" applyAlignment="1">
      <alignment horizontal="center" vertical="center"/>
    </xf>
    <xf numFmtId="179" fontId="10" fillId="0" borderId="402" xfId="0" applyNumberFormat="1" applyFont="1" applyBorder="1" applyAlignment="1">
      <alignment horizontal="center" vertical="center"/>
    </xf>
    <xf numFmtId="179" fontId="10" fillId="0" borderId="602" xfId="0" applyNumberFormat="1" applyFont="1" applyBorder="1" applyAlignment="1">
      <alignment horizontal="center" vertical="center"/>
    </xf>
    <xf numFmtId="176" fontId="10" fillId="0" borderId="603" xfId="0" applyNumberFormat="1" applyFont="1" applyBorder="1" applyAlignment="1">
      <alignment horizontal="center" vertical="center"/>
    </xf>
    <xf numFmtId="176" fontId="10" fillId="0" borderId="402" xfId="0" applyNumberFormat="1" applyFont="1" applyBorder="1" applyAlignment="1">
      <alignment horizontal="center" vertical="center"/>
    </xf>
    <xf numFmtId="10" fontId="10" fillId="0" borderId="602" xfId="0" applyNumberFormat="1" applyFont="1" applyBorder="1" applyAlignment="1">
      <alignment horizontal="center" vertical="center"/>
    </xf>
    <xf numFmtId="0" fontId="11" fillId="0" borderId="402" xfId="0" applyFont="1" applyBorder="1" applyAlignment="1">
      <alignment horizontal="center" vertical="center" wrapText="1"/>
    </xf>
    <xf numFmtId="0" fontId="34" fillId="0" borderId="623" xfId="0" applyFont="1" applyBorder="1" applyAlignment="1">
      <alignment horizontal="left" vertical="center"/>
    </xf>
    <xf numFmtId="0" fontId="17" fillId="0" borderId="186" xfId="0" applyFont="1" applyBorder="1" applyAlignment="1">
      <alignment horizontal="center" vertical="center"/>
    </xf>
    <xf numFmtId="0" fontId="17" fillId="0" borderId="189" xfId="0" applyFont="1" applyBorder="1" applyAlignment="1">
      <alignment horizontal="center" vertical="center" wrapText="1"/>
    </xf>
    <xf numFmtId="0" fontId="11" fillId="0" borderId="343" xfId="0" applyFont="1" applyBorder="1" applyAlignment="1">
      <alignment horizontal="left" vertical="center"/>
    </xf>
    <xf numFmtId="0" fontId="37" fillId="0" borderId="22" xfId="0" applyFont="1" applyBorder="1" applyAlignment="1">
      <alignment horizontal="center" vertical="center"/>
    </xf>
    <xf numFmtId="0" fontId="10" fillId="0" borderId="205" xfId="0" applyFont="1" applyBorder="1" applyAlignment="1">
      <alignment horizontal="center" vertical="center" wrapText="1"/>
    </xf>
    <xf numFmtId="0" fontId="10" fillId="0" borderId="206" xfId="0" applyFont="1" applyBorder="1" applyAlignment="1">
      <alignment horizontal="center" vertical="center"/>
    </xf>
    <xf numFmtId="0" fontId="10" fillId="0" borderId="206" xfId="0" applyFont="1" applyBorder="1" applyAlignment="1">
      <alignment horizontal="center" vertical="center" wrapText="1"/>
    </xf>
    <xf numFmtId="0" fontId="10" fillId="0" borderId="363" xfId="0" applyFont="1" applyBorder="1" applyAlignment="1">
      <alignment horizontal="center" vertical="center" wrapText="1"/>
    </xf>
    <xf numFmtId="0" fontId="10" fillId="0" borderId="290" xfId="0" applyFont="1" applyBorder="1" applyAlignment="1">
      <alignment horizontal="center" vertical="center"/>
    </xf>
    <xf numFmtId="0" fontId="10" fillId="0" borderId="290" xfId="0" applyFont="1" applyBorder="1" applyAlignment="1">
      <alignment horizontal="center" vertical="center" wrapText="1"/>
    </xf>
    <xf numFmtId="0" fontId="10" fillId="0" borderId="349" xfId="0" applyFont="1" applyBorder="1" applyAlignment="1">
      <alignment horizontal="center" vertical="center" wrapText="1"/>
    </xf>
    <xf numFmtId="0" fontId="10" fillId="0" borderId="246" xfId="0" applyFont="1" applyBorder="1" applyAlignment="1">
      <alignment horizontal="center" vertical="center"/>
    </xf>
    <xf numFmtId="0" fontId="10" fillId="0" borderId="232" xfId="0" applyFont="1" applyBorder="1" applyAlignment="1">
      <alignment horizontal="center" vertical="center" wrapText="1"/>
    </xf>
    <xf numFmtId="0" fontId="10" fillId="0" borderId="327" xfId="0" applyFont="1" applyBorder="1" applyAlignment="1">
      <alignment horizontal="center" vertical="center" wrapText="1"/>
    </xf>
    <xf numFmtId="0" fontId="10" fillId="23" borderId="357" xfId="0" applyFont="1" applyFill="1" applyBorder="1" applyAlignment="1">
      <alignment horizontal="left" vertical="center" wrapText="1"/>
    </xf>
    <xf numFmtId="0" fontId="36" fillId="23" borderId="402" xfId="0" applyFont="1" applyFill="1" applyBorder="1" applyAlignment="1">
      <alignment horizontal="center" vertical="center"/>
    </xf>
    <xf numFmtId="178" fontId="10" fillId="23" borderId="351" xfId="0" applyNumberFormat="1" applyFont="1" applyFill="1" applyBorder="1" applyAlignment="1">
      <alignment horizontal="center" vertical="center"/>
    </xf>
    <xf numFmtId="184" fontId="10" fillId="23" borderId="356" xfId="0" applyNumberFormat="1" applyFont="1" applyFill="1" applyBorder="1" applyAlignment="1">
      <alignment horizontal="center" vertical="center"/>
    </xf>
    <xf numFmtId="0" fontId="16" fillId="23" borderId="391" xfId="0" applyFont="1" applyFill="1" applyBorder="1" applyAlignment="1">
      <alignment horizontal="center" vertical="center" wrapText="1"/>
    </xf>
    <xf numFmtId="178" fontId="10" fillId="23" borderId="357" xfId="0" applyNumberFormat="1" applyFont="1" applyFill="1" applyBorder="1" applyAlignment="1">
      <alignment horizontal="left" vertical="center" wrapText="1"/>
    </xf>
    <xf numFmtId="0" fontId="11" fillId="23" borderId="357" xfId="0" applyFont="1" applyFill="1" applyBorder="1" applyAlignment="1">
      <alignment horizontal="center" vertical="center" wrapText="1"/>
    </xf>
    <xf numFmtId="0" fontId="11" fillId="23" borderId="189" xfId="0" applyFont="1" applyFill="1" applyBorder="1" applyAlignment="1">
      <alignment horizontal="center" vertical="center" wrapText="1"/>
    </xf>
    <xf numFmtId="0" fontId="10" fillId="25" borderId="525" xfId="0" applyFont="1" applyFill="1" applyBorder="1" applyAlignment="1">
      <alignment horizontal="center" vertical="center"/>
    </xf>
    <xf numFmtId="0" fontId="10" fillId="25" borderId="391" xfId="0" applyFont="1" applyFill="1" applyBorder="1" applyAlignment="1">
      <alignment horizontal="center" vertical="center"/>
    </xf>
    <xf numFmtId="0" fontId="36" fillId="25" borderId="402" xfId="0" applyFont="1" applyFill="1" applyBorder="1" applyAlignment="1">
      <alignment horizontal="center" vertical="center"/>
    </xf>
    <xf numFmtId="9" fontId="10" fillId="25" borderId="526" xfId="0" applyNumberFormat="1" applyFont="1" applyFill="1" applyBorder="1" applyAlignment="1">
      <alignment horizontal="center" vertical="center" wrapText="1"/>
    </xf>
    <xf numFmtId="0" fontId="10" fillId="25" borderId="554" xfId="0" applyFont="1" applyFill="1" applyBorder="1" applyAlignment="1">
      <alignment horizontal="center" vertical="center"/>
    </xf>
    <xf numFmtId="184" fontId="10" fillId="25" borderId="356" xfId="0" applyNumberFormat="1" applyFont="1" applyFill="1" applyBorder="1" applyAlignment="1">
      <alignment horizontal="center" vertical="center"/>
    </xf>
    <xf numFmtId="179" fontId="10" fillId="25" borderId="357" xfId="0" applyNumberFormat="1" applyFont="1" applyFill="1" applyBorder="1" applyAlignment="1">
      <alignment horizontal="left" vertical="center"/>
    </xf>
    <xf numFmtId="0" fontId="10" fillId="25" borderId="430" xfId="0" applyFont="1" applyFill="1" applyBorder="1" applyAlignment="1">
      <alignment horizontal="center" vertical="center" wrapText="1"/>
    </xf>
    <xf numFmtId="0" fontId="35" fillId="25" borderId="617" xfId="0" applyFont="1" applyFill="1" applyBorder="1" applyAlignment="1">
      <alignment horizontal="left" vertical="top" wrapText="1"/>
    </xf>
    <xf numFmtId="0" fontId="10" fillId="25" borderId="186" xfId="0" applyFont="1" applyFill="1" applyBorder="1" applyAlignment="1">
      <alignment horizontal="center" vertical="center" wrapText="1"/>
    </xf>
    <xf numFmtId="0" fontId="10" fillId="25" borderId="189" xfId="0" applyFont="1" applyFill="1" applyBorder="1" applyAlignment="1">
      <alignment horizontal="center" vertical="center" wrapText="1"/>
    </xf>
    <xf numFmtId="0" fontId="10" fillId="25" borderId="198" xfId="0" applyFont="1" applyFill="1" applyBorder="1" applyAlignment="1">
      <alignment horizontal="left" vertical="center"/>
    </xf>
    <xf numFmtId="0" fontId="10" fillId="25" borderId="391" xfId="0" applyFont="1" applyFill="1" applyBorder="1" applyAlignment="1">
      <alignment horizontal="center" vertical="center"/>
    </xf>
    <xf numFmtId="0" fontId="16" fillId="25" borderId="391" xfId="0" applyFont="1" applyFill="1" applyBorder="1" applyAlignment="1">
      <alignment horizontal="center" vertical="center" wrapText="1"/>
    </xf>
    <xf numFmtId="0" fontId="36" fillId="25" borderId="426" xfId="0" applyFont="1" applyFill="1" applyBorder="1" applyAlignment="1">
      <alignment horizontal="center" vertical="center"/>
    </xf>
    <xf numFmtId="178" fontId="10" fillId="25" borderId="629" xfId="0" applyNumberFormat="1" applyFont="1" applyFill="1" applyBorder="1" applyAlignment="1">
      <alignment horizontal="center" vertical="center"/>
    </xf>
    <xf numFmtId="176" fontId="10" fillId="25" borderId="0" xfId="0" applyNumberFormat="1" applyFont="1" applyFill="1" applyAlignment="1">
      <alignment horizontal="center" vertical="center"/>
    </xf>
    <xf numFmtId="178" fontId="10" fillId="25" borderId="0" xfId="0" applyNumberFormat="1" applyFont="1" applyFill="1" applyAlignment="1">
      <alignment horizontal="center" vertical="center"/>
    </xf>
    <xf numFmtId="0" fontId="127" fillId="25" borderId="391" xfId="0" applyFont="1" applyFill="1" applyBorder="1" applyAlignment="1">
      <alignment horizontal="center" vertical="center"/>
    </xf>
    <xf numFmtId="0" fontId="10" fillId="25" borderId="341" xfId="0" applyFont="1" applyFill="1" applyBorder="1" applyAlignment="1">
      <alignment horizontal="center" vertical="center" wrapText="1"/>
    </xf>
    <xf numFmtId="0" fontId="10" fillId="25" borderId="342" xfId="0" applyFont="1" applyFill="1" applyBorder="1" applyAlignment="1">
      <alignment horizontal="center" vertical="center" wrapText="1"/>
    </xf>
    <xf numFmtId="0" fontId="10" fillId="25" borderId="343" xfId="0" applyFont="1" applyFill="1" applyBorder="1" applyAlignment="1">
      <alignment horizontal="left" vertical="center"/>
    </xf>
    <xf numFmtId="0" fontId="7" fillId="26" borderId="0" xfId="0" applyFont="1" applyFill="1" applyAlignment="1">
      <alignment horizontal="center" vertical="center"/>
    </xf>
    <xf numFmtId="0" fontId="10" fillId="26" borderId="357" xfId="0" applyFont="1" applyFill="1" applyBorder="1" applyAlignment="1">
      <alignment horizontal="center" vertical="center"/>
    </xf>
    <xf numFmtId="0" fontId="10" fillId="26" borderId="357" xfId="0" applyFont="1" applyFill="1" applyBorder="1" applyAlignment="1">
      <alignment horizontal="left" vertical="center"/>
    </xf>
    <xf numFmtId="0" fontId="10" fillId="26" borderId="525" xfId="0" applyFont="1" applyFill="1" applyBorder="1" applyAlignment="1">
      <alignment horizontal="center" vertical="center"/>
    </xf>
    <xf numFmtId="0" fontId="10" fillId="26" borderId="526" xfId="0" applyFont="1" applyFill="1" applyBorder="1" applyAlignment="1">
      <alignment horizontal="center" vertical="center"/>
    </xf>
    <xf numFmtId="0" fontId="10" fillId="26" borderId="205" xfId="0" applyFont="1" applyFill="1" applyBorder="1" applyAlignment="1">
      <alignment horizontal="center" vertical="center" wrapText="1"/>
    </xf>
    <xf numFmtId="0" fontId="10" fillId="26" borderId="391" xfId="0" applyFont="1" applyFill="1" applyBorder="1" applyAlignment="1">
      <alignment horizontal="center" vertical="center" wrapText="1"/>
    </xf>
    <xf numFmtId="0" fontId="36" fillId="26" borderId="402" xfId="0" applyFont="1" applyFill="1" applyBorder="1" applyAlignment="1">
      <alignment horizontal="center" vertical="center"/>
    </xf>
    <xf numFmtId="0" fontId="10" fillId="26" borderId="526" xfId="0" applyFont="1" applyFill="1" applyBorder="1" applyAlignment="1">
      <alignment horizontal="center" vertical="center" wrapText="1"/>
    </xf>
    <xf numFmtId="178" fontId="10" fillId="26" borderId="554" xfId="0" applyNumberFormat="1" applyFont="1" applyFill="1" applyBorder="1" applyAlignment="1">
      <alignment horizontal="center" vertical="center"/>
    </xf>
    <xf numFmtId="178" fontId="10" fillId="26" borderId="351" xfId="0" applyNumberFormat="1" applyFont="1" applyFill="1" applyBorder="1" applyAlignment="1">
      <alignment horizontal="center" vertical="center"/>
    </xf>
    <xf numFmtId="0" fontId="10" fillId="26" borderId="35" xfId="0" applyFont="1" applyFill="1" applyBorder="1" applyAlignment="1">
      <alignment horizontal="center" vertical="center"/>
    </xf>
    <xf numFmtId="178" fontId="10" fillId="26" borderId="356" xfId="0" applyNumberFormat="1" applyFont="1" applyFill="1" applyBorder="1" applyAlignment="1">
      <alignment horizontal="center" vertical="center"/>
    </xf>
    <xf numFmtId="179" fontId="10" fillId="26" borderId="357" xfId="0" applyNumberFormat="1" applyFont="1" applyFill="1" applyBorder="1" applyAlignment="1">
      <alignment horizontal="center" vertical="center"/>
    </xf>
    <xf numFmtId="179" fontId="10" fillId="26" borderId="553" xfId="0" applyNumberFormat="1" applyFont="1" applyFill="1" applyBorder="1" applyAlignment="1">
      <alignment horizontal="center" vertical="center"/>
    </xf>
    <xf numFmtId="0" fontId="10" fillId="26" borderId="554" xfId="0" applyFont="1" applyFill="1" applyBorder="1" applyAlignment="1">
      <alignment horizontal="center" vertical="center"/>
    </xf>
    <xf numFmtId="176" fontId="10" fillId="26" borderId="357" xfId="0" applyNumberFormat="1" applyFont="1" applyFill="1" applyBorder="1" applyAlignment="1">
      <alignment horizontal="center" vertical="center"/>
    </xf>
    <xf numFmtId="179" fontId="10" fillId="26" borderId="261" xfId="0" applyNumberFormat="1" applyFont="1" applyFill="1" applyBorder="1" applyAlignment="1">
      <alignment horizontal="center" vertical="center"/>
    </xf>
    <xf numFmtId="10" fontId="10" fillId="26" borderId="553" xfId="0" applyNumberFormat="1" applyFont="1" applyFill="1" applyBorder="1" applyAlignment="1">
      <alignment horizontal="center" vertical="center"/>
    </xf>
    <xf numFmtId="0" fontId="128" fillId="26" borderId="391" xfId="0" applyFont="1" applyFill="1" applyBorder="1" applyAlignment="1">
      <alignment horizontal="center" vertical="center"/>
    </xf>
    <xf numFmtId="0" fontId="10" fillId="26" borderId="357" xfId="0" applyFont="1" applyFill="1" applyBorder="1" applyAlignment="1">
      <alignment horizontal="center" vertical="center" wrapText="1"/>
    </xf>
    <xf numFmtId="0" fontId="34" fillId="26" borderId="617" xfId="0" applyFont="1" applyFill="1" applyBorder="1" applyAlignment="1">
      <alignment horizontal="left" vertical="center"/>
    </xf>
    <xf numFmtId="0" fontId="10" fillId="26" borderId="186" xfId="0" applyFont="1" applyFill="1" applyBorder="1" applyAlignment="1">
      <alignment horizontal="center" vertical="center" wrapText="1"/>
    </xf>
    <xf numFmtId="0" fontId="10" fillId="26" borderId="189" xfId="0" applyFont="1" applyFill="1" applyBorder="1" applyAlignment="1">
      <alignment horizontal="center" vertical="center" wrapText="1"/>
    </xf>
    <xf numFmtId="0" fontId="10" fillId="26" borderId="192" xfId="0" applyFont="1" applyFill="1" applyBorder="1" applyAlignment="1">
      <alignment horizontal="center" vertical="center" wrapText="1"/>
    </xf>
    <xf numFmtId="0" fontId="10" fillId="26" borderId="206" xfId="0" applyFont="1" applyFill="1" applyBorder="1" applyAlignment="1">
      <alignment horizontal="center" vertical="center"/>
    </xf>
    <xf numFmtId="0" fontId="10" fillId="26" borderId="206" xfId="0" applyFont="1" applyFill="1" applyBorder="1" applyAlignment="1">
      <alignment horizontal="left" vertical="center"/>
    </xf>
    <xf numFmtId="0" fontId="3" fillId="26" borderId="624" xfId="0" applyFont="1" applyFill="1" applyBorder="1" applyAlignment="1">
      <alignment vertical="center"/>
    </xf>
    <xf numFmtId="0" fontId="3" fillId="26" borderId="270" xfId="0" applyFont="1" applyFill="1" applyBorder="1" applyAlignment="1">
      <alignment vertical="center"/>
    </xf>
    <xf numFmtId="0" fontId="10" fillId="26" borderId="205" xfId="0" applyFont="1" applyFill="1" applyBorder="1" applyAlignment="1">
      <alignment horizontal="center" vertical="center" wrapText="1"/>
    </xf>
    <xf numFmtId="0" fontId="10" fillId="26" borderId="206" xfId="0" applyFont="1" applyFill="1" applyBorder="1" applyAlignment="1">
      <alignment horizontal="center" vertical="center" wrapText="1"/>
    </xf>
    <xf numFmtId="0" fontId="36" fillId="26" borderId="557" xfId="0" applyFont="1" applyFill="1" applyBorder="1" applyAlignment="1">
      <alignment horizontal="center" vertical="center"/>
    </xf>
    <xf numFmtId="0" fontId="10" fillId="26" borderId="209" xfId="0" applyFont="1" applyFill="1" applyBorder="1" applyAlignment="1">
      <alignment horizontal="center" vertical="center" wrapText="1"/>
    </xf>
    <xf numFmtId="184" fontId="10" fillId="26" borderId="558" xfId="0" applyNumberFormat="1" applyFont="1" applyFill="1" applyBorder="1" applyAlignment="1">
      <alignment horizontal="center" vertical="center"/>
    </xf>
    <xf numFmtId="184" fontId="10" fillId="26" borderId="209" xfId="0" applyNumberFormat="1" applyFont="1" applyFill="1" applyBorder="1" applyAlignment="1">
      <alignment horizontal="center" vertical="center"/>
    </xf>
    <xf numFmtId="0" fontId="10" fillId="26" borderId="210" xfId="0" applyFont="1" applyFill="1" applyBorder="1" applyAlignment="1">
      <alignment horizontal="center" vertical="center"/>
    </xf>
    <xf numFmtId="176" fontId="10" fillId="26" borderId="211" xfId="0" applyNumberFormat="1" applyFont="1" applyFill="1" applyBorder="1" applyAlignment="1">
      <alignment horizontal="center" vertical="center"/>
    </xf>
    <xf numFmtId="179" fontId="10" fillId="26" borderId="206" xfId="0" applyNumberFormat="1" applyFont="1" applyFill="1" applyBorder="1" applyAlignment="1">
      <alignment horizontal="center" vertical="center"/>
    </xf>
    <xf numFmtId="179" fontId="10" fillId="26" borderId="559" xfId="0" applyNumberFormat="1" applyFont="1" applyFill="1" applyBorder="1" applyAlignment="1">
      <alignment horizontal="center" vertical="center"/>
    </xf>
    <xf numFmtId="176" fontId="10" fillId="26" borderId="558" xfId="0" applyNumberFormat="1" applyFont="1" applyFill="1" applyBorder="1" applyAlignment="1">
      <alignment horizontal="center" vertical="center"/>
    </xf>
    <xf numFmtId="176" fontId="10" fillId="26" borderId="206" xfId="0" applyNumberFormat="1" applyFont="1" applyFill="1" applyBorder="1" applyAlignment="1">
      <alignment horizontal="center" vertical="center"/>
    </xf>
    <xf numFmtId="179" fontId="10" fillId="26" borderId="61" xfId="0" applyNumberFormat="1" applyFont="1" applyFill="1" applyBorder="1" applyAlignment="1">
      <alignment horizontal="right"/>
    </xf>
    <xf numFmtId="10" fontId="10" fillId="26" borderId="559" xfId="0" applyNumberFormat="1" applyFont="1" applyFill="1" applyBorder="1" applyAlignment="1">
      <alignment horizontal="center" vertical="center"/>
    </xf>
    <xf numFmtId="0" fontId="10" fillId="26" borderId="206" xfId="0" applyFont="1" applyFill="1" applyBorder="1" applyAlignment="1">
      <alignment horizontal="center" vertical="center"/>
    </xf>
    <xf numFmtId="0" fontId="10" fillId="26" borderId="206" xfId="0" applyFont="1" applyFill="1" applyBorder="1" applyAlignment="1">
      <alignment horizontal="center" vertical="center" wrapText="1"/>
    </xf>
    <xf numFmtId="0" fontId="34" fillId="26" borderId="559" xfId="0" applyFont="1" applyFill="1" applyBorder="1" applyAlignment="1">
      <alignment horizontal="left" vertical="center"/>
    </xf>
    <xf numFmtId="0" fontId="10" fillId="26" borderId="211" xfId="0" applyFont="1" applyFill="1" applyBorder="1" applyAlignment="1">
      <alignment horizontal="center" vertical="center" wrapText="1"/>
    </xf>
    <xf numFmtId="182" fontId="10" fillId="26" borderId="206" xfId="0" applyNumberFormat="1" applyFont="1" applyFill="1" applyBorder="1" applyAlignment="1">
      <alignment horizontal="center" vertical="center"/>
    </xf>
    <xf numFmtId="0" fontId="10" fillId="26" borderId="209" xfId="0" applyFont="1" applyFill="1" applyBorder="1" applyAlignment="1">
      <alignment horizontal="left" vertical="center"/>
    </xf>
    <xf numFmtId="0" fontId="7" fillId="26" borderId="215" xfId="0" applyFont="1" applyFill="1" applyBorder="1" applyAlignment="1">
      <alignment horizontal="center" vertical="center"/>
    </xf>
    <xf numFmtId="0" fontId="10" fillId="26" borderId="550" xfId="0" applyFont="1" applyFill="1" applyBorder="1" applyAlignment="1">
      <alignment horizontal="center" vertical="center"/>
    </xf>
    <xf numFmtId="0" fontId="10" fillId="26" borderId="550" xfId="0" applyFont="1" applyFill="1" applyBorder="1" applyAlignment="1">
      <alignment horizontal="left" vertical="center"/>
    </xf>
    <xf numFmtId="0" fontId="3" fillId="26" borderId="544" xfId="0" applyFont="1" applyFill="1" applyBorder="1" applyAlignment="1">
      <alignment vertical="center"/>
    </xf>
    <xf numFmtId="0" fontId="3" fillId="26" borderId="597" xfId="0" applyFont="1" applyFill="1" applyBorder="1" applyAlignment="1">
      <alignment vertical="center"/>
    </xf>
    <xf numFmtId="0" fontId="10" fillId="26" borderId="221" xfId="0" applyFont="1" applyFill="1" applyBorder="1" applyAlignment="1">
      <alignment horizontal="center" vertical="center" wrapText="1"/>
    </xf>
    <xf numFmtId="0" fontId="10" fillId="26" borderId="550" xfId="0" applyFont="1" applyFill="1" applyBorder="1" applyAlignment="1">
      <alignment horizontal="center" vertical="center" wrapText="1"/>
    </xf>
    <xf numFmtId="0" fontId="36" fillId="26" borderId="550" xfId="0" applyFont="1" applyFill="1" applyBorder="1" applyAlignment="1">
      <alignment horizontal="center" vertical="center"/>
    </xf>
    <xf numFmtId="0" fontId="10" fillId="26" borderId="547" xfId="0" applyFont="1" applyFill="1" applyBorder="1" applyAlignment="1">
      <alignment horizontal="center" vertical="center" wrapText="1"/>
    </xf>
    <xf numFmtId="0" fontId="1" fillId="26" borderId="542" xfId="0" applyFont="1" applyFill="1" applyBorder="1" applyAlignment="1">
      <alignment horizontal="center" vertical="center"/>
    </xf>
    <xf numFmtId="0" fontId="1" fillId="26" borderId="235" xfId="0" applyFont="1" applyFill="1" applyBorder="1"/>
    <xf numFmtId="0" fontId="1" fillId="26" borderId="236" xfId="0" applyFont="1" applyFill="1" applyBorder="1"/>
    <xf numFmtId="0" fontId="1" fillId="26" borderId="237" xfId="0" applyFont="1" applyFill="1" applyBorder="1"/>
    <xf numFmtId="179" fontId="10" fillId="26" borderId="550" xfId="0" applyNumberFormat="1" applyFont="1" applyFill="1" applyBorder="1" applyAlignment="1">
      <alignment horizontal="center" vertical="center"/>
    </xf>
    <xf numFmtId="179" fontId="10" fillId="26" borderId="551" xfId="0" applyNumberFormat="1" applyFont="1" applyFill="1" applyBorder="1" applyAlignment="1">
      <alignment horizontal="center" vertical="center"/>
    </xf>
    <xf numFmtId="176" fontId="10" fillId="26" borderId="546" xfId="0" applyNumberFormat="1" applyFont="1" applyFill="1" applyBorder="1" applyAlignment="1">
      <alignment horizontal="center" vertical="center"/>
    </xf>
    <xf numFmtId="176" fontId="10" fillId="26" borderId="550" xfId="0" applyNumberFormat="1" applyFont="1" applyFill="1" applyBorder="1" applyAlignment="1">
      <alignment horizontal="center" vertical="center"/>
    </xf>
    <xf numFmtId="179" fontId="10" fillId="26" borderId="92" xfId="0" applyNumberFormat="1" applyFont="1" applyFill="1" applyBorder="1" applyAlignment="1">
      <alignment horizontal="right"/>
    </xf>
    <xf numFmtId="10" fontId="10" fillId="26" borderId="551" xfId="0" applyNumberFormat="1" applyFont="1" applyFill="1" applyBorder="1" applyAlignment="1">
      <alignment horizontal="center" vertical="center"/>
    </xf>
    <xf numFmtId="0" fontId="10" fillId="26" borderId="550" xfId="0" applyFont="1" applyFill="1" applyBorder="1" applyAlignment="1">
      <alignment horizontal="center" vertical="center"/>
    </xf>
    <xf numFmtId="0" fontId="10" fillId="26" borderId="550" xfId="0" applyFont="1" applyFill="1" applyBorder="1" applyAlignment="1">
      <alignment horizontal="center" vertical="center" wrapText="1"/>
    </xf>
    <xf numFmtId="0" fontId="34" fillId="26" borderId="551" xfId="0" applyFont="1" applyFill="1" applyBorder="1" applyAlignment="1">
      <alignment horizontal="left" vertical="center"/>
    </xf>
    <xf numFmtId="0" fontId="10" fillId="26" borderId="549" xfId="0" applyFont="1" applyFill="1" applyBorder="1" applyAlignment="1">
      <alignment horizontal="center" vertical="center" wrapText="1"/>
    </xf>
    <xf numFmtId="182" fontId="10" fillId="26" borderId="550" xfId="0" applyNumberFormat="1" applyFont="1" applyFill="1" applyBorder="1" applyAlignment="1">
      <alignment horizontal="center" vertical="center"/>
    </xf>
    <xf numFmtId="0" fontId="10" fillId="26" borderId="547" xfId="0" applyFont="1" applyFill="1" applyBorder="1" applyAlignment="1">
      <alignment horizontal="left" vertical="center"/>
    </xf>
    <xf numFmtId="0" fontId="7" fillId="26" borderId="236" xfId="0" applyFont="1" applyFill="1" applyBorder="1" applyAlignment="1">
      <alignment horizontal="center" vertical="center"/>
    </xf>
    <xf numFmtId="0" fontId="10" fillId="26" borderId="357" xfId="0" applyFont="1" applyFill="1" applyBorder="1" applyAlignment="1">
      <alignment horizontal="center" vertical="center" wrapText="1"/>
    </xf>
    <xf numFmtId="0" fontId="10" fillId="26" borderId="391" xfId="0" applyFont="1" applyFill="1" applyBorder="1" applyAlignment="1">
      <alignment horizontal="center" vertical="center"/>
    </xf>
    <xf numFmtId="184" fontId="10" fillId="26" borderId="356" xfId="0" applyNumberFormat="1" applyFont="1" applyFill="1" applyBorder="1" applyAlignment="1">
      <alignment horizontal="center" vertical="center"/>
    </xf>
    <xf numFmtId="176" fontId="10" fillId="26" borderId="554" xfId="0" applyNumberFormat="1" applyFont="1" applyFill="1" applyBorder="1" applyAlignment="1">
      <alignment horizontal="center" vertical="center"/>
    </xf>
    <xf numFmtId="0" fontId="10" fillId="26" borderId="198" xfId="0" applyFont="1" applyFill="1" applyBorder="1" applyAlignment="1">
      <alignment horizontal="left" vertical="center"/>
    </xf>
    <xf numFmtId="0" fontId="10" fillId="0" borderId="205" xfId="0" applyFont="1" applyBorder="1" applyAlignment="1">
      <alignment horizontal="center" vertical="center" wrapText="1"/>
    </xf>
    <xf numFmtId="0" fontId="36" fillId="0" borderId="557" xfId="0" applyFont="1" applyBorder="1" applyAlignment="1">
      <alignment horizontal="center" vertical="center"/>
    </xf>
    <xf numFmtId="0" fontId="10" fillId="0" borderId="209" xfId="0" applyFont="1" applyBorder="1" applyAlignment="1">
      <alignment horizontal="center" vertical="center" wrapText="1"/>
    </xf>
    <xf numFmtId="179" fontId="10" fillId="0" borderId="559" xfId="0" applyNumberFormat="1" applyFont="1" applyBorder="1" applyAlignment="1">
      <alignment horizontal="center" vertical="center"/>
    </xf>
    <xf numFmtId="176" fontId="10" fillId="0" borderId="569" xfId="0" applyNumberFormat="1" applyFont="1" applyBorder="1" applyAlignment="1">
      <alignment horizontal="center"/>
    </xf>
    <xf numFmtId="176" fontId="103" fillId="0" borderId="328" xfId="0" applyNumberFormat="1" applyFont="1" applyBorder="1" applyAlignment="1">
      <alignment horizontal="center"/>
    </xf>
    <xf numFmtId="179" fontId="10" fillId="0" borderId="328" xfId="0" applyNumberFormat="1" applyFont="1" applyBorder="1" applyAlignment="1">
      <alignment horizontal="center"/>
    </xf>
    <xf numFmtId="179" fontId="10" fillId="0" borderId="577" xfId="0" applyNumberFormat="1" applyFont="1" applyBorder="1" applyAlignment="1">
      <alignment horizontal="right"/>
    </xf>
    <xf numFmtId="10" fontId="3" fillId="0" borderId="576" xfId="0" applyNumberFormat="1" applyFont="1" applyBorder="1"/>
    <xf numFmtId="0" fontId="10" fillId="0" borderId="550" xfId="0" applyFont="1" applyBorder="1" applyAlignment="1">
      <alignment horizontal="center" vertical="center"/>
    </xf>
    <xf numFmtId="0" fontId="10" fillId="0" borderId="550" xfId="0" applyFont="1" applyBorder="1" applyAlignment="1">
      <alignment horizontal="left" vertical="center"/>
    </xf>
    <xf numFmtId="0" fontId="3" fillId="0" borderId="544" xfId="0" applyFont="1" applyBorder="1" applyAlignment="1">
      <alignment vertical="center"/>
    </xf>
    <xf numFmtId="0" fontId="3" fillId="0" borderId="597" xfId="0" applyFont="1" applyBorder="1" applyAlignment="1">
      <alignment vertical="center"/>
    </xf>
    <xf numFmtId="0" fontId="10" fillId="0" borderId="550" xfId="0" applyFont="1" applyBorder="1" applyAlignment="1">
      <alignment horizontal="center" vertical="center" wrapText="1"/>
    </xf>
    <xf numFmtId="0" fontId="36" fillId="0" borderId="550" xfId="0" applyFont="1" applyBorder="1" applyAlignment="1">
      <alignment horizontal="center" vertical="center"/>
    </xf>
    <xf numFmtId="0" fontId="10" fillId="0" borderId="547" xfId="0" applyFont="1" applyBorder="1" applyAlignment="1">
      <alignment horizontal="center" vertical="center" wrapText="1"/>
    </xf>
    <xf numFmtId="179" fontId="10" fillId="0" borderId="550" xfId="0" applyNumberFormat="1" applyFont="1" applyBorder="1" applyAlignment="1">
      <alignment horizontal="center" vertical="center"/>
    </xf>
    <xf numFmtId="179" fontId="10" fillId="0" borderId="551" xfId="0" applyNumberFormat="1" applyFont="1" applyBorder="1" applyAlignment="1">
      <alignment horizontal="center" vertical="center"/>
    </xf>
    <xf numFmtId="176" fontId="10" fillId="0" borderId="546" xfId="0" applyNumberFormat="1" applyFont="1" applyBorder="1" applyAlignment="1">
      <alignment horizontal="center" vertical="center"/>
    </xf>
    <xf numFmtId="176" fontId="10" fillId="0" borderId="550" xfId="0" applyNumberFormat="1" applyFont="1" applyBorder="1" applyAlignment="1">
      <alignment horizontal="center" vertical="center"/>
    </xf>
    <xf numFmtId="179" fontId="10" fillId="0" borderId="92" xfId="0" applyNumberFormat="1" applyFont="1" applyBorder="1" applyAlignment="1">
      <alignment horizontal="right"/>
    </xf>
    <xf numFmtId="9" fontId="10" fillId="0" borderId="550" xfId="0" applyNumberFormat="1" applyFont="1" applyBorder="1" applyAlignment="1">
      <alignment horizontal="center" vertical="center"/>
    </xf>
    <xf numFmtId="10" fontId="10" fillId="0" borderId="551" xfId="0" applyNumberFormat="1" applyFont="1" applyBorder="1" applyAlignment="1">
      <alignment horizontal="center" vertical="center"/>
    </xf>
    <xf numFmtId="0" fontId="10" fillId="0" borderId="550" xfId="0" applyFont="1" applyBorder="1" applyAlignment="1">
      <alignment horizontal="center" vertical="center"/>
    </xf>
    <xf numFmtId="0" fontId="10" fillId="0" borderId="550" xfId="0" applyFont="1" applyBorder="1" applyAlignment="1">
      <alignment horizontal="center" vertical="center" wrapText="1"/>
    </xf>
    <xf numFmtId="0" fontId="34" fillId="0" borderId="551" xfId="0" applyFont="1" applyBorder="1" applyAlignment="1">
      <alignment horizontal="left" vertical="center"/>
    </xf>
    <xf numFmtId="0" fontId="10" fillId="0" borderId="549" xfId="0" applyFont="1" applyBorder="1" applyAlignment="1">
      <alignment horizontal="center" vertical="center" wrapText="1"/>
    </xf>
    <xf numFmtId="182" fontId="10" fillId="0" borderId="550" xfId="0" applyNumberFormat="1" applyFont="1" applyBorder="1" applyAlignment="1">
      <alignment horizontal="center" vertical="center"/>
    </xf>
    <xf numFmtId="0" fontId="10" fillId="0" borderId="547" xfId="0" applyFont="1" applyBorder="1" applyAlignment="1">
      <alignment horizontal="left" vertical="center"/>
    </xf>
    <xf numFmtId="0" fontId="10" fillId="23" borderId="205" xfId="0" applyFont="1" applyFill="1" applyBorder="1" applyAlignment="1">
      <alignment horizontal="center" vertical="center" wrapText="1"/>
    </xf>
    <xf numFmtId="179" fontId="10" fillId="23" borderId="628" xfId="0" applyNumberFormat="1" applyFont="1" applyFill="1" applyBorder="1" applyAlignment="1">
      <alignment horizontal="right" vertical="center"/>
    </xf>
    <xf numFmtId="0" fontId="10" fillId="23" borderId="554" xfId="0" applyFont="1" applyFill="1" applyBorder="1" applyAlignment="1">
      <alignment horizontal="center" vertical="center"/>
    </xf>
    <xf numFmtId="0" fontId="10" fillId="23" borderId="343" xfId="0" applyFont="1" applyFill="1" applyBorder="1" applyAlignment="1">
      <alignment horizontal="left" vertical="center"/>
    </xf>
    <xf numFmtId="0" fontId="10" fillId="25" borderId="197" xfId="0" applyFont="1" applyFill="1" applyBorder="1" applyAlignment="1">
      <alignment horizontal="left" vertical="center"/>
    </xf>
    <xf numFmtId="0" fontId="10" fillId="25" borderId="643" xfId="0" applyFont="1" applyFill="1" applyBorder="1" applyAlignment="1">
      <alignment horizontal="center" vertical="center"/>
    </xf>
    <xf numFmtId="0" fontId="10" fillId="25" borderId="197" xfId="0" applyFont="1" applyFill="1" applyBorder="1" applyAlignment="1">
      <alignment horizontal="center" vertical="center"/>
    </xf>
    <xf numFmtId="0" fontId="36" fillId="25" borderId="197" xfId="0" applyFont="1" applyFill="1" applyBorder="1" applyAlignment="1">
      <alignment horizontal="center" vertical="center"/>
    </xf>
    <xf numFmtId="0" fontId="10" fillId="25" borderId="192" xfId="0" applyFont="1" applyFill="1" applyBorder="1" applyAlignment="1">
      <alignment horizontal="center" vertical="center" wrapText="1"/>
    </xf>
    <xf numFmtId="0" fontId="10" fillId="25" borderId="644" xfId="0" applyFont="1" applyFill="1" applyBorder="1" applyAlignment="1">
      <alignment horizontal="center" vertical="center"/>
    </xf>
    <xf numFmtId="184" fontId="10" fillId="25" borderId="198" xfId="0" applyNumberFormat="1" applyFont="1" applyFill="1" applyBorder="1" applyAlignment="1">
      <alignment horizontal="center" vertical="center"/>
    </xf>
    <xf numFmtId="0" fontId="10" fillId="25" borderId="645" xfId="0" applyFont="1" applyFill="1" applyBorder="1" applyAlignment="1">
      <alignment horizontal="center" vertical="center"/>
    </xf>
    <xf numFmtId="176" fontId="10" fillId="25" borderId="196" xfId="0" applyNumberFormat="1" applyFont="1" applyFill="1" applyBorder="1" applyAlignment="1">
      <alignment horizontal="center" vertical="center"/>
    </xf>
    <xf numFmtId="179" fontId="10" fillId="25" borderId="197" xfId="0" applyNumberFormat="1" applyFont="1" applyFill="1" applyBorder="1" applyAlignment="1">
      <alignment horizontal="center" vertical="center"/>
    </xf>
    <xf numFmtId="179" fontId="10" fillId="25" borderId="617" xfId="0" applyNumberFormat="1" applyFont="1" applyFill="1" applyBorder="1" applyAlignment="1">
      <alignment horizontal="center" vertical="center"/>
    </xf>
    <xf numFmtId="176" fontId="10" fillId="25" borderId="646" xfId="0" applyNumberFormat="1" applyFont="1" applyFill="1" applyBorder="1" applyAlignment="1">
      <alignment horizontal="center" vertical="center"/>
    </xf>
    <xf numFmtId="176" fontId="10" fillId="25" borderId="197" xfId="0" applyNumberFormat="1" applyFont="1" applyFill="1" applyBorder="1" applyAlignment="1">
      <alignment horizontal="center" vertical="center"/>
    </xf>
    <xf numFmtId="179" fontId="10" fillId="25" borderId="628" xfId="0" applyNumberFormat="1" applyFont="1" applyFill="1" applyBorder="1" applyAlignment="1">
      <alignment horizontal="right" vertical="center"/>
    </xf>
    <xf numFmtId="179" fontId="10" fillId="25" borderId="189" xfId="0" applyNumberFormat="1" applyFont="1" applyFill="1" applyBorder="1" applyAlignment="1">
      <alignment horizontal="center" vertical="center"/>
    </xf>
    <xf numFmtId="10" fontId="10" fillId="25" borderId="617" xfId="0" applyNumberFormat="1" applyFont="1" applyFill="1" applyBorder="1" applyAlignment="1">
      <alignment horizontal="center" vertical="center"/>
    </xf>
    <xf numFmtId="0" fontId="10" fillId="0" borderId="385" xfId="0" applyFont="1" applyBorder="1" applyAlignment="1">
      <alignment horizontal="center" vertical="center"/>
    </xf>
    <xf numFmtId="0" fontId="10" fillId="0" borderId="385" xfId="0" applyFont="1" applyBorder="1" applyAlignment="1">
      <alignment horizontal="left" vertical="center"/>
    </xf>
    <xf numFmtId="0" fontId="3" fillId="0" borderId="647" xfId="0" applyFont="1" applyBorder="1" applyAlignment="1">
      <alignment vertical="center"/>
    </xf>
    <xf numFmtId="0" fontId="3" fillId="0" borderId="385" xfId="0" applyFont="1" applyBorder="1" applyAlignment="1">
      <alignment vertical="center"/>
    </xf>
    <xf numFmtId="0" fontId="10" fillId="0" borderId="380" xfId="0" applyFont="1" applyBorder="1" applyAlignment="1">
      <alignment horizontal="center" vertical="center" wrapText="1"/>
    </xf>
    <xf numFmtId="0" fontId="10" fillId="0" borderId="385" xfId="0" applyFont="1" applyBorder="1" applyAlignment="1">
      <alignment horizontal="center" vertical="center" wrapText="1"/>
    </xf>
    <xf numFmtId="0" fontId="10" fillId="0" borderId="377" xfId="0" applyFont="1" applyBorder="1" applyAlignment="1">
      <alignment horizontal="center" vertical="center" wrapText="1"/>
    </xf>
    <xf numFmtId="184" fontId="13" fillId="0" borderId="647" xfId="0" applyNumberFormat="1" applyFont="1" applyBorder="1" applyAlignment="1">
      <alignment horizontal="center" vertical="center"/>
    </xf>
    <xf numFmtId="184" fontId="13" fillId="0" borderId="377" xfId="0" applyNumberFormat="1" applyFont="1" applyBorder="1" applyAlignment="1">
      <alignment horizontal="center" vertical="center"/>
    </xf>
    <xf numFmtId="0" fontId="13" fillId="0" borderId="383" xfId="0" applyFont="1" applyBorder="1" applyAlignment="1">
      <alignment horizontal="center" vertical="center"/>
    </xf>
    <xf numFmtId="176" fontId="10" fillId="0" borderId="384" xfId="0" applyNumberFormat="1" applyFont="1" applyBorder="1" applyAlignment="1">
      <alignment horizontal="center" vertical="center"/>
    </xf>
    <xf numFmtId="179" fontId="13" fillId="0" borderId="385" xfId="0" applyNumberFormat="1" applyFont="1" applyBorder="1" applyAlignment="1">
      <alignment horizontal="center" vertical="center"/>
    </xf>
    <xf numFmtId="179" fontId="13" fillId="0" borderId="637" xfId="0" applyNumberFormat="1" applyFont="1" applyBorder="1" applyAlignment="1">
      <alignment horizontal="center" vertical="center"/>
    </xf>
    <xf numFmtId="176" fontId="10" fillId="0" borderId="647" xfId="0" applyNumberFormat="1" applyFont="1" applyBorder="1" applyAlignment="1">
      <alignment horizontal="center" vertical="center"/>
    </xf>
    <xf numFmtId="176" fontId="10" fillId="0" borderId="385" xfId="0" applyNumberFormat="1" applyFont="1" applyBorder="1" applyAlignment="1">
      <alignment horizontal="center" vertical="center"/>
    </xf>
    <xf numFmtId="179" fontId="10" fillId="0" borderId="385" xfId="0" applyNumberFormat="1" applyFont="1" applyBorder="1" applyAlignment="1">
      <alignment horizontal="center" vertical="center"/>
    </xf>
    <xf numFmtId="179" fontId="10" fillId="0" borderId="648" xfId="0" applyNumberFormat="1" applyFont="1" applyBorder="1" applyAlignment="1">
      <alignment horizontal="right" vertical="center"/>
    </xf>
    <xf numFmtId="9" fontId="17" fillId="0" borderId="246" xfId="0" applyNumberFormat="1" applyFont="1" applyBorder="1" applyAlignment="1">
      <alignment horizontal="center" vertical="center"/>
    </xf>
    <xf numFmtId="10" fontId="10" fillId="0" borderId="637" xfId="0" applyNumberFormat="1" applyFont="1" applyBorder="1" applyAlignment="1">
      <alignment horizontal="center" vertical="center"/>
    </xf>
    <xf numFmtId="0" fontId="10" fillId="23" borderId="430" xfId="0" applyFont="1" applyFill="1" applyBorder="1" applyAlignment="1">
      <alignment horizontal="left" vertical="center" wrapText="1"/>
    </xf>
    <xf numFmtId="0" fontId="36" fillId="23" borderId="426" xfId="0" applyFont="1" applyFill="1" applyBorder="1" applyAlignment="1">
      <alignment horizontal="center" vertical="center"/>
    </xf>
    <xf numFmtId="9" fontId="10" fillId="23" borderId="526" xfId="0" applyNumberFormat="1" applyFont="1" applyFill="1" applyBorder="1" applyAlignment="1">
      <alignment horizontal="center" vertical="center" wrapText="1"/>
    </xf>
    <xf numFmtId="178" fontId="10" fillId="23" borderId="629" xfId="0" applyNumberFormat="1" applyFont="1" applyFill="1" applyBorder="1" applyAlignment="1">
      <alignment horizontal="center" vertical="center"/>
    </xf>
    <xf numFmtId="178" fontId="10" fillId="23" borderId="427" xfId="0" applyNumberFormat="1" applyFont="1" applyFill="1" applyBorder="1" applyAlignment="1">
      <alignment horizontal="center" vertical="center"/>
    </xf>
    <xf numFmtId="184" fontId="10" fillId="23" borderId="425" xfId="0" applyNumberFormat="1" applyFont="1" applyFill="1" applyBorder="1" applyAlignment="1">
      <alignment horizontal="center" vertical="center"/>
    </xf>
    <xf numFmtId="179" fontId="10" fillId="23" borderId="430" xfId="0" applyNumberFormat="1" applyFont="1" applyFill="1" applyBorder="1" applyAlignment="1">
      <alignment horizontal="center" vertical="center"/>
    </xf>
    <xf numFmtId="176" fontId="10" fillId="23" borderId="629" xfId="0" applyNumberFormat="1" applyFont="1" applyFill="1" applyBorder="1" applyAlignment="1">
      <alignment horizontal="center" vertical="center"/>
    </xf>
    <xf numFmtId="176" fontId="10" fillId="23" borderId="430" xfId="0" applyNumberFormat="1" applyFont="1" applyFill="1" applyBorder="1" applyAlignment="1">
      <alignment horizontal="center" vertical="center"/>
    </xf>
    <xf numFmtId="0" fontId="10" fillId="23" borderId="430" xfId="0" applyFont="1" applyFill="1" applyBorder="1" applyAlignment="1">
      <alignment horizontal="center" vertical="center" wrapText="1"/>
    </xf>
    <xf numFmtId="0" fontId="34" fillId="23" borderId="591" xfId="0" applyFont="1" applyFill="1" applyBorder="1" applyAlignment="1">
      <alignment horizontal="left" vertical="center"/>
    </xf>
    <xf numFmtId="0" fontId="10" fillId="23" borderId="341" xfId="0" applyFont="1" applyFill="1" applyBorder="1" applyAlignment="1">
      <alignment horizontal="center" vertical="center" wrapText="1"/>
    </xf>
    <xf numFmtId="0" fontId="10" fillId="23" borderId="342" xfId="0" applyFont="1" applyFill="1" applyBorder="1" applyAlignment="1">
      <alignment horizontal="center" vertical="center" wrapText="1"/>
    </xf>
    <xf numFmtId="0" fontId="10" fillId="23" borderId="629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49" fontId="10" fillId="0" borderId="430" xfId="0" applyNumberFormat="1" applyFont="1" applyBorder="1" applyAlignment="1">
      <alignment horizontal="center" vertical="center" wrapText="1"/>
    </xf>
    <xf numFmtId="0" fontId="10" fillId="0" borderId="525" xfId="0" applyFont="1" applyBorder="1" applyAlignment="1">
      <alignment horizontal="center" vertical="center"/>
    </xf>
    <xf numFmtId="0" fontId="10" fillId="0" borderId="391" xfId="0" applyFont="1" applyBorder="1" applyAlignment="1">
      <alignment horizontal="center" vertical="center"/>
    </xf>
    <xf numFmtId="9" fontId="10" fillId="0" borderId="526" xfId="0" applyNumberFormat="1" applyFont="1" applyBorder="1" applyAlignment="1">
      <alignment horizontal="center" vertical="center" wrapText="1"/>
    </xf>
    <xf numFmtId="176" fontId="10" fillId="3" borderId="423" xfId="0" applyNumberFormat="1" applyFont="1" applyFill="1" applyBorder="1" applyAlignment="1">
      <alignment horizontal="center" vertical="center"/>
    </xf>
    <xf numFmtId="0" fontId="10" fillId="3" borderId="180" xfId="0" applyFont="1" applyFill="1" applyBorder="1" applyAlignment="1">
      <alignment horizontal="center" vertical="center"/>
    </xf>
    <xf numFmtId="178" fontId="45" fillId="3" borderId="424" xfId="0" applyNumberFormat="1" applyFont="1" applyFill="1" applyBorder="1" applyAlignment="1">
      <alignment horizontal="center" vertical="center"/>
    </xf>
    <xf numFmtId="0" fontId="10" fillId="0" borderId="430" xfId="0" applyFont="1" applyBorder="1" applyAlignment="1">
      <alignment horizontal="center" vertical="center" wrapText="1"/>
    </xf>
    <xf numFmtId="49" fontId="10" fillId="0" borderId="385" xfId="0" applyNumberFormat="1" applyFont="1" applyBorder="1" applyAlignment="1">
      <alignment horizontal="center" vertical="center" wrapText="1"/>
    </xf>
    <xf numFmtId="0" fontId="10" fillId="0" borderId="385" xfId="0" applyFont="1" applyBorder="1" applyAlignment="1">
      <alignment horizontal="left" vertical="center" wrapText="1"/>
    </xf>
    <xf numFmtId="0" fontId="10" fillId="0" borderId="606" xfId="0" applyFont="1" applyBorder="1" applyAlignment="1">
      <alignment horizontal="center" vertical="center"/>
    </xf>
    <xf numFmtId="0" fontId="10" fillId="0" borderId="376" xfId="0" applyFont="1" applyBorder="1" applyAlignment="1">
      <alignment horizontal="center" vertical="center"/>
    </xf>
    <xf numFmtId="0" fontId="10" fillId="0" borderId="376" xfId="0" applyFont="1" applyBorder="1" applyAlignment="1">
      <alignment horizontal="center" vertical="center" wrapText="1"/>
    </xf>
    <xf numFmtId="0" fontId="36" fillId="0" borderId="376" xfId="0" applyFont="1" applyBorder="1" applyAlignment="1">
      <alignment horizontal="center" vertical="center"/>
    </xf>
    <xf numFmtId="9" fontId="10" fillId="0" borderId="649" xfId="0" applyNumberFormat="1" applyFont="1" applyBorder="1" applyAlignment="1">
      <alignment horizontal="center" vertical="center" wrapText="1"/>
    </xf>
    <xf numFmtId="178" fontId="10" fillId="0" borderId="647" xfId="0" applyNumberFormat="1" applyFont="1" applyBorder="1" applyAlignment="1">
      <alignment horizontal="center" vertical="center"/>
    </xf>
    <xf numFmtId="179" fontId="10" fillId="0" borderId="637" xfId="0" applyNumberFormat="1" applyFont="1" applyBorder="1" applyAlignment="1">
      <alignment horizontal="center" vertical="center"/>
    </xf>
    <xf numFmtId="10" fontId="10" fillId="3" borderId="637" xfId="0" applyNumberFormat="1" applyFont="1" applyFill="1" applyBorder="1" applyAlignment="1">
      <alignment horizontal="center" vertical="center"/>
    </xf>
    <xf numFmtId="0" fontId="129" fillId="0" borderId="376" xfId="0" applyFont="1" applyBorder="1" applyAlignment="1">
      <alignment horizontal="center" vertical="center"/>
    </xf>
    <xf numFmtId="0" fontId="10" fillId="0" borderId="385" xfId="0" applyFont="1" applyBorder="1" applyAlignment="1">
      <alignment horizontal="center" vertical="center" wrapText="1"/>
    </xf>
    <xf numFmtId="0" fontId="34" fillId="0" borderId="564" xfId="0" applyFont="1" applyBorder="1" applyAlignment="1">
      <alignment horizontal="left" vertical="center"/>
    </xf>
    <xf numFmtId="0" fontId="10" fillId="25" borderId="168" xfId="0" applyFont="1" applyFill="1" applyBorder="1" applyAlignment="1">
      <alignment horizontal="center" vertical="center"/>
    </xf>
    <xf numFmtId="0" fontId="17" fillId="25" borderId="170" xfId="0" applyFont="1" applyFill="1" applyBorder="1" applyAlignment="1">
      <alignment horizontal="center" vertical="center"/>
    </xf>
    <xf numFmtId="0" fontId="10" fillId="25" borderId="170" xfId="0" applyFont="1" applyFill="1" applyBorder="1" applyAlignment="1">
      <alignment horizontal="left" vertical="center" wrapText="1"/>
    </xf>
    <xf numFmtId="0" fontId="10" fillId="25" borderId="578" xfId="0" applyFont="1" applyFill="1" applyBorder="1" applyAlignment="1">
      <alignment horizontal="center" vertical="center"/>
    </xf>
    <xf numFmtId="0" fontId="10" fillId="25" borderId="170" xfId="0" applyFont="1" applyFill="1" applyBorder="1" applyAlignment="1">
      <alignment horizontal="center" vertical="center"/>
    </xf>
    <xf numFmtId="0" fontId="10" fillId="25" borderId="175" xfId="0" applyFont="1" applyFill="1" applyBorder="1" applyAlignment="1">
      <alignment horizontal="center" vertical="center" wrapText="1"/>
    </xf>
    <xf numFmtId="0" fontId="17" fillId="25" borderId="170" xfId="0" applyFont="1" applyFill="1" applyBorder="1" applyAlignment="1">
      <alignment horizontal="center" vertical="center" wrapText="1"/>
    </xf>
    <xf numFmtId="0" fontId="36" fillId="25" borderId="170" xfId="0" applyFont="1" applyFill="1" applyBorder="1" applyAlignment="1">
      <alignment horizontal="center" vertical="center"/>
    </xf>
    <xf numFmtId="0" fontId="10" fillId="25" borderId="171" xfId="0" applyFont="1" applyFill="1" applyBorder="1" applyAlignment="1">
      <alignment horizontal="center" vertical="center" wrapText="1"/>
    </xf>
    <xf numFmtId="178" fontId="10" fillId="25" borderId="578" xfId="0" applyNumberFormat="1" applyFont="1" applyFill="1" applyBorder="1" applyAlignment="1">
      <alignment horizontal="center" vertical="center"/>
    </xf>
    <xf numFmtId="178" fontId="10" fillId="25" borderId="168" xfId="0" applyNumberFormat="1" applyFont="1" applyFill="1" applyBorder="1" applyAlignment="1">
      <alignment horizontal="center" vertical="center"/>
    </xf>
    <xf numFmtId="184" fontId="10" fillId="25" borderId="168" xfId="0" applyNumberFormat="1" applyFont="1" applyFill="1" applyBorder="1" applyAlignment="1">
      <alignment horizontal="center" vertical="center"/>
    </xf>
    <xf numFmtId="179" fontId="10" fillId="25" borderId="170" xfId="0" applyNumberFormat="1" applyFont="1" applyFill="1" applyBorder="1" applyAlignment="1">
      <alignment horizontal="center" vertical="center"/>
    </xf>
    <xf numFmtId="179" fontId="10" fillId="25" borderId="579" xfId="0" applyNumberFormat="1" applyFont="1" applyFill="1" applyBorder="1" applyAlignment="1">
      <alignment horizontal="center" vertical="center"/>
    </xf>
    <xf numFmtId="176" fontId="10" fillId="25" borderId="578" xfId="0" applyNumberFormat="1" applyFont="1" applyFill="1" applyBorder="1" applyAlignment="1">
      <alignment horizontal="center" vertical="center"/>
    </xf>
    <xf numFmtId="176" fontId="10" fillId="25" borderId="170" xfId="0" applyNumberFormat="1" applyFont="1" applyFill="1" applyBorder="1" applyAlignment="1">
      <alignment horizontal="center" vertical="center"/>
    </xf>
    <xf numFmtId="179" fontId="10" fillId="25" borderId="170" xfId="0" applyNumberFormat="1" applyFont="1" applyFill="1" applyBorder="1" applyAlignment="1">
      <alignment horizontal="left" vertical="center"/>
    </xf>
    <xf numFmtId="10" fontId="10" fillId="25" borderId="579" xfId="0" applyNumberFormat="1" applyFont="1" applyFill="1" applyBorder="1" applyAlignment="1">
      <alignment horizontal="center" vertical="center"/>
    </xf>
    <xf numFmtId="0" fontId="127" fillId="25" borderId="170" xfId="0" applyFont="1" applyFill="1" applyBorder="1" applyAlignment="1">
      <alignment horizontal="center" vertical="center"/>
    </xf>
    <xf numFmtId="0" fontId="10" fillId="25" borderId="170" xfId="0" applyFont="1" applyFill="1" applyBorder="1" applyAlignment="1">
      <alignment horizontal="center" vertical="center" wrapText="1"/>
    </xf>
    <xf numFmtId="0" fontId="35" fillId="25" borderId="564" xfId="0" applyFont="1" applyFill="1" applyBorder="1" applyAlignment="1">
      <alignment horizontal="left" vertical="top"/>
    </xf>
    <xf numFmtId="0" fontId="10" fillId="25" borderId="181" xfId="0" applyFont="1" applyFill="1" applyBorder="1" applyAlignment="1">
      <alignment horizontal="center" vertical="center" wrapText="1"/>
    </xf>
    <xf numFmtId="0" fontId="10" fillId="25" borderId="182" xfId="0" applyFont="1" applyFill="1" applyBorder="1" applyAlignment="1">
      <alignment horizontal="center" vertical="center" wrapText="1"/>
    </xf>
    <xf numFmtId="0" fontId="10" fillId="25" borderId="183" xfId="0" applyFont="1" applyFill="1" applyBorder="1" applyAlignment="1">
      <alignment horizontal="left" vertical="center"/>
    </xf>
    <xf numFmtId="0" fontId="17" fillId="3" borderId="290" xfId="0" applyFont="1" applyFill="1" applyBorder="1" applyAlignment="1">
      <alignment horizontal="center" vertical="center"/>
    </xf>
    <xf numFmtId="0" fontId="10" fillId="3" borderId="290" xfId="0" applyFont="1" applyFill="1" applyBorder="1" applyAlignment="1">
      <alignment horizontal="left" vertical="center"/>
    </xf>
    <xf numFmtId="0" fontId="10" fillId="0" borderId="610" xfId="0" applyFont="1" applyBorder="1" applyAlignment="1">
      <alignment horizontal="center" vertical="center"/>
    </xf>
    <xf numFmtId="0" fontId="10" fillId="0" borderId="170" xfId="0" applyFont="1" applyBorder="1" applyAlignment="1">
      <alignment horizontal="center" vertical="center"/>
    </xf>
    <xf numFmtId="0" fontId="17" fillId="3" borderId="290" xfId="0" applyFont="1" applyFill="1" applyBorder="1" applyAlignment="1">
      <alignment horizontal="center" vertical="center" wrapText="1"/>
    </xf>
    <xf numFmtId="178" fontId="10" fillId="3" borderId="268" xfId="0" applyNumberFormat="1" applyFont="1" applyFill="1" applyBorder="1" applyAlignment="1">
      <alignment horizontal="center" vertical="center"/>
    </xf>
    <xf numFmtId="184" fontId="10" fillId="3" borderId="266" xfId="0" applyNumberFormat="1" applyFont="1" applyFill="1" applyBorder="1" applyAlignment="1">
      <alignment horizontal="center" vertical="center"/>
    </xf>
    <xf numFmtId="179" fontId="10" fillId="0" borderId="592" xfId="0" applyNumberFormat="1" applyFont="1" applyBorder="1" applyAlignment="1">
      <alignment horizontal="center" vertical="center"/>
    </xf>
    <xf numFmtId="179" fontId="10" fillId="0" borderId="170" xfId="0" applyNumberFormat="1" applyFont="1" applyBorder="1" applyAlignment="1">
      <alignment horizontal="left" vertical="center"/>
    </xf>
    <xf numFmtId="10" fontId="10" fillId="3" borderId="592" xfId="0" applyNumberFormat="1" applyFont="1" applyFill="1" applyBorder="1" applyAlignment="1">
      <alignment horizontal="center" vertical="center"/>
    </xf>
    <xf numFmtId="0" fontId="127" fillId="0" borderId="261" xfId="0" applyFont="1" applyBorder="1" applyAlignment="1">
      <alignment horizontal="center" vertical="center"/>
    </xf>
    <xf numFmtId="0" fontId="17" fillId="3" borderId="391" xfId="0" applyFont="1" applyFill="1" applyBorder="1" applyAlignment="1">
      <alignment horizontal="center" vertical="center"/>
    </xf>
    <xf numFmtId="0" fontId="10" fillId="3" borderId="391" xfId="0" applyFont="1" applyFill="1" applyBorder="1" applyAlignment="1">
      <alignment horizontal="left" vertical="center"/>
    </xf>
    <xf numFmtId="0" fontId="3" fillId="0" borderId="391" xfId="0" applyFont="1" applyBorder="1" applyAlignment="1">
      <alignment vertical="center"/>
    </xf>
    <xf numFmtId="0" fontId="17" fillId="3" borderId="391" xfId="0" applyFont="1" applyFill="1" applyBorder="1" applyAlignment="1">
      <alignment horizontal="center" vertical="center" wrapText="1"/>
    </xf>
    <xf numFmtId="0" fontId="36" fillId="0" borderId="391" xfId="0" applyFont="1" applyBorder="1" applyAlignment="1">
      <alignment horizontal="center" vertical="center"/>
    </xf>
    <xf numFmtId="178" fontId="10" fillId="3" borderId="351" xfId="0" applyNumberFormat="1" applyFont="1" applyFill="1" applyBorder="1" applyAlignment="1">
      <alignment horizontal="center" vertical="center"/>
    </xf>
    <xf numFmtId="184" fontId="10" fillId="3" borderId="356" xfId="0" applyNumberFormat="1" applyFont="1" applyFill="1" applyBorder="1" applyAlignment="1">
      <alignment horizontal="center" vertical="center"/>
    </xf>
    <xf numFmtId="179" fontId="10" fillId="0" borderId="357" xfId="0" applyNumberFormat="1" applyFont="1" applyBorder="1" applyAlignment="1">
      <alignment horizontal="center" vertical="center"/>
    </xf>
    <xf numFmtId="179" fontId="10" fillId="0" borderId="553" xfId="0" applyNumberFormat="1" applyFont="1" applyBorder="1" applyAlignment="1">
      <alignment horizontal="center" vertical="center"/>
    </xf>
    <xf numFmtId="179" fontId="10" fillId="0" borderId="385" xfId="0" applyNumberFormat="1" applyFont="1" applyBorder="1" applyAlignment="1">
      <alignment horizontal="left" vertical="center"/>
    </xf>
    <xf numFmtId="179" fontId="10" fillId="0" borderId="182" xfId="0" applyNumberFormat="1" applyFont="1" applyBorder="1" applyAlignment="1">
      <alignment horizontal="left" vertical="center"/>
    </xf>
    <xf numFmtId="179" fontId="10" fillId="0" borderId="342" xfId="0" applyNumberFormat="1" applyFont="1" applyBorder="1" applyAlignment="1">
      <alignment horizontal="left" vertical="center"/>
    </xf>
    <xf numFmtId="0" fontId="10" fillId="0" borderId="189" xfId="0" applyFont="1" applyBorder="1" applyAlignment="1">
      <alignment horizontal="center" vertical="center"/>
    </xf>
    <xf numFmtId="179" fontId="10" fillId="0" borderId="189" xfId="0" applyNumberFormat="1" applyFont="1" applyBorder="1" applyAlignment="1">
      <alignment horizontal="center" vertical="center"/>
    </xf>
    <xf numFmtId="179" fontId="10" fillId="0" borderId="430" xfId="0" applyNumberFormat="1" applyFont="1" applyBorder="1" applyAlignment="1">
      <alignment horizontal="left" vertical="center"/>
    </xf>
    <xf numFmtId="0" fontId="18" fillId="6" borderId="440" xfId="0" applyFont="1" applyFill="1" applyBorder="1" applyAlignment="1">
      <alignment horizontal="center" vertical="center"/>
    </xf>
    <xf numFmtId="0" fontId="16" fillId="6" borderId="449" xfId="0" applyFont="1" applyFill="1" applyBorder="1" applyAlignment="1">
      <alignment horizontal="center" vertical="center"/>
    </xf>
    <xf numFmtId="0" fontId="18" fillId="6" borderId="449" xfId="0" applyFont="1" applyFill="1" applyBorder="1" applyAlignment="1">
      <alignment horizontal="center" vertical="center" wrapText="1"/>
    </xf>
    <xf numFmtId="0" fontId="40" fillId="0" borderId="0" xfId="0" applyFont="1" applyAlignment="1"/>
    <xf numFmtId="0" fontId="130" fillId="0" borderId="0" xfId="0" applyFont="1" applyAlignment="1">
      <alignment horizontal="center"/>
    </xf>
    <xf numFmtId="0" fontId="132" fillId="0" borderId="0" xfId="0" applyFont="1" applyAlignme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48" fillId="0" borderId="0" xfId="0" applyFont="1" applyAlignment="1"/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183" fontId="48" fillId="0" borderId="0" xfId="0" applyNumberFormat="1" applyFont="1" applyAlignment="1">
      <alignment horizontal="center"/>
    </xf>
    <xf numFmtId="0" fontId="48" fillId="0" borderId="0" xfId="0" applyFont="1" applyAlignment="1"/>
    <xf numFmtId="183" fontId="48" fillId="0" borderId="0" xfId="0" applyNumberFormat="1" applyFont="1" applyAlignment="1">
      <alignment horizontal="right"/>
    </xf>
    <xf numFmtId="0" fontId="40" fillId="0" borderId="0" xfId="0" applyFont="1" applyAlignment="1">
      <alignment vertical="center"/>
    </xf>
    <xf numFmtId="0" fontId="133" fillId="0" borderId="0" xfId="0" applyFont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34" fillId="8" borderId="651" xfId="0" applyFont="1" applyFill="1" applyBorder="1" applyAlignment="1">
      <alignment horizontal="center" vertical="center"/>
    </xf>
    <xf numFmtId="0" fontId="134" fillId="8" borderId="652" xfId="0" applyFont="1" applyFill="1" applyBorder="1" applyAlignment="1">
      <alignment horizontal="center" vertical="center"/>
    </xf>
    <xf numFmtId="0" fontId="134" fillId="8" borderId="652" xfId="0" applyFont="1" applyFill="1" applyBorder="1" applyAlignment="1">
      <alignment horizontal="center" vertical="center"/>
    </xf>
    <xf numFmtId="0" fontId="134" fillId="8" borderId="653" xfId="0" applyFont="1" applyFill="1" applyBorder="1" applyAlignment="1">
      <alignment horizontal="center" vertical="center"/>
    </xf>
    <xf numFmtId="0" fontId="135" fillId="0" borderId="654" xfId="0" applyFont="1" applyBorder="1" applyAlignment="1">
      <alignment horizontal="center"/>
    </xf>
    <xf numFmtId="0" fontId="133" fillId="27" borderId="655" xfId="0" applyFont="1" applyFill="1" applyBorder="1" applyAlignment="1">
      <alignment horizontal="center"/>
    </xf>
    <xf numFmtId="0" fontId="135" fillId="27" borderId="655" xfId="0" quotePrefix="1" applyFont="1" applyFill="1" applyBorder="1" applyAlignment="1">
      <alignment horizontal="center"/>
    </xf>
    <xf numFmtId="0" fontId="135" fillId="27" borderId="655" xfId="0" applyFont="1" applyFill="1" applyBorder="1" applyAlignment="1">
      <alignment horizontal="center"/>
    </xf>
    <xf numFmtId="3" fontId="135" fillId="0" borderId="655" xfId="0" applyNumberFormat="1" applyFont="1" applyBorder="1" applyAlignment="1">
      <alignment horizontal="right"/>
    </xf>
    <xf numFmtId="3" fontId="133" fillId="0" borderId="655" xfId="0" applyNumberFormat="1" applyFont="1" applyBorder="1" applyAlignment="1">
      <alignment horizontal="right"/>
    </xf>
    <xf numFmtId="176" fontId="135" fillId="0" borderId="655" xfId="0" applyNumberFormat="1" applyFont="1" applyBorder="1" applyAlignment="1">
      <alignment horizontal="center"/>
    </xf>
    <xf numFmtId="176" fontId="135" fillId="0" borderId="656" xfId="0" applyNumberFormat="1" applyFont="1" applyBorder="1" applyAlignment="1">
      <alignment horizontal="center"/>
    </xf>
    <xf numFmtId="0" fontId="135" fillId="0" borderId="657" xfId="0" applyFont="1" applyBorder="1" applyAlignment="1">
      <alignment horizontal="center"/>
    </xf>
    <xf numFmtId="0" fontId="133" fillId="27" borderId="658" xfId="0" applyFont="1" applyFill="1" applyBorder="1" applyAlignment="1">
      <alignment horizontal="center"/>
    </xf>
    <xf numFmtId="0" fontId="135" fillId="27" borderId="658" xfId="0" quotePrefix="1" applyFont="1" applyFill="1" applyBorder="1" applyAlignment="1">
      <alignment horizontal="center"/>
    </xf>
    <xf numFmtId="0" fontId="135" fillId="27" borderId="658" xfId="0" applyFont="1" applyFill="1" applyBorder="1" applyAlignment="1">
      <alignment horizontal="center"/>
    </xf>
    <xf numFmtId="3" fontId="135" fillId="0" borderId="658" xfId="0" applyNumberFormat="1" applyFont="1" applyBorder="1" applyAlignment="1">
      <alignment horizontal="right"/>
    </xf>
    <xf numFmtId="3" fontId="133" fillId="0" borderId="658" xfId="0" applyNumberFormat="1" applyFont="1" applyBorder="1" applyAlignment="1">
      <alignment horizontal="right"/>
    </xf>
    <xf numFmtId="176" fontId="135" fillId="0" borderId="658" xfId="0" applyNumberFormat="1" applyFont="1" applyBorder="1" applyAlignment="1">
      <alignment horizontal="center"/>
    </xf>
    <xf numFmtId="176" fontId="36" fillId="0" borderId="658" xfId="0" applyNumberFormat="1" applyFont="1" applyBorder="1" applyAlignment="1">
      <alignment horizontal="center"/>
    </xf>
    <xf numFmtId="3" fontId="135" fillId="24" borderId="658" xfId="0" applyNumberFormat="1" applyFont="1" applyFill="1" applyBorder="1" applyAlignment="1">
      <alignment horizontal="right" vertical="center"/>
    </xf>
    <xf numFmtId="0" fontId="36" fillId="24" borderId="658" xfId="0" applyFont="1" applyFill="1" applyBorder="1" applyAlignment="1">
      <alignment horizontal="right" vertical="center"/>
    </xf>
    <xf numFmtId="176" fontId="36" fillId="24" borderId="659" xfId="0" applyNumberFormat="1" applyFont="1" applyFill="1" applyBorder="1" applyAlignment="1">
      <alignment horizontal="right" vertical="center"/>
    </xf>
    <xf numFmtId="0" fontId="135" fillId="0" borderId="660" xfId="0" applyFont="1" applyBorder="1" applyAlignment="1">
      <alignment horizontal="center"/>
    </xf>
    <xf numFmtId="0" fontId="133" fillId="27" borderId="661" xfId="0" applyFont="1" applyFill="1" applyBorder="1" applyAlignment="1">
      <alignment horizontal="center"/>
    </xf>
    <xf numFmtId="0" fontId="135" fillId="27" borderId="661" xfId="0" quotePrefix="1" applyFont="1" applyFill="1" applyBorder="1" applyAlignment="1">
      <alignment horizontal="center"/>
    </xf>
    <xf numFmtId="0" fontId="135" fillId="27" borderId="661" xfId="0" applyFont="1" applyFill="1" applyBorder="1" applyAlignment="1">
      <alignment horizontal="center"/>
    </xf>
    <xf numFmtId="3" fontId="135" fillId="24" borderId="661" xfId="0" applyNumberFormat="1" applyFont="1" applyFill="1" applyBorder="1" applyAlignment="1">
      <alignment horizontal="right" vertical="center"/>
    </xf>
    <xf numFmtId="0" fontId="36" fillId="24" borderId="661" xfId="0" applyFont="1" applyFill="1" applyBorder="1" applyAlignment="1">
      <alignment horizontal="right" vertical="center"/>
    </xf>
    <xf numFmtId="176" fontId="36" fillId="24" borderId="662" xfId="0" applyNumberFormat="1" applyFont="1" applyFill="1" applyBorder="1" applyAlignment="1">
      <alignment horizontal="right" vertical="center"/>
    </xf>
    <xf numFmtId="0" fontId="135" fillId="0" borderId="663" xfId="0" applyFont="1" applyBorder="1" applyAlignment="1">
      <alignment horizontal="center"/>
    </xf>
    <xf numFmtId="0" fontId="133" fillId="27" borderId="664" xfId="0" applyFont="1" applyFill="1" applyBorder="1" applyAlignment="1">
      <alignment horizontal="center"/>
    </xf>
    <xf numFmtId="0" fontId="135" fillId="27" borderId="664" xfId="0" quotePrefix="1" applyFont="1" applyFill="1" applyBorder="1" applyAlignment="1">
      <alignment horizontal="center"/>
    </xf>
    <xf numFmtId="0" fontId="135" fillId="27" borderId="664" xfId="0" applyFont="1" applyFill="1" applyBorder="1" applyAlignment="1">
      <alignment horizontal="center"/>
    </xf>
    <xf numFmtId="3" fontId="135" fillId="0" borderId="664" xfId="0" applyNumberFormat="1" applyFont="1" applyBorder="1" applyAlignment="1">
      <alignment horizontal="right"/>
    </xf>
    <xf numFmtId="3" fontId="133" fillId="0" borderId="664" xfId="0" applyNumberFormat="1" applyFont="1" applyBorder="1" applyAlignment="1">
      <alignment horizontal="right"/>
    </xf>
    <xf numFmtId="176" fontId="36" fillId="0" borderId="664" xfId="0" applyNumberFormat="1" applyFont="1" applyBorder="1" applyAlignment="1">
      <alignment horizontal="center" vertical="center"/>
    </xf>
    <xf numFmtId="176" fontId="136" fillId="0" borderId="664" xfId="0" applyNumberFormat="1" applyFont="1" applyBorder="1" applyAlignment="1">
      <alignment horizontal="center" vertical="center"/>
    </xf>
    <xf numFmtId="176" fontId="36" fillId="0" borderId="665" xfId="0" applyNumberFormat="1" applyFont="1" applyBorder="1" applyAlignment="1">
      <alignment horizontal="center" vertical="center"/>
    </xf>
    <xf numFmtId="3" fontId="135" fillId="24" borderId="655" xfId="0" applyNumberFormat="1" applyFont="1" applyFill="1" applyBorder="1" applyAlignment="1">
      <alignment horizontal="right" vertical="center"/>
    </xf>
    <xf numFmtId="0" fontId="36" fillId="24" borderId="655" xfId="0" applyFont="1" applyFill="1" applyBorder="1" applyAlignment="1">
      <alignment horizontal="right" vertical="center"/>
    </xf>
    <xf numFmtId="176" fontId="36" fillId="24" borderId="656" xfId="0" applyNumberFormat="1" applyFont="1" applyFill="1" applyBorder="1" applyAlignment="1">
      <alignment horizontal="right" vertical="center"/>
    </xf>
    <xf numFmtId="0" fontId="135" fillId="0" borderId="666" xfId="0" applyFont="1" applyBorder="1" applyAlignment="1">
      <alignment horizontal="center"/>
    </xf>
    <xf numFmtId="0" fontId="135" fillId="27" borderId="667" xfId="0" applyFont="1" applyFill="1" applyBorder="1" applyAlignment="1">
      <alignment horizontal="center"/>
    </xf>
    <xf numFmtId="3" fontId="135" fillId="0" borderId="667" xfId="0" applyNumberFormat="1" applyFont="1" applyBorder="1" applyAlignment="1"/>
    <xf numFmtId="3" fontId="135" fillId="0" borderId="667" xfId="0" applyNumberFormat="1" applyFont="1" applyBorder="1" applyAlignment="1">
      <alignment horizontal="right"/>
    </xf>
    <xf numFmtId="3" fontId="133" fillId="0" borderId="667" xfId="0" applyNumberFormat="1" applyFont="1" applyBorder="1" applyAlignment="1">
      <alignment horizontal="right"/>
    </xf>
    <xf numFmtId="176" fontId="113" fillId="0" borderId="667" xfId="0" applyNumberFormat="1" applyFont="1" applyBorder="1" applyAlignment="1">
      <alignment horizontal="center"/>
    </xf>
    <xf numFmtId="176" fontId="135" fillId="0" borderId="667" xfId="0" applyNumberFormat="1" applyFont="1" applyBorder="1" applyAlignment="1">
      <alignment horizontal="center"/>
    </xf>
    <xf numFmtId="176" fontId="135" fillId="0" borderId="668" xfId="0" applyNumberFormat="1" applyFont="1" applyBorder="1" applyAlignment="1">
      <alignment horizontal="center"/>
    </xf>
    <xf numFmtId="0" fontId="137" fillId="0" borderId="0" xfId="0" applyFont="1" applyAlignment="1"/>
    <xf numFmtId="3" fontId="135" fillId="0" borderId="655" xfId="0" applyNumberFormat="1" applyFont="1" applyBorder="1" applyAlignment="1">
      <alignment horizontal="right" vertical="center"/>
    </xf>
    <xf numFmtId="0" fontId="135" fillId="0" borderId="656" xfId="0" applyFont="1" applyBorder="1" applyAlignment="1">
      <alignment horizontal="left" vertical="center"/>
    </xf>
    <xf numFmtId="0" fontId="133" fillId="27" borderId="655" xfId="0" applyFont="1" applyFill="1" applyBorder="1" applyAlignment="1">
      <alignment horizontal="center" vertical="center"/>
    </xf>
    <xf numFmtId="3" fontId="135" fillId="0" borderId="656" xfId="0" applyNumberFormat="1" applyFont="1" applyBorder="1" applyAlignment="1">
      <alignment horizontal="right" vertical="center"/>
    </xf>
    <xf numFmtId="3" fontId="135" fillId="0" borderId="658" xfId="0" applyNumberFormat="1" applyFont="1" applyBorder="1" applyAlignment="1">
      <alignment horizontal="right" vertical="center"/>
    </xf>
    <xf numFmtId="0" fontId="135" fillId="0" borderId="659" xfId="0" applyFont="1" applyBorder="1" applyAlignment="1">
      <alignment horizontal="left" vertical="center"/>
    </xf>
    <xf numFmtId="0" fontId="133" fillId="27" borderId="658" xfId="0" applyFont="1" applyFill="1" applyBorder="1" applyAlignment="1">
      <alignment horizontal="center" vertical="center"/>
    </xf>
    <xf numFmtId="10" fontId="135" fillId="0" borderId="659" xfId="0" applyNumberFormat="1" applyFont="1" applyBorder="1" applyAlignment="1">
      <alignment horizontal="right" vertical="center"/>
    </xf>
    <xf numFmtId="3" fontId="135" fillId="0" borderId="670" xfId="0" applyNumberFormat="1" applyFont="1" applyBorder="1" applyAlignment="1">
      <alignment horizontal="right" vertical="center"/>
    </xf>
    <xf numFmtId="0" fontId="135" fillId="0" borderId="671" xfId="0" applyFont="1" applyBorder="1" applyAlignment="1">
      <alignment horizontal="left" vertical="center"/>
    </xf>
    <xf numFmtId="0" fontId="133" fillId="27" borderId="670" xfId="0" applyFont="1" applyFill="1" applyBorder="1" applyAlignment="1">
      <alignment horizontal="center" vertical="center"/>
    </xf>
    <xf numFmtId="10" fontId="135" fillId="0" borderId="671" xfId="0" applyNumberFormat="1" applyFont="1" applyBorder="1" applyAlignment="1">
      <alignment horizontal="right" vertical="center"/>
    </xf>
    <xf numFmtId="0" fontId="139" fillId="28" borderId="659" xfId="0" applyFont="1" applyFill="1" applyBorder="1" applyAlignment="1">
      <alignment horizontal="center" vertical="center"/>
    </xf>
    <xf numFmtId="0" fontId="136" fillId="14" borderId="674" xfId="0" applyFont="1" applyFill="1" applyBorder="1" applyAlignment="1">
      <alignment horizontal="center" vertical="center"/>
    </xf>
    <xf numFmtId="0" fontId="141" fillId="0" borderId="658" xfId="0" applyFont="1" applyBorder="1" applyAlignment="1">
      <alignment horizontal="center" vertical="center"/>
    </xf>
    <xf numFmtId="0" fontId="139" fillId="14" borderId="674" xfId="0" applyFont="1" applyFill="1" applyBorder="1" applyAlignment="1">
      <alignment horizontal="center" vertical="center"/>
    </xf>
    <xf numFmtId="0" fontId="139" fillId="0" borderId="658" xfId="0" applyFont="1" applyBorder="1" applyAlignment="1">
      <alignment horizontal="center" vertical="center"/>
    </xf>
    <xf numFmtId="0" fontId="139" fillId="14" borderId="675" xfId="0" applyFont="1" applyFill="1" applyBorder="1" applyAlignment="1">
      <alignment horizontal="center" vertical="center"/>
    </xf>
    <xf numFmtId="0" fontId="40" fillId="0" borderId="670" xfId="0" applyFont="1" applyBorder="1" applyAlignment="1">
      <alignment horizontal="center" vertical="center"/>
    </xf>
    <xf numFmtId="0" fontId="14" fillId="0" borderId="0" xfId="0" applyFont="1"/>
    <xf numFmtId="0" fontId="142" fillId="0" borderId="0" xfId="0" applyFont="1" applyAlignment="1"/>
    <xf numFmtId="0" fontId="143" fillId="0" borderId="0" xfId="0" applyFont="1" applyAlignment="1"/>
    <xf numFmtId="0" fontId="135" fillId="0" borderId="654" xfId="0" applyFont="1" applyBorder="1" applyAlignment="1">
      <alignment horizontal="center" vertical="center"/>
    </xf>
    <xf numFmtId="0" fontId="133" fillId="27" borderId="654" xfId="0" applyFont="1" applyFill="1" applyBorder="1" applyAlignment="1">
      <alignment horizontal="center" vertical="center"/>
    </xf>
    <xf numFmtId="0" fontId="135" fillId="27" borderId="655" xfId="0" quotePrefix="1" applyFont="1" applyFill="1" applyBorder="1" applyAlignment="1">
      <alignment horizontal="center" vertical="center"/>
    </xf>
    <xf numFmtId="0" fontId="135" fillId="27" borderId="655" xfId="0" applyFont="1" applyFill="1" applyBorder="1" applyAlignment="1">
      <alignment horizontal="center" vertical="center"/>
    </xf>
    <xf numFmtId="3" fontId="133" fillId="0" borderId="655" xfId="0" applyNumberFormat="1" applyFont="1" applyBorder="1" applyAlignment="1">
      <alignment horizontal="right" vertical="center"/>
    </xf>
    <xf numFmtId="176" fontId="135" fillId="0" borderId="655" xfId="0" applyNumberFormat="1" applyFont="1" applyBorder="1" applyAlignment="1">
      <alignment horizontal="center" vertical="center"/>
    </xf>
    <xf numFmtId="176" fontId="135" fillId="0" borderId="656" xfId="0" applyNumberFormat="1" applyFont="1" applyBorder="1" applyAlignment="1">
      <alignment horizontal="center" vertical="center"/>
    </xf>
    <xf numFmtId="0" fontId="135" fillId="0" borderId="657" xfId="0" applyFont="1" applyBorder="1" applyAlignment="1">
      <alignment horizontal="center" vertical="center"/>
    </xf>
    <xf numFmtId="0" fontId="133" fillId="27" borderId="657" xfId="0" applyFont="1" applyFill="1" applyBorder="1" applyAlignment="1">
      <alignment horizontal="center" vertical="center"/>
    </xf>
    <xf numFmtId="0" fontId="135" fillId="27" borderId="658" xfId="0" quotePrefix="1" applyFont="1" applyFill="1" applyBorder="1" applyAlignment="1">
      <alignment horizontal="center" vertical="center"/>
    </xf>
    <xf numFmtId="0" fontId="135" fillId="27" borderId="658" xfId="0" applyFont="1" applyFill="1" applyBorder="1" applyAlignment="1">
      <alignment horizontal="center" vertical="center"/>
    </xf>
    <xf numFmtId="3" fontId="133" fillId="0" borderId="658" xfId="0" applyNumberFormat="1" applyFont="1" applyBorder="1" applyAlignment="1">
      <alignment horizontal="right" vertical="center"/>
    </xf>
    <xf numFmtId="176" fontId="135" fillId="0" borderId="658" xfId="0" applyNumberFormat="1" applyFont="1" applyBorder="1" applyAlignment="1">
      <alignment horizontal="center" vertical="center"/>
    </xf>
    <xf numFmtId="176" fontId="135" fillId="0" borderId="659" xfId="0" applyNumberFormat="1" applyFont="1" applyBorder="1" applyAlignment="1">
      <alignment horizontal="center" vertical="center"/>
    </xf>
    <xf numFmtId="3" fontId="36" fillId="0" borderId="658" xfId="0" applyNumberFormat="1" applyFont="1" applyBorder="1" applyAlignment="1">
      <alignment horizontal="right" vertical="center"/>
    </xf>
    <xf numFmtId="176" fontId="144" fillId="0" borderId="658" xfId="0" applyNumberFormat="1" applyFont="1" applyBorder="1" applyAlignment="1">
      <alignment horizontal="center" vertical="center"/>
    </xf>
    <xf numFmtId="176" fontId="36" fillId="0" borderId="658" xfId="0" applyNumberFormat="1" applyFont="1" applyBorder="1" applyAlignment="1">
      <alignment horizontal="center" vertical="center"/>
    </xf>
    <xf numFmtId="3" fontId="31" fillId="0" borderId="658" xfId="0" applyNumberFormat="1" applyFont="1" applyBorder="1" applyAlignment="1">
      <alignment horizontal="right" vertical="center"/>
    </xf>
    <xf numFmtId="176" fontId="14" fillId="0" borderId="659" xfId="0" applyNumberFormat="1" applyFont="1" applyBorder="1" applyAlignment="1">
      <alignment horizontal="center"/>
    </xf>
    <xf numFmtId="0" fontId="38" fillId="0" borderId="659" xfId="0" applyFont="1" applyBorder="1" applyAlignment="1">
      <alignment horizontal="center" vertical="center"/>
    </xf>
    <xf numFmtId="0" fontId="135" fillId="0" borderId="660" xfId="0" applyFont="1" applyBorder="1" applyAlignment="1">
      <alignment horizontal="center" vertical="center"/>
    </xf>
    <xf numFmtId="0" fontId="133" fillId="27" borderId="660" xfId="0" applyFont="1" applyFill="1" applyBorder="1" applyAlignment="1">
      <alignment horizontal="center" vertical="center"/>
    </xf>
    <xf numFmtId="0" fontId="135" fillId="27" borderId="661" xfId="0" quotePrefix="1" applyFont="1" applyFill="1" applyBorder="1" applyAlignment="1">
      <alignment horizontal="center" vertical="center"/>
    </xf>
    <xf numFmtId="0" fontId="135" fillId="27" borderId="661" xfId="0" applyFont="1" applyFill="1" applyBorder="1" applyAlignment="1">
      <alignment horizontal="center" vertical="center"/>
    </xf>
    <xf numFmtId="3" fontId="135" fillId="0" borderId="661" xfId="0" applyNumberFormat="1" applyFont="1" applyBorder="1" applyAlignment="1">
      <alignment horizontal="right" vertical="center"/>
    </xf>
    <xf numFmtId="3" fontId="31" fillId="0" borderId="661" xfId="0" applyNumberFormat="1" applyFont="1" applyBorder="1" applyAlignment="1">
      <alignment horizontal="right" vertical="center"/>
    </xf>
    <xf numFmtId="3" fontId="36" fillId="0" borderId="661" xfId="0" applyNumberFormat="1" applyFont="1" applyBorder="1" applyAlignment="1">
      <alignment horizontal="right" vertical="center"/>
    </xf>
    <xf numFmtId="176" fontId="36" fillId="0" borderId="661" xfId="0" applyNumberFormat="1" applyFont="1" applyBorder="1" applyAlignment="1">
      <alignment horizontal="center" vertical="center"/>
    </xf>
    <xf numFmtId="0" fontId="38" fillId="0" borderId="662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6" fillId="0" borderId="657" xfId="0" applyFont="1" applyBorder="1" applyAlignment="1">
      <alignment horizontal="center" vertical="center"/>
    </xf>
    <xf numFmtId="0" fontId="31" fillId="27" borderId="657" xfId="0" applyFont="1" applyFill="1" applyBorder="1" applyAlignment="1">
      <alignment horizontal="center" vertical="center"/>
    </xf>
    <xf numFmtId="0" fontId="36" fillId="27" borderId="658" xfId="0" quotePrefix="1" applyFont="1" applyFill="1" applyBorder="1" applyAlignment="1">
      <alignment horizontal="center" vertical="center"/>
    </xf>
    <xf numFmtId="0" fontId="36" fillId="27" borderId="658" xfId="0" applyFont="1" applyFill="1" applyBorder="1" applyAlignment="1">
      <alignment horizontal="center" vertical="center"/>
    </xf>
    <xf numFmtId="176" fontId="36" fillId="0" borderId="659" xfId="0" applyNumberFormat="1" applyFont="1" applyBorder="1" applyAlignment="1">
      <alignment horizontal="center" vertical="center"/>
    </xf>
    <xf numFmtId="3" fontId="135" fillId="0" borderId="655" xfId="0" applyNumberFormat="1" applyFont="1" applyBorder="1" applyAlignment="1">
      <alignment vertical="center"/>
    </xf>
    <xf numFmtId="176" fontId="145" fillId="0" borderId="655" xfId="0" applyNumberFormat="1" applyFont="1" applyBorder="1" applyAlignment="1">
      <alignment horizontal="center" vertical="center"/>
    </xf>
    <xf numFmtId="176" fontId="135" fillId="0" borderId="655" xfId="0" applyNumberFormat="1" applyFont="1" applyBorder="1" applyAlignment="1">
      <alignment horizontal="center" vertical="center"/>
    </xf>
    <xf numFmtId="3" fontId="135" fillId="0" borderId="658" xfId="0" applyNumberFormat="1" applyFont="1" applyBorder="1" applyAlignment="1">
      <alignment vertical="center"/>
    </xf>
    <xf numFmtId="176" fontId="145" fillId="0" borderId="658" xfId="0" applyNumberFormat="1" applyFont="1" applyBorder="1" applyAlignment="1">
      <alignment horizontal="center" vertical="center"/>
    </xf>
    <xf numFmtId="176" fontId="135" fillId="0" borderId="658" xfId="0" applyNumberFormat="1" applyFont="1" applyBorder="1" applyAlignment="1">
      <alignment horizontal="center" vertical="center"/>
    </xf>
    <xf numFmtId="3" fontId="135" fillId="0" borderId="661" xfId="0" applyNumberFormat="1" applyFont="1" applyBorder="1" applyAlignment="1">
      <alignment vertical="center"/>
    </xf>
    <xf numFmtId="3" fontId="133" fillId="0" borderId="661" xfId="0" applyNumberFormat="1" applyFont="1" applyBorder="1" applyAlignment="1">
      <alignment horizontal="right" vertical="center"/>
    </xf>
    <xf numFmtId="176" fontId="145" fillId="0" borderId="661" xfId="0" applyNumberFormat="1" applyFont="1" applyBorder="1" applyAlignment="1">
      <alignment horizontal="center" vertical="center"/>
    </xf>
    <xf numFmtId="176" fontId="135" fillId="0" borderId="661" xfId="0" applyNumberFormat="1" applyFont="1" applyBorder="1" applyAlignment="1">
      <alignment horizontal="center" vertical="center"/>
    </xf>
    <xf numFmtId="176" fontId="135" fillId="0" borderId="662" xfId="0" applyNumberFormat="1" applyFont="1" applyBorder="1" applyAlignment="1">
      <alignment horizontal="center" vertical="center"/>
    </xf>
    <xf numFmtId="0" fontId="135" fillId="0" borderId="666" xfId="0" applyFont="1" applyBorder="1" applyAlignment="1">
      <alignment horizontal="center" vertical="center"/>
    </xf>
    <xf numFmtId="0" fontId="135" fillId="27" borderId="667" xfId="0" applyFont="1" applyFill="1" applyBorder="1" applyAlignment="1">
      <alignment horizontal="center" vertical="center"/>
    </xf>
    <xf numFmtId="3" fontId="135" fillId="0" borderId="667" xfId="0" applyNumberFormat="1" applyFont="1" applyBorder="1" applyAlignment="1">
      <alignment vertical="center"/>
    </xf>
    <xf numFmtId="3" fontId="135" fillId="0" borderId="667" xfId="0" applyNumberFormat="1" applyFont="1" applyBorder="1" applyAlignment="1">
      <alignment horizontal="right" vertical="center"/>
    </xf>
    <xf numFmtId="3" fontId="133" fillId="0" borderId="667" xfId="0" applyNumberFormat="1" applyFont="1" applyBorder="1" applyAlignment="1">
      <alignment horizontal="right" vertical="center"/>
    </xf>
    <xf numFmtId="176" fontId="145" fillId="0" borderId="667" xfId="0" applyNumberFormat="1" applyFont="1" applyBorder="1" applyAlignment="1">
      <alignment horizontal="center" vertical="center"/>
    </xf>
    <xf numFmtId="176" fontId="135" fillId="0" borderId="667" xfId="0" applyNumberFormat="1" applyFont="1" applyBorder="1" applyAlignment="1">
      <alignment horizontal="center" vertical="center"/>
    </xf>
    <xf numFmtId="176" fontId="135" fillId="0" borderId="668" xfId="0" applyNumberFormat="1" applyFont="1" applyBorder="1" applyAlignment="1">
      <alignment horizontal="center" vertical="center"/>
    </xf>
    <xf numFmtId="0" fontId="135" fillId="0" borderId="654" xfId="0" applyFont="1" applyBorder="1" applyAlignment="1">
      <alignment horizontal="left" vertical="center"/>
    </xf>
    <xf numFmtId="3" fontId="135" fillId="0" borderId="659" xfId="0" applyNumberFormat="1" applyFont="1" applyBorder="1" applyAlignment="1">
      <alignment horizontal="right" vertical="center"/>
    </xf>
    <xf numFmtId="0" fontId="135" fillId="0" borderId="657" xfId="0" applyFont="1" applyBorder="1" applyAlignment="1">
      <alignment horizontal="left" vertical="center"/>
    </xf>
    <xf numFmtId="0" fontId="135" fillId="0" borderId="671" xfId="0" applyFont="1" applyBorder="1" applyAlignment="1">
      <alignment horizontal="right" vertical="center"/>
    </xf>
    <xf numFmtId="0" fontId="135" fillId="0" borderId="669" xfId="0" applyFont="1" applyBorder="1" applyAlignment="1">
      <alignment horizontal="left" vertical="center"/>
    </xf>
    <xf numFmtId="0" fontId="139" fillId="28" borderId="659" xfId="0" applyFont="1" applyFill="1" applyBorder="1" applyAlignment="1">
      <alignment horizontal="center"/>
    </xf>
    <xf numFmtId="0" fontId="143" fillId="14" borderId="674" xfId="0" applyFont="1" applyFill="1" applyBorder="1" applyAlignment="1">
      <alignment horizontal="center"/>
    </xf>
    <xf numFmtId="0" fontId="136" fillId="14" borderId="657" xfId="0" applyFont="1" applyFill="1" applyBorder="1" applyAlignment="1">
      <alignment horizontal="center" vertical="center"/>
    </xf>
    <xf numFmtId="0" fontId="142" fillId="0" borderId="658" xfId="0" applyFont="1" applyBorder="1" applyAlignment="1">
      <alignment horizontal="center"/>
    </xf>
    <xf numFmtId="0" fontId="143" fillId="0" borderId="658" xfId="0" applyFont="1" applyBorder="1" applyAlignment="1">
      <alignment horizontal="center"/>
    </xf>
    <xf numFmtId="0" fontId="139" fillId="14" borderId="674" xfId="0" applyFont="1" applyFill="1" applyBorder="1" applyAlignment="1">
      <alignment horizontal="center"/>
    </xf>
    <xf numFmtId="0" fontId="139" fillId="14" borderId="657" xfId="0" applyFont="1" applyFill="1" applyBorder="1" applyAlignment="1">
      <alignment horizontal="center"/>
    </xf>
    <xf numFmtId="0" fontId="139" fillId="0" borderId="658" xfId="0" applyFont="1" applyBorder="1" applyAlignment="1">
      <alignment horizontal="center"/>
    </xf>
    <xf numFmtId="0" fontId="139" fillId="0" borderId="658" xfId="0" applyFont="1" applyBorder="1" applyAlignment="1">
      <alignment horizontal="center"/>
    </xf>
    <xf numFmtId="187" fontId="139" fillId="0" borderId="658" xfId="0" applyNumberFormat="1" applyFont="1" applyBorder="1" applyAlignment="1">
      <alignment horizontal="center"/>
    </xf>
    <xf numFmtId="188" fontId="139" fillId="0" borderId="658" xfId="0" applyNumberFormat="1" applyFont="1" applyBorder="1" applyAlignment="1">
      <alignment horizontal="center"/>
    </xf>
    <xf numFmtId="0" fontId="139" fillId="14" borderId="675" xfId="0" applyFont="1" applyFill="1" applyBorder="1" applyAlignment="1">
      <alignment horizontal="center"/>
    </xf>
    <xf numFmtId="0" fontId="139" fillId="14" borderId="669" xfId="0" applyFont="1" applyFill="1" applyBorder="1" applyAlignment="1">
      <alignment horizontal="center"/>
    </xf>
    <xf numFmtId="0" fontId="40" fillId="0" borderId="670" xfId="0" applyFont="1" applyBorder="1" applyAlignment="1">
      <alignment horizontal="center"/>
    </xf>
    <xf numFmtId="0" fontId="14" fillId="0" borderId="0" xfId="0" applyFont="1" applyAlignment="1"/>
    <xf numFmtId="0" fontId="48" fillId="0" borderId="0" xfId="0" applyFont="1" applyAlignment="1">
      <alignment vertical="center"/>
    </xf>
    <xf numFmtId="0" fontId="36" fillId="0" borderId="654" xfId="0" applyFont="1" applyBorder="1" applyAlignment="1">
      <alignment horizontal="center" vertical="center"/>
    </xf>
    <xf numFmtId="0" fontId="31" fillId="27" borderId="654" xfId="0" applyFont="1" applyFill="1" applyBorder="1" applyAlignment="1">
      <alignment horizontal="center" vertical="center"/>
    </xf>
    <xf numFmtId="0" fontId="36" fillId="27" borderId="655" xfId="0" quotePrefix="1" applyFont="1" applyFill="1" applyBorder="1" applyAlignment="1">
      <alignment horizontal="center" vertical="center"/>
    </xf>
    <xf numFmtId="0" fontId="36" fillId="27" borderId="655" xfId="0" applyFont="1" applyFill="1" applyBorder="1" applyAlignment="1">
      <alignment horizontal="center" vertical="center"/>
    </xf>
    <xf numFmtId="3" fontId="31" fillId="0" borderId="655" xfId="0" applyNumberFormat="1" applyFont="1" applyBorder="1" applyAlignment="1">
      <alignment horizontal="right" vertical="center"/>
    </xf>
    <xf numFmtId="176" fontId="36" fillId="0" borderId="655" xfId="0" applyNumberFormat="1" applyFont="1" applyBorder="1" applyAlignment="1">
      <alignment horizontal="center" vertical="center"/>
    </xf>
    <xf numFmtId="184" fontId="36" fillId="0" borderId="655" xfId="0" applyNumberFormat="1" applyFont="1" applyBorder="1" applyAlignment="1">
      <alignment horizontal="center" vertical="center"/>
    </xf>
    <xf numFmtId="0" fontId="38" fillId="0" borderId="656" xfId="0" applyFont="1" applyBorder="1" applyAlignment="1">
      <alignment horizontal="center" vertical="center" wrapText="1"/>
    </xf>
    <xf numFmtId="0" fontId="136" fillId="0" borderId="658" xfId="0" applyFont="1" applyBorder="1" applyAlignment="1">
      <alignment horizontal="center" vertical="center"/>
    </xf>
    <xf numFmtId="0" fontId="136" fillId="0" borderId="659" xfId="0" applyFont="1" applyBorder="1" applyAlignment="1">
      <alignment horizontal="center" vertical="center"/>
    </xf>
    <xf numFmtId="176" fontId="136" fillId="0" borderId="658" xfId="0" applyNumberFormat="1" applyFont="1" applyBorder="1" applyAlignment="1">
      <alignment horizontal="center" vertical="center"/>
    </xf>
    <xf numFmtId="189" fontId="136" fillId="0" borderId="659" xfId="0" applyNumberFormat="1" applyFont="1" applyBorder="1" applyAlignment="1">
      <alignment horizontal="center" vertical="center"/>
    </xf>
    <xf numFmtId="0" fontId="136" fillId="0" borderId="659" xfId="0" applyFont="1" applyBorder="1" applyAlignment="1">
      <alignment horizontal="center" vertical="center"/>
    </xf>
    <xf numFmtId="176" fontId="136" fillId="0" borderId="658" xfId="0" applyNumberFormat="1" applyFont="1" applyBorder="1" applyAlignment="1">
      <alignment horizontal="center" vertical="center"/>
    </xf>
    <xf numFmtId="176" fontId="136" fillId="0" borderId="661" xfId="0" applyNumberFormat="1" applyFont="1" applyBorder="1" applyAlignment="1">
      <alignment horizontal="center" vertical="center"/>
    </xf>
    <xf numFmtId="0" fontId="136" fillId="0" borderId="662" xfId="0" applyFont="1" applyBorder="1" applyAlignment="1">
      <alignment horizontal="center" vertical="center"/>
    </xf>
    <xf numFmtId="0" fontId="135" fillId="29" borderId="676" xfId="0" applyFont="1" applyFill="1" applyBorder="1" applyAlignment="1">
      <alignment horizontal="center" vertical="center"/>
    </xf>
    <xf numFmtId="0" fontId="135" fillId="29" borderId="677" xfId="0" applyFont="1" applyFill="1" applyBorder="1" applyAlignment="1">
      <alignment horizontal="center" vertical="center"/>
    </xf>
    <xf numFmtId="3" fontId="135" fillId="29" borderId="677" xfId="0" applyNumberFormat="1" applyFont="1" applyFill="1" applyBorder="1" applyAlignment="1">
      <alignment vertical="center"/>
    </xf>
    <xf numFmtId="3" fontId="135" fillId="29" borderId="677" xfId="0" applyNumberFormat="1" applyFont="1" applyFill="1" applyBorder="1" applyAlignment="1">
      <alignment horizontal="right" vertical="center"/>
    </xf>
    <xf numFmtId="3" fontId="133" fillId="29" borderId="677" xfId="0" applyNumberFormat="1" applyFont="1" applyFill="1" applyBorder="1" applyAlignment="1">
      <alignment horizontal="right" vertical="center"/>
    </xf>
    <xf numFmtId="176" fontId="135" fillId="29" borderId="677" xfId="0" applyNumberFormat="1" applyFont="1" applyFill="1" applyBorder="1" applyAlignment="1">
      <alignment horizontal="center" vertical="center"/>
    </xf>
    <xf numFmtId="176" fontId="136" fillId="29" borderId="677" xfId="0" applyNumberFormat="1" applyFont="1" applyFill="1" applyBorder="1" applyAlignment="1">
      <alignment horizontal="center" vertical="center"/>
    </xf>
    <xf numFmtId="0" fontId="136" fillId="29" borderId="678" xfId="0" applyFont="1" applyFill="1" applyBorder="1" applyAlignment="1">
      <alignment horizontal="center" vertical="center" wrapText="1"/>
    </xf>
    <xf numFmtId="0" fontId="134" fillId="8" borderId="681" xfId="0" applyFont="1" applyFill="1" applyBorder="1" applyAlignment="1">
      <alignment horizontal="center" vertical="center"/>
    </xf>
    <xf numFmtId="0" fontId="139" fillId="14" borderId="657" xfId="0" applyFont="1" applyFill="1" applyBorder="1" applyAlignment="1">
      <alignment horizontal="center" vertical="center"/>
    </xf>
    <xf numFmtId="0" fontId="135" fillId="0" borderId="658" xfId="0" applyFont="1" applyBorder="1" applyAlignment="1">
      <alignment horizontal="center" vertical="center"/>
    </xf>
    <xf numFmtId="0" fontId="135" fillId="0" borderId="659" xfId="0" applyFont="1" applyBorder="1" applyAlignment="1">
      <alignment horizontal="center" vertical="center"/>
    </xf>
    <xf numFmtId="0" fontId="139" fillId="0" borderId="658" xfId="0" applyFont="1" applyBorder="1" applyAlignment="1">
      <alignment horizontal="center" vertical="center"/>
    </xf>
    <xf numFmtId="0" fontId="139" fillId="14" borderId="669" xfId="0" applyFont="1" applyFill="1" applyBorder="1" applyAlignment="1">
      <alignment horizontal="center" vertical="center"/>
    </xf>
    <xf numFmtId="0" fontId="146" fillId="0" borderId="0" xfId="0" applyFont="1" applyAlignment="1"/>
    <xf numFmtId="0" fontId="6" fillId="0" borderId="0" xfId="0" applyFont="1" applyAlignment="1">
      <alignment vertical="center"/>
    </xf>
    <xf numFmtId="0" fontId="147" fillId="2" borderId="0" xfId="0" applyFont="1" applyFill="1" applyAlignment="1">
      <alignment horizontal="center" vertical="center"/>
    </xf>
    <xf numFmtId="0" fontId="147" fillId="0" borderId="1" xfId="0" applyFont="1" applyBorder="1" applyAlignment="1">
      <alignment horizontal="center" vertical="center"/>
    </xf>
    <xf numFmtId="0" fontId="148" fillId="4" borderId="686" xfId="0" applyFont="1" applyFill="1" applyBorder="1" applyAlignment="1">
      <alignment horizontal="center" vertical="center"/>
    </xf>
    <xf numFmtId="177" fontId="148" fillId="4" borderId="686" xfId="0" applyNumberFormat="1" applyFont="1" applyFill="1" applyBorder="1" applyAlignment="1">
      <alignment horizontal="center" vertical="center"/>
    </xf>
    <xf numFmtId="0" fontId="148" fillId="4" borderId="684" xfId="0" applyFont="1" applyFill="1" applyBorder="1" applyAlignment="1">
      <alignment horizontal="center" vertical="center"/>
    </xf>
    <xf numFmtId="0" fontId="148" fillId="4" borderId="685" xfId="0" applyFont="1" applyFill="1" applyBorder="1" applyAlignment="1">
      <alignment horizontal="center" vertical="center"/>
    </xf>
    <xf numFmtId="0" fontId="147" fillId="0" borderId="0" xfId="0" applyFont="1" applyAlignment="1">
      <alignment horizontal="center" vertical="center"/>
    </xf>
    <xf numFmtId="0" fontId="149" fillId="3" borderId="689" xfId="0" applyFont="1" applyFill="1" applyBorder="1" applyAlignment="1">
      <alignment horizontal="center" vertical="center"/>
    </xf>
    <xf numFmtId="190" fontId="150" fillId="3" borderId="689" xfId="0" applyNumberFormat="1" applyFont="1" applyFill="1" applyBorder="1" applyAlignment="1">
      <alignment horizontal="center" vertical="center"/>
    </xf>
    <xf numFmtId="0" fontId="7" fillId="3" borderId="689" xfId="0" applyFont="1" applyFill="1" applyBorder="1" applyAlignment="1">
      <alignment horizontal="center" vertical="center"/>
    </xf>
    <xf numFmtId="3" fontId="150" fillId="3" borderId="689" xfId="0" applyNumberFormat="1" applyFont="1" applyFill="1" applyBorder="1" applyAlignment="1">
      <alignment horizontal="right" vertical="center"/>
    </xf>
    <xf numFmtId="0" fontId="7" fillId="3" borderId="690" xfId="0" applyFont="1" applyFill="1" applyBorder="1" applyAlignment="1">
      <alignment horizontal="center" vertical="center"/>
    </xf>
    <xf numFmtId="0" fontId="15" fillId="3" borderId="689" xfId="0" applyFont="1" applyFill="1" applyBorder="1" applyAlignment="1">
      <alignment horizontal="center" vertical="center"/>
    </xf>
    <xf numFmtId="0" fontId="15" fillId="3" borderId="692" xfId="0" applyFont="1" applyFill="1" applyBorder="1" applyAlignment="1">
      <alignment horizontal="center" vertical="center"/>
    </xf>
    <xf numFmtId="0" fontId="7" fillId="3" borderId="692" xfId="0" applyFont="1" applyFill="1" applyBorder="1" applyAlignment="1">
      <alignment horizontal="center" vertical="center"/>
    </xf>
    <xf numFmtId="3" fontId="150" fillId="3" borderId="692" xfId="0" applyNumberFormat="1" applyFont="1" applyFill="1" applyBorder="1" applyAlignment="1">
      <alignment horizontal="right" vertical="center"/>
    </xf>
    <xf numFmtId="0" fontId="15" fillId="6" borderId="696" xfId="0" applyFont="1" applyFill="1" applyBorder="1" applyAlignment="1">
      <alignment horizontal="center" vertical="center"/>
    </xf>
    <xf numFmtId="177" fontId="15" fillId="6" borderId="696" xfId="0" applyNumberFormat="1" applyFont="1" applyFill="1" applyBorder="1" applyAlignment="1">
      <alignment horizontal="center" vertical="center"/>
    </xf>
    <xf numFmtId="0" fontId="15" fillId="6" borderId="696" xfId="0" applyFont="1" applyFill="1" applyBorder="1" applyAlignment="1">
      <alignment horizontal="center" vertical="center"/>
    </xf>
    <xf numFmtId="3" fontId="15" fillId="6" borderId="696" xfId="0" applyNumberFormat="1" applyFont="1" applyFill="1" applyBorder="1" applyAlignment="1">
      <alignment horizontal="right" vertical="center"/>
    </xf>
    <xf numFmtId="0" fontId="149" fillId="6" borderId="697" xfId="0" applyFont="1" applyFill="1" applyBorder="1" applyAlignment="1">
      <alignment horizontal="center" vertical="center"/>
    </xf>
    <xf numFmtId="0" fontId="149" fillId="3" borderId="698" xfId="0" applyFont="1" applyFill="1" applyBorder="1" applyAlignment="1">
      <alignment horizontal="center" vertical="center"/>
    </xf>
    <xf numFmtId="0" fontId="7" fillId="3" borderId="698" xfId="0" applyFont="1" applyFill="1" applyBorder="1" applyAlignment="1">
      <alignment horizontal="center" vertical="center"/>
    </xf>
    <xf numFmtId="3" fontId="150" fillId="3" borderId="698" xfId="0" applyNumberFormat="1" applyFont="1" applyFill="1" applyBorder="1" applyAlignment="1">
      <alignment horizontal="right" vertical="center"/>
    </xf>
    <xf numFmtId="177" fontId="7" fillId="3" borderId="689" xfId="0" applyNumberFormat="1" applyFont="1" applyFill="1" applyBorder="1" applyAlignment="1">
      <alignment horizontal="center" vertical="center"/>
    </xf>
    <xf numFmtId="177" fontId="150" fillId="3" borderId="698" xfId="0" applyNumberFormat="1" applyFont="1" applyFill="1" applyBorder="1" applyAlignment="1">
      <alignment horizontal="center" vertical="center"/>
    </xf>
    <xf numFmtId="0" fontId="15" fillId="3" borderId="699" xfId="0" applyFont="1" applyFill="1" applyBorder="1" applyAlignment="1">
      <alignment horizontal="center" vertical="center"/>
    </xf>
    <xf numFmtId="177" fontId="7" fillId="3" borderId="699" xfId="0" applyNumberFormat="1" applyFont="1" applyFill="1" applyBorder="1" applyAlignment="1">
      <alignment horizontal="center" vertical="center"/>
    </xf>
    <xf numFmtId="0" fontId="7" fillId="3" borderId="699" xfId="0" applyFont="1" applyFill="1" applyBorder="1" applyAlignment="1">
      <alignment horizontal="center" vertical="center"/>
    </xf>
    <xf numFmtId="3" fontId="150" fillId="3" borderId="699" xfId="0" applyNumberFormat="1" applyFont="1" applyFill="1" applyBorder="1" applyAlignment="1">
      <alignment horizontal="right" vertical="center"/>
    </xf>
    <xf numFmtId="177" fontId="15" fillId="6" borderId="700" xfId="0" applyNumberFormat="1" applyFont="1" applyFill="1" applyBorder="1" applyAlignment="1">
      <alignment horizontal="center" vertical="center"/>
    </xf>
    <xf numFmtId="0" fontId="15" fillId="6" borderId="700" xfId="0" applyFont="1" applyFill="1" applyBorder="1" applyAlignment="1">
      <alignment horizontal="center" vertical="center"/>
    </xf>
    <xf numFmtId="0" fontId="15" fillId="6" borderId="700" xfId="0" applyFont="1" applyFill="1" applyBorder="1" applyAlignment="1">
      <alignment horizontal="center" vertical="center"/>
    </xf>
    <xf numFmtId="3" fontId="15" fillId="6" borderId="700" xfId="0" applyNumberFormat="1" applyFont="1" applyFill="1" applyBorder="1" applyAlignment="1">
      <alignment horizontal="right" vertical="center"/>
    </xf>
    <xf numFmtId="0" fontId="149" fillId="6" borderId="70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77" fontId="15" fillId="3" borderId="0" xfId="0" applyNumberFormat="1" applyFont="1" applyFill="1" applyAlignment="1">
      <alignment horizontal="center" vertical="center"/>
    </xf>
    <xf numFmtId="0" fontId="7" fillId="3" borderId="702" xfId="0" applyFont="1" applyFill="1" applyBorder="1" applyAlignment="1">
      <alignment horizontal="center" vertical="center"/>
    </xf>
    <xf numFmtId="0" fontId="2" fillId="0" borderId="70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5" fillId="6" borderId="697" xfId="0" applyFont="1" applyFill="1" applyBorder="1" applyAlignment="1">
      <alignment horizontal="center" vertical="center"/>
    </xf>
    <xf numFmtId="177" fontId="7" fillId="3" borderId="692" xfId="0" applyNumberFormat="1" applyFont="1" applyFill="1" applyBorder="1" applyAlignment="1">
      <alignment horizontal="center" vertical="center"/>
    </xf>
    <xf numFmtId="0" fontId="15" fillId="6" borderId="701" xfId="0" applyFont="1" applyFill="1" applyBorder="1" applyAlignment="1">
      <alignment horizontal="center" vertical="center"/>
    </xf>
    <xf numFmtId="0" fontId="133" fillId="30" borderId="651" xfId="0" applyFont="1" applyFill="1" applyBorder="1" applyAlignment="1">
      <alignment horizontal="center" vertical="center"/>
    </xf>
    <xf numFmtId="0" fontId="133" fillId="30" borderId="652" xfId="0" applyFont="1" applyFill="1" applyBorder="1" applyAlignment="1">
      <alignment horizontal="center" vertical="center"/>
    </xf>
    <xf numFmtId="0" fontId="133" fillId="30" borderId="652" xfId="0" applyFont="1" applyFill="1" applyBorder="1" applyAlignment="1">
      <alignment horizontal="center" vertical="center"/>
    </xf>
    <xf numFmtId="0" fontId="133" fillId="30" borderId="653" xfId="0" applyFont="1" applyFill="1" applyBorder="1" applyAlignment="1">
      <alignment horizontal="center" vertical="center"/>
    </xf>
    <xf numFmtId="3" fontId="133" fillId="29" borderId="655" xfId="0" applyNumberFormat="1" applyFont="1" applyFill="1" applyBorder="1" applyAlignment="1">
      <alignment horizontal="center" vertical="center"/>
    </xf>
    <xf numFmtId="0" fontId="135" fillId="29" borderId="655" xfId="0" applyFont="1" applyFill="1" applyBorder="1" applyAlignment="1">
      <alignment horizontal="center" vertical="center"/>
    </xf>
    <xf numFmtId="0" fontId="135" fillId="0" borderId="655" xfId="0" applyFont="1" applyBorder="1" applyAlignment="1">
      <alignment horizontal="center" vertical="center"/>
    </xf>
    <xf numFmtId="0" fontId="135" fillId="0" borderId="656" xfId="0" applyFont="1" applyBorder="1" applyAlignment="1">
      <alignment horizontal="center" vertical="center"/>
    </xf>
    <xf numFmtId="3" fontId="133" fillId="29" borderId="658" xfId="0" applyNumberFormat="1" applyFont="1" applyFill="1" applyBorder="1" applyAlignment="1">
      <alignment horizontal="center" vertical="center"/>
    </xf>
    <xf numFmtId="0" fontId="135" fillId="29" borderId="658" xfId="0" applyFont="1" applyFill="1" applyBorder="1" applyAlignment="1">
      <alignment horizontal="center" vertical="center"/>
    </xf>
    <xf numFmtId="0" fontId="135" fillId="0" borderId="658" xfId="0" applyFont="1" applyBorder="1" applyAlignment="1">
      <alignment horizontal="center" vertical="center"/>
    </xf>
    <xf numFmtId="3" fontId="133" fillId="29" borderId="661" xfId="0" applyNumberFormat="1" applyFont="1" applyFill="1" applyBorder="1" applyAlignment="1">
      <alignment horizontal="center" vertical="center"/>
    </xf>
    <xf numFmtId="0" fontId="135" fillId="29" borderId="661" xfId="0" applyFont="1" applyFill="1" applyBorder="1" applyAlignment="1">
      <alignment horizontal="center" vertical="center"/>
    </xf>
    <xf numFmtId="176" fontId="135" fillId="0" borderId="661" xfId="0" applyNumberFormat="1" applyFont="1" applyBorder="1" applyAlignment="1">
      <alignment horizontal="center" vertical="center"/>
    </xf>
    <xf numFmtId="176" fontId="135" fillId="0" borderId="662" xfId="0" applyNumberFormat="1" applyFont="1" applyBorder="1" applyAlignment="1">
      <alignment horizontal="center" vertical="center"/>
    </xf>
    <xf numFmtId="0" fontId="36" fillId="0" borderId="663" xfId="0" applyFont="1" applyBorder="1" applyAlignment="1">
      <alignment horizontal="center" vertical="center"/>
    </xf>
    <xf numFmtId="3" fontId="31" fillId="29" borderId="664" xfId="0" applyNumberFormat="1" applyFont="1" applyFill="1" applyBorder="1" applyAlignment="1">
      <alignment horizontal="center" vertical="center"/>
    </xf>
    <xf numFmtId="0" fontId="36" fillId="29" borderId="664" xfId="0" applyFont="1" applyFill="1" applyBorder="1" applyAlignment="1">
      <alignment horizontal="center" vertical="center"/>
    </xf>
    <xf numFmtId="3" fontId="36" fillId="0" borderId="664" xfId="0" applyNumberFormat="1" applyFont="1" applyBorder="1" applyAlignment="1">
      <alignment horizontal="right" vertical="center"/>
    </xf>
    <xf numFmtId="3" fontId="31" fillId="0" borderId="664" xfId="0" applyNumberFormat="1" applyFont="1" applyBorder="1" applyAlignment="1">
      <alignment horizontal="right" vertical="center"/>
    </xf>
    <xf numFmtId="0" fontId="36" fillId="0" borderId="665" xfId="0" applyFont="1" applyBorder="1" applyAlignment="1">
      <alignment horizontal="center" vertical="center"/>
    </xf>
    <xf numFmtId="0" fontId="135" fillId="0" borderId="710" xfId="0" applyFont="1" applyBorder="1" applyAlignment="1">
      <alignment horizontal="center" vertical="center"/>
    </xf>
    <xf numFmtId="3" fontId="133" fillId="29" borderId="711" xfId="0" applyNumberFormat="1" applyFont="1" applyFill="1" applyBorder="1" applyAlignment="1">
      <alignment horizontal="center" vertical="center"/>
    </xf>
    <xf numFmtId="0" fontId="135" fillId="29" borderId="711" xfId="0" applyFont="1" applyFill="1" applyBorder="1" applyAlignment="1">
      <alignment horizontal="center" vertical="center"/>
    </xf>
    <xf numFmtId="3" fontId="145" fillId="0" borderId="711" xfId="0" applyNumberFormat="1" applyFont="1" applyBorder="1" applyAlignment="1">
      <alignment horizontal="right" vertical="center"/>
    </xf>
    <xf numFmtId="3" fontId="151" fillId="0" borderId="711" xfId="0" applyNumberFormat="1" applyFont="1" applyBorder="1" applyAlignment="1">
      <alignment horizontal="right" vertical="center"/>
    </xf>
    <xf numFmtId="176" fontId="145" fillId="0" borderId="711" xfId="0" applyNumberFormat="1" applyFont="1" applyBorder="1" applyAlignment="1">
      <alignment horizontal="center" vertical="center"/>
    </xf>
    <xf numFmtId="176" fontId="145" fillId="0" borderId="712" xfId="0" applyNumberFormat="1" applyFont="1" applyBorder="1" applyAlignment="1">
      <alignment horizontal="center" vertical="center"/>
    </xf>
    <xf numFmtId="0" fontId="135" fillId="0" borderId="713" xfId="0" applyFont="1" applyBorder="1" applyAlignment="1">
      <alignment horizontal="center" vertical="center"/>
    </xf>
    <xf numFmtId="3" fontId="135" fillId="29" borderId="714" xfId="0" applyNumberFormat="1" applyFont="1" applyFill="1" applyBorder="1" applyAlignment="1">
      <alignment horizontal="center" vertical="center"/>
    </xf>
    <xf numFmtId="0" fontId="135" fillId="29" borderId="714" xfId="0" applyFont="1" applyFill="1" applyBorder="1" applyAlignment="1">
      <alignment horizontal="center" vertical="center"/>
    </xf>
    <xf numFmtId="3" fontId="145" fillId="0" borderId="714" xfId="0" applyNumberFormat="1" applyFont="1" applyBorder="1" applyAlignment="1">
      <alignment horizontal="right" vertical="center"/>
    </xf>
    <xf numFmtId="3" fontId="151" fillId="0" borderId="714" xfId="0" applyNumberFormat="1" applyFont="1" applyBorder="1" applyAlignment="1">
      <alignment horizontal="right" vertical="center"/>
    </xf>
    <xf numFmtId="176" fontId="145" fillId="0" borderId="714" xfId="0" applyNumberFormat="1" applyFont="1" applyBorder="1" applyAlignment="1">
      <alignment horizontal="center" vertical="center"/>
    </xf>
    <xf numFmtId="176" fontId="145" fillId="0" borderId="715" xfId="0" applyNumberFormat="1" applyFont="1" applyBorder="1" applyAlignment="1">
      <alignment horizontal="center" vertical="center"/>
    </xf>
    <xf numFmtId="0" fontId="135" fillId="0" borderId="716" xfId="0" applyFont="1" applyBorder="1" applyAlignment="1">
      <alignment horizontal="center" vertical="center"/>
    </xf>
    <xf numFmtId="3" fontId="135" fillId="29" borderId="717" xfId="0" applyNumberFormat="1" applyFont="1" applyFill="1" applyBorder="1" applyAlignment="1">
      <alignment horizontal="center" vertical="center"/>
    </xf>
    <xf numFmtId="0" fontId="135" fillId="29" borderId="717" xfId="0" applyFont="1" applyFill="1" applyBorder="1" applyAlignment="1">
      <alignment horizontal="center" vertical="center"/>
    </xf>
    <xf numFmtId="3" fontId="145" fillId="0" borderId="717" xfId="0" applyNumberFormat="1" applyFont="1" applyBorder="1" applyAlignment="1">
      <alignment horizontal="right" vertical="center"/>
    </xf>
    <xf numFmtId="3" fontId="151" fillId="0" borderId="717" xfId="0" applyNumberFormat="1" applyFont="1" applyBorder="1" applyAlignment="1">
      <alignment horizontal="right" vertical="center"/>
    </xf>
    <xf numFmtId="176" fontId="145" fillId="0" borderId="717" xfId="0" applyNumberFormat="1" applyFont="1" applyBorder="1" applyAlignment="1">
      <alignment horizontal="center" vertical="center"/>
    </xf>
    <xf numFmtId="176" fontId="145" fillId="0" borderId="718" xfId="0" applyNumberFormat="1" applyFont="1" applyBorder="1" applyAlignment="1">
      <alignment horizontal="center" vertical="center"/>
    </xf>
    <xf numFmtId="3" fontId="135" fillId="0" borderId="717" xfId="0" applyNumberFormat="1" applyFont="1" applyBorder="1" applyAlignment="1">
      <alignment horizontal="right" vertical="center"/>
    </xf>
    <xf numFmtId="3" fontId="133" fillId="0" borderId="717" xfId="0" applyNumberFormat="1" applyFont="1" applyBorder="1" applyAlignment="1">
      <alignment horizontal="right" vertical="center"/>
    </xf>
    <xf numFmtId="176" fontId="135" fillId="0" borderId="717" xfId="0" applyNumberFormat="1" applyFont="1" applyBorder="1" applyAlignment="1">
      <alignment horizontal="center" vertical="center"/>
    </xf>
    <xf numFmtId="176" fontId="135" fillId="0" borderId="718" xfId="0" applyNumberFormat="1" applyFont="1" applyBorder="1" applyAlignment="1">
      <alignment horizontal="center" vertical="center"/>
    </xf>
    <xf numFmtId="3" fontId="133" fillId="29" borderId="717" xfId="0" applyNumberFormat="1" applyFont="1" applyFill="1" applyBorder="1" applyAlignment="1">
      <alignment horizontal="center" vertical="center"/>
    </xf>
    <xf numFmtId="0" fontId="135" fillId="0" borderId="719" xfId="0" applyFont="1" applyBorder="1" applyAlignment="1">
      <alignment horizontal="center" vertical="center"/>
    </xf>
    <xf numFmtId="3" fontId="133" fillId="29" borderId="720" xfId="0" applyNumberFormat="1" applyFont="1" applyFill="1" applyBorder="1" applyAlignment="1">
      <alignment horizontal="center" vertical="center"/>
    </xf>
    <xf numFmtId="0" fontId="135" fillId="29" borderId="720" xfId="0" applyFont="1" applyFill="1" applyBorder="1" applyAlignment="1">
      <alignment horizontal="center" vertical="center"/>
    </xf>
    <xf numFmtId="3" fontId="135" fillId="0" borderId="720" xfId="0" applyNumberFormat="1" applyFont="1" applyBorder="1" applyAlignment="1">
      <alignment horizontal="right" vertical="center"/>
    </xf>
    <xf numFmtId="3" fontId="133" fillId="0" borderId="720" xfId="0" applyNumberFormat="1" applyFont="1" applyBorder="1" applyAlignment="1">
      <alignment horizontal="right" vertical="center"/>
    </xf>
    <xf numFmtId="176" fontId="135" fillId="0" borderId="720" xfId="0" applyNumberFormat="1" applyFont="1" applyBorder="1" applyAlignment="1">
      <alignment horizontal="center" vertical="center"/>
    </xf>
    <xf numFmtId="176" fontId="135" fillId="0" borderId="721" xfId="0" applyNumberFormat="1" applyFont="1" applyBorder="1" applyAlignment="1">
      <alignment horizontal="center" vertical="center"/>
    </xf>
    <xf numFmtId="3" fontId="133" fillId="29" borderId="667" xfId="0" applyNumberFormat="1" applyFont="1" applyFill="1" applyBorder="1" applyAlignment="1">
      <alignment horizontal="center" vertical="center"/>
    </xf>
    <xf numFmtId="0" fontId="135" fillId="29" borderId="667" xfId="0" applyFont="1" applyFill="1" applyBorder="1" applyAlignment="1">
      <alignment horizontal="center" vertical="center"/>
    </xf>
    <xf numFmtId="176" fontId="135" fillId="0" borderId="667" xfId="0" applyNumberFormat="1" applyFont="1" applyBorder="1" applyAlignment="1">
      <alignment horizontal="center" vertical="center"/>
    </xf>
    <xf numFmtId="176" fontId="135" fillId="0" borderId="668" xfId="0" applyNumberFormat="1" applyFont="1" applyBorder="1" applyAlignment="1">
      <alignment horizontal="center" vertical="center"/>
    </xf>
    <xf numFmtId="0" fontId="135" fillId="0" borderId="173" xfId="0" applyFont="1" applyBorder="1" applyAlignment="1">
      <alignment horizontal="center"/>
    </xf>
    <xf numFmtId="3" fontId="135" fillId="0" borderId="173" xfId="0" applyNumberFormat="1" applyFont="1" applyBorder="1" applyAlignment="1">
      <alignment horizontal="center"/>
    </xf>
    <xf numFmtId="0" fontId="135" fillId="29" borderId="173" xfId="0" applyFont="1" applyFill="1" applyBorder="1" applyAlignment="1">
      <alignment horizontal="center"/>
    </xf>
    <xf numFmtId="3" fontId="135" fillId="0" borderId="173" xfId="0" applyNumberFormat="1" applyFont="1" applyBorder="1" applyAlignment="1">
      <alignment horizontal="right"/>
    </xf>
    <xf numFmtId="3" fontId="133" fillId="0" borderId="173" xfId="0" applyNumberFormat="1" applyFont="1" applyBorder="1" applyAlignment="1">
      <alignment horizontal="right"/>
    </xf>
    <xf numFmtId="189" fontId="135" fillId="0" borderId="173" xfId="0" applyNumberFormat="1" applyFont="1" applyBorder="1" applyAlignment="1">
      <alignment horizontal="center"/>
    </xf>
    <xf numFmtId="189" fontId="135" fillId="0" borderId="168" xfId="0" applyNumberFormat="1" applyFont="1" applyBorder="1" applyAlignment="1">
      <alignment horizontal="center"/>
    </xf>
    <xf numFmtId="0" fontId="135" fillId="0" borderId="168" xfId="0" applyFont="1" applyBorder="1" applyAlignment="1">
      <alignment horizontal="center"/>
    </xf>
    <xf numFmtId="3" fontId="135" fillId="0" borderId="173" xfId="0" applyNumberFormat="1" applyFont="1" applyBorder="1" applyAlignment="1">
      <alignment horizontal="center"/>
    </xf>
    <xf numFmtId="3" fontId="135" fillId="0" borderId="173" xfId="0" applyNumberFormat="1" applyFont="1" applyBorder="1" applyAlignment="1"/>
    <xf numFmtId="0" fontId="135" fillId="0" borderId="173" xfId="0" applyFont="1" applyBorder="1" applyAlignment="1">
      <alignment horizontal="center"/>
    </xf>
    <xf numFmtId="0" fontId="135" fillId="29" borderId="670" xfId="0" applyFont="1" applyFill="1" applyBorder="1" applyAlignment="1">
      <alignment horizontal="center" vertical="center"/>
    </xf>
    <xf numFmtId="0" fontId="139" fillId="28" borderId="658" xfId="0" applyFont="1" applyFill="1" applyBorder="1" applyAlignment="1">
      <alignment horizontal="center"/>
    </xf>
    <xf numFmtId="0" fontId="136" fillId="0" borderId="658" xfId="0" applyFont="1" applyBorder="1" applyAlignment="1">
      <alignment horizontal="center" vertical="center"/>
    </xf>
    <xf numFmtId="0" fontId="139" fillId="0" borderId="0" xfId="0" applyFont="1" applyAlignment="1"/>
    <xf numFmtId="0" fontId="153" fillId="0" borderId="0" xfId="0" applyFont="1" applyAlignment="1"/>
    <xf numFmtId="0" fontId="135" fillId="0" borderId="669" xfId="0" applyFont="1" applyBorder="1" applyAlignment="1">
      <alignment horizontal="center" vertical="center"/>
    </xf>
    <xf numFmtId="3" fontId="133" fillId="29" borderId="670" xfId="0" applyNumberFormat="1" applyFont="1" applyFill="1" applyBorder="1" applyAlignment="1">
      <alignment horizontal="center" vertical="center"/>
    </xf>
    <xf numFmtId="3" fontId="113" fillId="0" borderId="670" xfId="0" applyNumberFormat="1" applyFont="1" applyBorder="1" applyAlignment="1">
      <alignment horizontal="right" vertical="center"/>
    </xf>
    <xf numFmtId="3" fontId="113" fillId="0" borderId="711" xfId="0" applyNumberFormat="1" applyFont="1" applyBorder="1" applyAlignment="1">
      <alignment horizontal="right" vertical="center"/>
    </xf>
    <xf numFmtId="3" fontId="154" fillId="0" borderId="711" xfId="0" applyNumberFormat="1" applyFont="1" applyBorder="1" applyAlignment="1">
      <alignment horizontal="right" vertical="center"/>
    </xf>
    <xf numFmtId="176" fontId="36" fillId="0" borderId="670" xfId="0" applyNumberFormat="1" applyFont="1" applyBorder="1" applyAlignment="1">
      <alignment horizontal="center" vertical="center"/>
    </xf>
    <xf numFmtId="176" fontId="36" fillId="0" borderId="671" xfId="0" applyNumberFormat="1" applyFont="1" applyBorder="1" applyAlignment="1">
      <alignment horizontal="center" vertical="center"/>
    </xf>
    <xf numFmtId="3" fontId="135" fillId="0" borderId="711" xfId="0" applyNumberFormat="1" applyFont="1" applyBorder="1" applyAlignment="1">
      <alignment horizontal="right" vertical="center"/>
    </xf>
    <xf numFmtId="3" fontId="133" fillId="0" borderId="711" xfId="0" applyNumberFormat="1" applyFont="1" applyBorder="1" applyAlignment="1">
      <alignment horizontal="right" vertical="center"/>
    </xf>
    <xf numFmtId="176" fontId="135" fillId="0" borderId="711" xfId="0" applyNumberFormat="1" applyFont="1" applyBorder="1" applyAlignment="1">
      <alignment horizontal="center" vertical="center"/>
    </xf>
    <xf numFmtId="176" fontId="135" fillId="0" borderId="712" xfId="0" applyNumberFormat="1" applyFont="1" applyBorder="1" applyAlignment="1">
      <alignment horizontal="center" vertical="center"/>
    </xf>
    <xf numFmtId="3" fontId="133" fillId="0" borderId="670" xfId="0" applyNumberFormat="1" applyFont="1" applyBorder="1" applyAlignment="1">
      <alignment horizontal="right" vertical="center"/>
    </xf>
    <xf numFmtId="0" fontId="135" fillId="14" borderId="674" xfId="0" applyFont="1" applyFill="1" applyBorder="1" applyAlignment="1">
      <alignment horizontal="center" vertical="center"/>
    </xf>
    <xf numFmtId="180" fontId="17" fillId="5" borderId="80" xfId="0" applyNumberFormat="1" applyFont="1" applyFill="1" applyBorder="1" applyAlignment="1">
      <alignment horizontal="center" vertical="center"/>
    </xf>
    <xf numFmtId="0" fontId="9" fillId="0" borderId="80" xfId="0" applyFont="1" applyBorder="1"/>
    <xf numFmtId="0" fontId="9" fillId="0" borderId="81" xfId="0" applyFont="1" applyBorder="1"/>
    <xf numFmtId="180" fontId="17" fillId="5" borderId="91" xfId="0" applyNumberFormat="1" applyFont="1" applyFill="1" applyBorder="1" applyAlignment="1">
      <alignment horizontal="center" vertical="center"/>
    </xf>
    <xf numFmtId="0" fontId="9" fillId="0" borderId="91" xfId="0" applyFont="1" applyBorder="1"/>
    <xf numFmtId="0" fontId="9" fillId="0" borderId="92" xfId="0" applyFont="1" applyBorder="1"/>
    <xf numFmtId="0" fontId="17" fillId="3" borderId="35" xfId="0" applyFont="1" applyFill="1" applyBorder="1" applyAlignment="1">
      <alignment horizontal="center" vertical="center"/>
    </xf>
    <xf numFmtId="0" fontId="9" fillId="0" borderId="35" xfId="0" applyFont="1" applyBorder="1"/>
    <xf numFmtId="0" fontId="9" fillId="0" borderId="36" xfId="0" applyFont="1" applyBorder="1"/>
    <xf numFmtId="180" fontId="17" fillId="5" borderId="35" xfId="0" applyNumberFormat="1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9" fillId="0" borderId="24" xfId="0" applyFont="1" applyBorder="1"/>
    <xf numFmtId="0" fontId="9" fillId="0" borderId="25" xfId="0" applyFont="1" applyBorder="1"/>
    <xf numFmtId="180" fontId="17" fillId="5" borderId="60" xfId="0" applyNumberFormat="1" applyFont="1" applyFill="1" applyBorder="1" applyAlignment="1">
      <alignment horizontal="center" vertical="center"/>
    </xf>
    <xf numFmtId="0" fontId="9" fillId="0" borderId="60" xfId="0" applyFont="1" applyBorder="1"/>
    <xf numFmtId="0" fontId="9" fillId="0" borderId="61" xfId="0" applyFont="1" applyBorder="1"/>
    <xf numFmtId="0" fontId="17" fillId="3" borderId="111" xfId="0" applyFont="1" applyFill="1" applyBorder="1" applyAlignment="1">
      <alignment horizontal="center" vertical="center"/>
    </xf>
    <xf numFmtId="0" fontId="9" fillId="0" borderId="111" xfId="0" applyFont="1" applyBorder="1"/>
    <xf numFmtId="0" fontId="9" fillId="0" borderId="112" xfId="0" applyFont="1" applyBorder="1"/>
    <xf numFmtId="0" fontId="16" fillId="6" borderId="121" xfId="0" applyFont="1" applyFill="1" applyBorder="1" applyAlignment="1">
      <alignment horizontal="center" vertical="center"/>
    </xf>
    <xf numFmtId="0" fontId="9" fillId="0" borderId="121" xfId="0" applyFont="1" applyBorder="1"/>
    <xf numFmtId="0" fontId="9" fillId="0" borderId="122" xfId="0" applyFont="1" applyBorder="1"/>
    <xf numFmtId="0" fontId="16" fillId="6" borderId="129" xfId="0" applyFont="1" applyFill="1" applyBorder="1" applyAlignment="1">
      <alignment horizontal="center" vertical="center"/>
    </xf>
    <xf numFmtId="180" fontId="17" fillId="5" borderId="101" xfId="0" applyNumberFormat="1" applyFont="1" applyFill="1" applyBorder="1" applyAlignment="1">
      <alignment horizontal="center" vertical="center"/>
    </xf>
    <xf numFmtId="0" fontId="9" fillId="0" borderId="101" xfId="0" applyFont="1" applyBorder="1"/>
    <xf numFmtId="0" fontId="9" fillId="0" borderId="102" xfId="0" applyFont="1" applyBorder="1"/>
    <xf numFmtId="176" fontId="8" fillId="4" borderId="6" xfId="0" applyNumberFormat="1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9" fillId="0" borderId="16" xfId="0" applyFont="1" applyBorder="1"/>
    <xf numFmtId="0" fontId="9" fillId="0" borderId="13" xfId="0" applyFont="1" applyBorder="1"/>
    <xf numFmtId="0" fontId="9" fillId="0" borderId="14" xfId="0" applyFont="1" applyBorder="1"/>
    <xf numFmtId="0" fontId="8" fillId="4" borderId="3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9" fillId="0" borderId="8" xfId="0" applyFont="1" applyBorder="1"/>
    <xf numFmtId="0" fontId="9" fillId="0" borderId="9" xfId="0" applyFont="1" applyBorder="1"/>
    <xf numFmtId="0" fontId="8" fillId="4" borderId="10" xfId="0" applyFont="1" applyFill="1" applyBorder="1" applyAlignment="1">
      <alignment horizontal="center" vertical="center"/>
    </xf>
    <xf numFmtId="0" fontId="9" fillId="0" borderId="20" xfId="0" applyFont="1" applyBorder="1"/>
    <xf numFmtId="180" fontId="17" fillId="5" borderId="71" xfId="0" applyNumberFormat="1" applyFont="1" applyFill="1" applyBorder="1" applyAlignment="1">
      <alignment horizontal="center" vertical="center"/>
    </xf>
    <xf numFmtId="0" fontId="9" fillId="0" borderId="71" xfId="0" applyFont="1" applyBorder="1"/>
    <xf numFmtId="0" fontId="9" fillId="0" borderId="72" xfId="0" applyFont="1" applyBorder="1"/>
    <xf numFmtId="0" fontId="3" fillId="0" borderId="0" xfId="0" applyFont="1" applyAlignment="1">
      <alignment vertical="center"/>
    </xf>
    <xf numFmtId="0" fontId="0" fillId="0" borderId="0" xfId="0" applyFont="1" applyAlignment="1"/>
    <xf numFmtId="0" fontId="4" fillId="3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9" fillId="0" borderId="12" xfId="0" applyFont="1" applyBorder="1"/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9" fillId="0" borderId="15" xfId="0" applyFont="1" applyBorder="1"/>
    <xf numFmtId="0" fontId="8" fillId="4" borderId="11" xfId="0" applyFont="1" applyFill="1" applyBorder="1" applyAlignment="1">
      <alignment horizontal="center" vertical="center"/>
    </xf>
    <xf numFmtId="0" fontId="9" fillId="0" borderId="21" xfId="0" applyFont="1" applyBorder="1"/>
    <xf numFmtId="0" fontId="10" fillId="3" borderId="0" xfId="0" applyFont="1" applyFill="1" applyAlignment="1">
      <alignment horizontal="center" vertical="center"/>
    </xf>
    <xf numFmtId="0" fontId="9" fillId="0" borderId="44" xfId="0" applyFont="1" applyBorder="1"/>
    <xf numFmtId="0" fontId="10" fillId="3" borderId="50" xfId="0" applyFont="1" applyFill="1" applyBorder="1" applyAlignment="1">
      <alignment horizontal="center" vertical="center"/>
    </xf>
    <xf numFmtId="0" fontId="9" fillId="0" borderId="50" xfId="0" applyFont="1" applyBorder="1"/>
    <xf numFmtId="0" fontId="9" fillId="0" borderId="51" xfId="0" applyFont="1" applyBorder="1"/>
    <xf numFmtId="0" fontId="15" fillId="0" borderId="146" xfId="0" applyFont="1" applyBorder="1" applyAlignment="1">
      <alignment horizontal="center" vertical="center"/>
    </xf>
    <xf numFmtId="0" fontId="9" fillId="0" borderId="146" xfId="0" applyFont="1" applyBorder="1"/>
    <xf numFmtId="0" fontId="9" fillId="0" borderId="147" xfId="0" applyFont="1" applyBorder="1"/>
    <xf numFmtId="0" fontId="25" fillId="3" borderId="0" xfId="0" applyFont="1" applyFill="1" applyAlignment="1">
      <alignment horizontal="center"/>
    </xf>
    <xf numFmtId="0" fontId="9" fillId="0" borderId="130" xfId="0" applyFont="1" applyBorder="1"/>
    <xf numFmtId="0" fontId="8" fillId="4" borderId="131" xfId="0" applyFont="1" applyFill="1" applyBorder="1" applyAlignment="1">
      <alignment horizontal="center" vertical="center" wrapText="1"/>
    </xf>
    <xf numFmtId="0" fontId="9" fillId="0" borderId="131" xfId="0" applyFont="1" applyBorder="1"/>
    <xf numFmtId="0" fontId="9" fillId="0" borderId="132" xfId="0" applyFont="1" applyBorder="1"/>
    <xf numFmtId="0" fontId="9" fillId="0" borderId="150" xfId="0" applyFont="1" applyBorder="1"/>
    <xf numFmtId="0" fontId="9" fillId="0" borderId="151" xfId="0" applyFont="1" applyBorder="1"/>
    <xf numFmtId="0" fontId="8" fillId="4" borderId="133" xfId="0" applyFont="1" applyFill="1" applyBorder="1" applyAlignment="1">
      <alignment horizontal="center" vertical="center" wrapText="1"/>
    </xf>
    <xf numFmtId="0" fontId="9" fillId="0" borderId="152" xfId="0" applyFont="1" applyBorder="1"/>
    <xf numFmtId="0" fontId="8" fillId="4" borderId="134" xfId="0" applyFont="1" applyFill="1" applyBorder="1" applyAlignment="1">
      <alignment horizontal="center" vertical="center"/>
    </xf>
    <xf numFmtId="0" fontId="9" fillId="0" borderId="153" xfId="0" applyFont="1" applyBorder="1"/>
    <xf numFmtId="0" fontId="8" fillId="4" borderId="135" xfId="0" applyFont="1" applyFill="1" applyBorder="1" applyAlignment="1">
      <alignment horizontal="center" vertical="center"/>
    </xf>
    <xf numFmtId="0" fontId="9" fillId="0" borderId="154" xfId="0" applyFont="1" applyBorder="1"/>
    <xf numFmtId="0" fontId="15" fillId="0" borderId="148" xfId="0" applyFont="1" applyBorder="1" applyAlignment="1">
      <alignment horizontal="center" vertical="center"/>
    </xf>
    <xf numFmtId="0" fontId="9" fillId="0" borderId="149" xfId="0" applyFont="1" applyBorder="1"/>
    <xf numFmtId="0" fontId="8" fillId="4" borderId="136" xfId="0" applyFont="1" applyFill="1" applyBorder="1" applyAlignment="1">
      <alignment horizontal="center" vertical="center"/>
    </xf>
    <xf numFmtId="0" fontId="9" fillId="0" borderId="155" xfId="0" applyFont="1" applyBorder="1"/>
    <xf numFmtId="0" fontId="8" fillId="4" borderId="133" xfId="0" applyFont="1" applyFill="1" applyBorder="1" applyAlignment="1">
      <alignment horizontal="center" vertical="center"/>
    </xf>
    <xf numFmtId="0" fontId="8" fillId="4" borderId="137" xfId="0" applyFont="1" applyFill="1" applyBorder="1" applyAlignment="1">
      <alignment horizontal="center" vertical="center"/>
    </xf>
    <xf numFmtId="0" fontId="9" fillId="0" borderId="156" xfId="0" applyFont="1" applyBorder="1"/>
    <xf numFmtId="0" fontId="8" fillId="4" borderId="138" xfId="0" applyFont="1" applyFill="1" applyBorder="1" applyAlignment="1">
      <alignment horizontal="center" vertical="center" wrapText="1"/>
    </xf>
    <xf numFmtId="0" fontId="9" fillId="0" borderId="157" xfId="0" applyFont="1" applyBorder="1"/>
    <xf numFmtId="0" fontId="8" fillId="4" borderId="139" xfId="0" applyFont="1" applyFill="1" applyBorder="1" applyAlignment="1">
      <alignment horizontal="center" vertical="center" wrapText="1"/>
    </xf>
    <xf numFmtId="0" fontId="9" fillId="0" borderId="158" xfId="0" applyFont="1" applyBorder="1"/>
    <xf numFmtId="176" fontId="8" fillId="8" borderId="140" xfId="0" applyNumberFormat="1" applyFont="1" applyFill="1" applyBorder="1" applyAlignment="1">
      <alignment horizontal="center" vertical="center"/>
    </xf>
    <xf numFmtId="0" fontId="9" fillId="0" borderId="141" xfId="0" applyFont="1" applyBorder="1"/>
    <xf numFmtId="0" fontId="9" fillId="0" borderId="142" xfId="0" applyFont="1" applyBorder="1"/>
    <xf numFmtId="0" fontId="8" fillId="8" borderId="143" xfId="0" applyFont="1" applyFill="1" applyBorder="1" applyAlignment="1">
      <alignment horizontal="center" vertical="center"/>
    </xf>
    <xf numFmtId="0" fontId="9" fillId="0" borderId="144" xfId="0" applyFont="1" applyBorder="1"/>
    <xf numFmtId="0" fontId="8" fillId="9" borderId="141" xfId="0" applyFont="1" applyFill="1" applyBorder="1" applyAlignment="1">
      <alignment horizontal="center" vertical="center"/>
    </xf>
    <xf numFmtId="0" fontId="9" fillId="0" borderId="145" xfId="0" applyFont="1" applyBorder="1"/>
    <xf numFmtId="0" fontId="8" fillId="9" borderId="135" xfId="0" applyFont="1" applyFill="1" applyBorder="1" applyAlignment="1">
      <alignment horizontal="center" vertical="center"/>
    </xf>
    <xf numFmtId="0" fontId="10" fillId="11" borderId="168" xfId="0" applyFont="1" applyFill="1" applyBorder="1" applyAlignment="1">
      <alignment horizontal="center" vertical="center"/>
    </xf>
    <xf numFmtId="0" fontId="9" fillId="0" borderId="168" xfId="0" applyFont="1" applyBorder="1"/>
    <xf numFmtId="0" fontId="9" fillId="0" borderId="169" xfId="0" applyFont="1" applyBorder="1"/>
    <xf numFmtId="0" fontId="10" fillId="11" borderId="180" xfId="0" applyFont="1" applyFill="1" applyBorder="1" applyAlignment="1">
      <alignment horizontal="center" vertical="center"/>
    </xf>
    <xf numFmtId="0" fontId="9" fillId="0" borderId="180" xfId="0" applyFont="1" applyBorder="1"/>
    <xf numFmtId="0" fontId="9" fillId="0" borderId="181" xfId="0" applyFont="1" applyBorder="1"/>
    <xf numFmtId="0" fontId="10" fillId="11" borderId="0" xfId="0" applyFont="1" applyFill="1" applyAlignment="1">
      <alignment horizontal="center" vertical="center"/>
    </xf>
    <xf numFmtId="0" fontId="10" fillId="0" borderId="16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6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13" borderId="180" xfId="0" applyFont="1" applyFill="1" applyBorder="1" applyAlignment="1">
      <alignment horizontal="center" vertical="center"/>
    </xf>
    <xf numFmtId="0" fontId="10" fillId="0" borderId="180" xfId="0" applyFont="1" applyBorder="1" applyAlignment="1">
      <alignment horizontal="center" vertical="center"/>
    </xf>
    <xf numFmtId="0" fontId="10" fillId="0" borderId="199" xfId="0" applyFont="1" applyBorder="1" applyAlignment="1">
      <alignment horizontal="center" vertical="center"/>
    </xf>
    <xf numFmtId="0" fontId="9" fillId="0" borderId="199" xfId="0" applyFont="1" applyBorder="1"/>
    <xf numFmtId="0" fontId="9" fillId="0" borderId="341" xfId="0" applyFont="1" applyBorder="1"/>
    <xf numFmtId="0" fontId="10" fillId="0" borderId="276" xfId="0" applyFont="1" applyBorder="1" applyAlignment="1">
      <alignment horizontal="center" vertical="center"/>
    </xf>
    <xf numFmtId="0" fontId="9" fillId="0" borderId="276" xfId="0" applyFont="1" applyBorder="1"/>
    <xf numFmtId="0" fontId="10" fillId="12" borderId="180" xfId="0" applyFont="1" applyFill="1" applyBorder="1" applyAlignment="1">
      <alignment horizontal="center" vertical="center"/>
    </xf>
    <xf numFmtId="0" fontId="10" fillId="11" borderId="374" xfId="0" applyFont="1" applyFill="1" applyBorder="1" applyAlignment="1">
      <alignment horizontal="center" vertical="center"/>
    </xf>
    <xf numFmtId="0" fontId="9" fillId="0" borderId="374" xfId="0" applyFont="1" applyBorder="1"/>
    <xf numFmtId="0" fontId="9" fillId="0" borderId="375" xfId="0" applyFont="1" applyBorder="1"/>
    <xf numFmtId="0" fontId="9" fillId="0" borderId="344" xfId="0" applyFont="1" applyBorder="1"/>
    <xf numFmtId="0" fontId="10" fillId="11" borderId="0" xfId="0" applyFont="1" applyFill="1" applyAlignment="1">
      <alignment horizontal="center" vertical="top"/>
    </xf>
    <xf numFmtId="0" fontId="10" fillId="11" borderId="276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168" xfId="0" applyFont="1" applyBorder="1" applyAlignment="1">
      <alignment horizontal="center" vertical="top"/>
    </xf>
    <xf numFmtId="0" fontId="10" fillId="11" borderId="168" xfId="0" applyFont="1" applyFill="1" applyBorder="1" applyAlignment="1">
      <alignment horizontal="center" vertical="top"/>
    </xf>
    <xf numFmtId="0" fontId="10" fillId="11" borderId="276" xfId="0" applyFont="1" applyFill="1" applyBorder="1" applyAlignment="1">
      <alignment horizontal="center" vertical="center"/>
    </xf>
    <xf numFmtId="0" fontId="10" fillId="11" borderId="35" xfId="0" applyFont="1" applyFill="1" applyBorder="1" applyAlignment="1">
      <alignment horizontal="center" vertical="center"/>
    </xf>
    <xf numFmtId="0" fontId="9" fillId="0" borderId="356" xfId="0" applyFont="1" applyBorder="1"/>
    <xf numFmtId="0" fontId="10" fillId="0" borderId="111" xfId="0" applyFont="1" applyBorder="1" applyAlignment="1">
      <alignment horizontal="center" vertical="center"/>
    </xf>
    <xf numFmtId="0" fontId="9" fillId="0" borderId="425" xfId="0" applyFont="1" applyBorder="1"/>
    <xf numFmtId="0" fontId="15" fillId="6" borderId="437" xfId="0" applyFont="1" applyFill="1" applyBorder="1" applyAlignment="1">
      <alignment horizontal="center" vertical="center"/>
    </xf>
    <xf numFmtId="0" fontId="9" fillId="0" borderId="436" xfId="0" applyFont="1" applyBorder="1"/>
    <xf numFmtId="0" fontId="9" fillId="0" borderId="438" xfId="0" applyFont="1" applyBorder="1"/>
    <xf numFmtId="0" fontId="33" fillId="2" borderId="0" xfId="0" applyFont="1" applyFill="1" applyAlignment="1">
      <alignment vertical="center"/>
    </xf>
    <xf numFmtId="0" fontId="15" fillId="14" borderId="135" xfId="0" applyFont="1" applyFill="1" applyBorder="1" applyAlignment="1">
      <alignment horizontal="center" vertical="center"/>
    </xf>
    <xf numFmtId="0" fontId="15" fillId="14" borderId="132" xfId="0" applyFont="1" applyFill="1" applyBorder="1" applyAlignment="1">
      <alignment horizontal="center" vertical="center"/>
    </xf>
    <xf numFmtId="0" fontId="15" fillId="14" borderId="457" xfId="0" applyFont="1" applyFill="1" applyBorder="1" applyAlignment="1">
      <alignment horizontal="center" vertical="center"/>
    </xf>
    <xf numFmtId="0" fontId="9" fillId="0" borderId="457" xfId="0" applyFont="1" applyBorder="1"/>
    <xf numFmtId="0" fontId="9" fillId="0" borderId="459" xfId="0" applyFont="1" applyBorder="1"/>
    <xf numFmtId="0" fontId="7" fillId="11" borderId="292" xfId="0" applyFont="1" applyFill="1" applyBorder="1" applyAlignment="1">
      <alignment horizontal="center" vertical="center"/>
    </xf>
    <xf numFmtId="0" fontId="9" fillId="0" borderId="292" xfId="0" applyFont="1" applyBorder="1"/>
    <xf numFmtId="0" fontId="9" fillId="0" borderId="173" xfId="0" applyFont="1" applyBorder="1"/>
    <xf numFmtId="0" fontId="7" fillId="11" borderId="132" xfId="0" applyFont="1" applyFill="1" applyBorder="1" applyAlignment="1">
      <alignment horizontal="center" vertical="center"/>
    </xf>
    <xf numFmtId="0" fontId="51" fillId="14" borderId="451" xfId="0" applyFont="1" applyFill="1" applyBorder="1" applyAlignment="1">
      <alignment horizontal="center" vertical="center"/>
    </xf>
    <xf numFmtId="0" fontId="9" fillId="0" borderId="452" xfId="0" applyFont="1" applyBorder="1"/>
    <xf numFmtId="0" fontId="9" fillId="0" borderId="453" xfId="0" applyFont="1" applyBorder="1"/>
    <xf numFmtId="0" fontId="52" fillId="0" borderId="452" xfId="0" applyFont="1" applyBorder="1" applyAlignment="1">
      <alignment horizontal="center" vertical="center"/>
    </xf>
    <xf numFmtId="0" fontId="53" fillId="0" borderId="452" xfId="0" applyFont="1" applyBorder="1" applyAlignment="1">
      <alignment horizontal="center" vertical="center"/>
    </xf>
    <xf numFmtId="0" fontId="15" fillId="14" borderId="454" xfId="0" applyFont="1" applyFill="1" applyBorder="1" applyAlignment="1">
      <alignment horizontal="center" vertical="center"/>
    </xf>
    <xf numFmtId="0" fontId="9" fillId="0" borderId="461" xfId="0" applyFont="1" applyBorder="1"/>
    <xf numFmtId="0" fontId="15" fillId="14" borderId="455" xfId="0" applyFont="1" applyFill="1" applyBorder="1" applyAlignment="1">
      <alignment horizontal="center" vertical="center" wrapText="1"/>
    </xf>
    <xf numFmtId="0" fontId="9" fillId="0" borderId="462" xfId="0" applyFont="1" applyBorder="1"/>
    <xf numFmtId="0" fontId="15" fillId="14" borderId="131" xfId="0" applyFont="1" applyFill="1" applyBorder="1" applyAlignment="1">
      <alignment horizontal="center" vertical="center"/>
    </xf>
    <xf numFmtId="0" fontId="9" fillId="0" borderId="460" xfId="0" applyFont="1" applyBorder="1"/>
    <xf numFmtId="0" fontId="9" fillId="0" borderId="466" xfId="0" applyFont="1" applyBorder="1"/>
    <xf numFmtId="178" fontId="7" fillId="11" borderId="0" xfId="0" applyNumberFormat="1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15" fillId="14" borderId="456" xfId="0" applyFont="1" applyFill="1" applyBorder="1" applyAlignment="1">
      <alignment horizontal="center" vertical="center"/>
    </xf>
    <xf numFmtId="0" fontId="9" fillId="0" borderId="458" xfId="0" applyFont="1" applyBorder="1"/>
    <xf numFmtId="0" fontId="7" fillId="11" borderId="470" xfId="0" applyFont="1" applyFill="1" applyBorder="1" applyAlignment="1">
      <alignment horizontal="center" vertical="center"/>
    </xf>
    <xf numFmtId="0" fontId="9" fillId="0" borderId="470" xfId="0" applyFont="1" applyBorder="1"/>
    <xf numFmtId="0" fontId="7" fillId="11" borderId="292" xfId="0" applyFont="1" applyFill="1" applyBorder="1" applyAlignment="1">
      <alignment horizontal="left" vertical="center"/>
    </xf>
    <xf numFmtId="0" fontId="7" fillId="11" borderId="0" xfId="0" applyFont="1" applyFill="1" applyAlignment="1">
      <alignment horizontal="left" vertical="center" wrapText="1"/>
    </xf>
    <xf numFmtId="178" fontId="7" fillId="11" borderId="407" xfId="0" applyNumberFormat="1" applyFont="1" applyFill="1" applyBorder="1" applyAlignment="1">
      <alignment horizontal="center" vertical="center"/>
    </xf>
    <xf numFmtId="0" fontId="9" fillId="0" borderId="407" xfId="0" applyFont="1" applyBorder="1"/>
    <xf numFmtId="0" fontId="9" fillId="0" borderId="421" xfId="0" applyFont="1" applyBorder="1"/>
    <xf numFmtId="178" fontId="7" fillId="11" borderId="292" xfId="0" applyNumberFormat="1" applyFont="1" applyFill="1" applyBorder="1" applyAlignment="1">
      <alignment horizontal="center" vertical="center"/>
    </xf>
    <xf numFmtId="0" fontId="7" fillId="11" borderId="131" xfId="0" applyFont="1" applyFill="1" applyBorder="1" applyAlignment="1">
      <alignment horizontal="center" vertical="center"/>
    </xf>
    <xf numFmtId="178" fontId="7" fillId="11" borderId="132" xfId="0" applyNumberFormat="1" applyFont="1" applyFill="1" applyBorder="1" applyAlignment="1">
      <alignment horizontal="center" vertical="center"/>
    </xf>
    <xf numFmtId="3" fontId="7" fillId="11" borderId="460" xfId="0" applyNumberFormat="1" applyFont="1" applyFill="1" applyBorder="1" applyAlignment="1">
      <alignment horizontal="right" vertical="center"/>
    </xf>
    <xf numFmtId="178" fontId="7" fillId="11" borderId="454" xfId="0" applyNumberFormat="1" applyFont="1" applyFill="1" applyBorder="1" applyAlignment="1">
      <alignment horizontal="center" vertical="center"/>
    </xf>
    <xf numFmtId="178" fontId="7" fillId="11" borderId="131" xfId="0" applyNumberFormat="1" applyFont="1" applyFill="1" applyBorder="1" applyAlignment="1">
      <alignment horizontal="center" vertical="center"/>
    </xf>
    <xf numFmtId="0" fontId="7" fillId="11" borderId="407" xfId="0" applyFont="1" applyFill="1" applyBorder="1" applyAlignment="1">
      <alignment horizontal="center" vertical="center"/>
    </xf>
    <xf numFmtId="0" fontId="7" fillId="11" borderId="454" xfId="0" applyFont="1" applyFill="1" applyBorder="1" applyAlignment="1">
      <alignment horizontal="center" vertical="center"/>
    </xf>
    <xf numFmtId="0" fontId="7" fillId="11" borderId="460" xfId="0" applyFont="1" applyFill="1" applyBorder="1" applyAlignment="1">
      <alignment horizontal="center" vertical="center"/>
    </xf>
    <xf numFmtId="0" fontId="7" fillId="11" borderId="132" xfId="0" applyFont="1" applyFill="1" applyBorder="1" applyAlignment="1">
      <alignment horizontal="left" vertical="center"/>
    </xf>
    <xf numFmtId="0" fontId="7" fillId="11" borderId="131" xfId="0" applyFont="1" applyFill="1" applyBorder="1" applyAlignment="1">
      <alignment horizontal="left" vertical="center" wrapText="1"/>
    </xf>
    <xf numFmtId="0" fontId="52" fillId="14" borderId="451" xfId="0" applyFont="1" applyFill="1" applyBorder="1" applyAlignment="1">
      <alignment horizontal="center" vertical="center"/>
    </xf>
    <xf numFmtId="3" fontId="7" fillId="11" borderId="470" xfId="0" applyNumberFormat="1" applyFont="1" applyFill="1" applyBorder="1" applyAlignment="1">
      <alignment horizontal="right" vertical="center"/>
    </xf>
    <xf numFmtId="185" fontId="7" fillId="11" borderId="407" xfId="0" applyNumberFormat="1" applyFont="1" applyFill="1" applyBorder="1" applyAlignment="1">
      <alignment horizontal="center" vertical="center"/>
    </xf>
    <xf numFmtId="0" fontId="7" fillId="11" borderId="0" xfId="0" applyFont="1" applyFill="1" applyAlignment="1">
      <alignment horizontal="left" vertical="center"/>
    </xf>
    <xf numFmtId="0" fontId="7" fillId="0" borderId="292" xfId="0" applyFont="1" applyBorder="1" applyAlignment="1">
      <alignment horizontal="center" vertical="center"/>
    </xf>
    <xf numFmtId="0" fontId="15" fillId="14" borderId="480" xfId="0" applyFont="1" applyFill="1" applyBorder="1" applyAlignment="1">
      <alignment horizontal="center" vertical="center"/>
    </xf>
    <xf numFmtId="0" fontId="15" fillId="14" borderId="305" xfId="0" applyFont="1" applyFill="1" applyBorder="1" applyAlignment="1">
      <alignment horizontal="center" vertical="center"/>
    </xf>
    <xf numFmtId="0" fontId="9" fillId="0" borderId="301" xfId="0" applyFont="1" applyBorder="1"/>
    <xf numFmtId="0" fontId="7" fillId="0" borderId="292" xfId="0" applyFont="1" applyBorder="1" applyAlignment="1">
      <alignment horizontal="left" vertical="top" wrapText="1"/>
    </xf>
    <xf numFmtId="0" fontId="15" fillId="14" borderId="299" xfId="0" applyFont="1" applyFill="1" applyBorder="1" applyAlignment="1">
      <alignment horizontal="center" vertical="center"/>
    </xf>
    <xf numFmtId="0" fontId="15" fillId="14" borderId="396" xfId="0" applyFont="1" applyFill="1" applyBorder="1" applyAlignment="1">
      <alignment horizontal="center" vertical="center"/>
    </xf>
    <xf numFmtId="0" fontId="15" fillId="14" borderId="395" xfId="0" applyFont="1" applyFill="1" applyBorder="1" applyAlignment="1">
      <alignment horizontal="center" vertical="center"/>
    </xf>
    <xf numFmtId="0" fontId="15" fillId="14" borderId="400" xfId="0" applyFont="1" applyFill="1" applyBorder="1" applyAlignment="1">
      <alignment horizontal="center" vertical="center" wrapText="1"/>
    </xf>
    <xf numFmtId="0" fontId="15" fillId="14" borderId="180" xfId="0" applyFont="1" applyFill="1" applyBorder="1" applyAlignment="1">
      <alignment horizontal="center" vertical="center"/>
    </xf>
    <xf numFmtId="0" fontId="9" fillId="0" borderId="481" xfId="0" applyFont="1" applyBorder="1"/>
    <xf numFmtId="0" fontId="15" fillId="14" borderId="199" xfId="0" applyFont="1" applyFill="1" applyBorder="1" applyAlignment="1">
      <alignment horizontal="center" vertical="center"/>
    </xf>
    <xf numFmtId="0" fontId="9" fillId="0" borderId="395" xfId="0" applyFont="1" applyBorder="1"/>
    <xf numFmtId="0" fontId="7" fillId="0" borderId="395" xfId="0" applyFont="1" applyBorder="1" applyAlignment="1">
      <alignment horizontal="left" vertical="top" wrapText="1"/>
    </xf>
    <xf numFmtId="0" fontId="7" fillId="0" borderId="395" xfId="0" applyFont="1" applyBorder="1" applyAlignment="1">
      <alignment horizontal="center" vertical="center"/>
    </xf>
    <xf numFmtId="0" fontId="15" fillId="14" borderId="396" xfId="0" applyFont="1" applyFill="1" applyBorder="1" applyAlignment="1">
      <alignment horizontal="center" vertical="center" wrapText="1"/>
    </xf>
    <xf numFmtId="0" fontId="8" fillId="16" borderId="136" xfId="0" applyFont="1" applyFill="1" applyBorder="1" applyAlignment="1">
      <alignment horizontal="center" vertical="center"/>
    </xf>
    <xf numFmtId="0" fontId="11" fillId="0" borderId="180" xfId="0" applyFont="1" applyBorder="1" applyAlignment="1">
      <alignment horizontal="center" vertical="center"/>
    </xf>
    <xf numFmtId="0" fontId="10" fillId="0" borderId="180" xfId="0" applyFont="1" applyBorder="1" applyAlignment="1">
      <alignment horizontal="center" vertical="top"/>
    </xf>
    <xf numFmtId="0" fontId="83" fillId="0" borderId="0" xfId="0" applyFont="1" applyAlignment="1">
      <alignment horizontal="center" vertical="center" wrapText="1"/>
    </xf>
    <xf numFmtId="0" fontId="3" fillId="0" borderId="0" xfId="0" applyFont="1"/>
    <xf numFmtId="0" fontId="25" fillId="3" borderId="0" xfId="0" applyFont="1" applyFill="1" applyAlignment="1">
      <alignment horizontal="center" vertical="center"/>
    </xf>
    <xf numFmtId="0" fontId="3" fillId="3" borderId="0" xfId="0" applyFont="1" applyFill="1"/>
    <xf numFmtId="0" fontId="8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0" fillId="9" borderId="515" xfId="0" applyFont="1" applyFill="1" applyBorder="1" applyAlignment="1">
      <alignment horizontal="center" vertical="center"/>
    </xf>
    <xf numFmtId="0" fontId="9" fillId="0" borderId="516" xfId="0" applyFont="1" applyBorder="1"/>
    <xf numFmtId="0" fontId="90" fillId="4" borderId="138" xfId="0" applyFont="1" applyFill="1" applyBorder="1" applyAlignment="1">
      <alignment horizontal="center" vertical="center"/>
    </xf>
    <xf numFmtId="0" fontId="90" fillId="4" borderId="518" xfId="0" applyFont="1" applyFill="1" applyBorder="1" applyAlignment="1">
      <alignment horizontal="center" vertical="center"/>
    </xf>
    <xf numFmtId="0" fontId="9" fillId="0" borderId="522" xfId="0" applyFont="1" applyBorder="1"/>
    <xf numFmtId="0" fontId="90" fillId="4" borderId="146" xfId="0" applyFont="1" applyFill="1" applyBorder="1" applyAlignment="1">
      <alignment horizontal="center" vertical="center"/>
    </xf>
    <xf numFmtId="0" fontId="90" fillId="4" borderId="148" xfId="0" applyFont="1" applyFill="1" applyBorder="1" applyAlignment="1">
      <alignment horizontal="center" vertical="center"/>
    </xf>
    <xf numFmtId="0" fontId="90" fillId="4" borderId="138" xfId="0" applyFont="1" applyFill="1" applyBorder="1" applyAlignment="1">
      <alignment horizontal="center" vertical="center" wrapText="1"/>
    </xf>
    <xf numFmtId="0" fontId="90" fillId="4" borderId="134" xfId="0" applyFont="1" applyFill="1" applyBorder="1" applyAlignment="1">
      <alignment horizontal="center" vertical="center" wrapText="1"/>
    </xf>
    <xf numFmtId="176" fontId="90" fillId="8" borderId="515" xfId="0" applyNumberFormat="1" applyFont="1" applyFill="1" applyBorder="1" applyAlignment="1">
      <alignment horizontal="center" vertical="center"/>
    </xf>
    <xf numFmtId="0" fontId="90" fillId="8" borderId="143" xfId="0" applyFont="1" applyFill="1" applyBorder="1" applyAlignment="1">
      <alignment horizontal="center" vertical="center"/>
    </xf>
    <xf numFmtId="0" fontId="90" fillId="4" borderId="513" xfId="0" applyFont="1" applyFill="1" applyBorder="1" applyAlignment="1">
      <alignment horizontal="center" vertical="center"/>
    </xf>
    <xf numFmtId="0" fontId="9" fillId="0" borderId="133" xfId="0" applyFont="1" applyBorder="1"/>
    <xf numFmtId="0" fontId="9" fillId="0" borderId="519" xfId="0" applyFont="1" applyBorder="1"/>
    <xf numFmtId="0" fontId="90" fillId="4" borderId="514" xfId="0" applyFont="1" applyFill="1" applyBorder="1" applyAlignment="1">
      <alignment horizontal="center" vertical="center"/>
    </xf>
    <xf numFmtId="0" fontId="9" fillId="0" borderId="520" xfId="0" applyFont="1" applyBorder="1"/>
    <xf numFmtId="0" fontId="10" fillId="12" borderId="524" xfId="0" applyFont="1" applyFill="1" applyBorder="1" applyAlignment="1">
      <alignment horizontal="center" vertical="center"/>
    </xf>
    <xf numFmtId="0" fontId="9" fillId="0" borderId="524" xfId="0" applyFont="1" applyBorder="1"/>
    <xf numFmtId="0" fontId="9" fillId="0" borderId="353" xfId="0" applyFont="1" applyBorder="1"/>
    <xf numFmtId="0" fontId="10" fillId="23" borderId="529" xfId="0" applyFont="1" applyFill="1" applyBorder="1" applyAlignment="1">
      <alignment horizontal="center" vertical="center"/>
    </xf>
    <xf numFmtId="0" fontId="9" fillId="0" borderId="529" xfId="0" applyFont="1" applyBorder="1"/>
    <xf numFmtId="0" fontId="9" fillId="0" borderId="530" xfId="0" applyFont="1" applyBorder="1"/>
    <xf numFmtId="0" fontId="10" fillId="23" borderId="282" xfId="0" applyFont="1" applyFill="1" applyBorder="1" applyAlignment="1">
      <alignment horizontal="center" vertical="center"/>
    </xf>
    <xf numFmtId="0" fontId="9" fillId="0" borderId="282" xfId="0" applyFont="1" applyBorder="1"/>
    <xf numFmtId="0" fontId="9" fillId="0" borderId="283" xfId="0" applyFont="1" applyBorder="1"/>
    <xf numFmtId="0" fontId="10" fillId="23" borderId="539" xfId="0" applyFont="1" applyFill="1" applyBorder="1" applyAlignment="1">
      <alignment horizontal="center" vertical="center"/>
    </xf>
    <xf numFmtId="0" fontId="9" fillId="0" borderId="539" xfId="0" applyFont="1" applyBorder="1"/>
    <xf numFmtId="0" fontId="9" fillId="0" borderId="540" xfId="0" applyFont="1" applyBorder="1"/>
    <xf numFmtId="0" fontId="10" fillId="12" borderId="0" xfId="0" applyFont="1" applyFill="1" applyAlignment="1">
      <alignment horizontal="center" vertical="center"/>
    </xf>
    <xf numFmtId="0" fontId="10" fillId="12" borderId="22" xfId="0" applyFont="1" applyFill="1" applyBorder="1" applyAlignment="1">
      <alignment horizontal="center" vertical="center"/>
    </xf>
    <xf numFmtId="0" fontId="9" fillId="0" borderId="22" xfId="0" applyFont="1" applyBorder="1"/>
    <xf numFmtId="0" fontId="9" fillId="0" borderId="435" xfId="0" applyFont="1" applyBorder="1"/>
    <xf numFmtId="0" fontId="10" fillId="23" borderId="555" xfId="0" applyFont="1" applyFill="1" applyBorder="1" applyAlignment="1">
      <alignment horizontal="center" vertical="center"/>
    </xf>
    <xf numFmtId="0" fontId="9" fillId="0" borderId="555" xfId="0" applyFont="1" applyBorder="1"/>
    <xf numFmtId="0" fontId="9" fillId="0" borderId="556" xfId="0" applyFont="1" applyBorder="1"/>
    <xf numFmtId="0" fontId="10" fillId="23" borderId="226" xfId="0" applyFont="1" applyFill="1" applyBorder="1" applyAlignment="1">
      <alignment horizontal="center" vertical="center"/>
    </xf>
    <xf numFmtId="0" fontId="9" fillId="0" borderId="226" xfId="0" applyFont="1" applyBorder="1"/>
    <xf numFmtId="0" fontId="9" fillId="0" borderId="227" xfId="0" applyFont="1" applyBorder="1"/>
    <xf numFmtId="0" fontId="11" fillId="12" borderId="236" xfId="0" applyFont="1" applyFill="1" applyBorder="1" applyAlignment="1">
      <alignment horizontal="center" vertical="center"/>
    </xf>
    <xf numFmtId="0" fontId="9" fillId="0" borderId="236" xfId="0" applyFont="1" applyBorder="1"/>
    <xf numFmtId="0" fontId="9" fillId="0" borderId="237" xfId="0" applyFont="1" applyBorder="1"/>
    <xf numFmtId="0" fontId="10" fillId="23" borderId="566" xfId="0" applyFont="1" applyFill="1" applyBorder="1" applyAlignment="1">
      <alignment horizontal="center" vertical="center"/>
    </xf>
    <xf numFmtId="0" fontId="9" fillId="0" borderId="566" xfId="0" applyFont="1" applyBorder="1"/>
    <xf numFmtId="0" fontId="9" fillId="0" borderId="567" xfId="0" applyFont="1" applyBorder="1"/>
    <xf numFmtId="0" fontId="10" fillId="12" borderId="250" xfId="0" applyFont="1" applyFill="1" applyBorder="1" applyAlignment="1">
      <alignment horizontal="center" vertical="center"/>
    </xf>
    <xf numFmtId="0" fontId="9" fillId="0" borderId="250" xfId="0" applyFont="1" applyBorder="1"/>
    <xf numFmtId="0" fontId="9" fillId="0" borderId="251" xfId="0" applyFont="1" applyBorder="1"/>
    <xf numFmtId="0" fontId="10" fillId="23" borderId="331" xfId="0" applyFont="1" applyFill="1" applyBorder="1" applyAlignment="1">
      <alignment horizontal="center" vertical="center"/>
    </xf>
    <xf numFmtId="0" fontId="9" fillId="0" borderId="331" xfId="0" applyFont="1" applyBorder="1"/>
    <xf numFmtId="0" fontId="9" fillId="0" borderId="324" xfId="0" applyFont="1" applyBorder="1"/>
    <xf numFmtId="0" fontId="10" fillId="12" borderId="168" xfId="0" applyFont="1" applyFill="1" applyBorder="1" applyAlignment="1">
      <alignment horizontal="center" vertical="center"/>
    </xf>
    <xf numFmtId="0" fontId="10" fillId="12" borderId="331" xfId="0" applyFont="1" applyFill="1" applyBorder="1" applyAlignment="1">
      <alignment horizontal="center" vertical="center"/>
    </xf>
    <xf numFmtId="0" fontId="10" fillId="12" borderId="286" xfId="0" applyFont="1" applyFill="1" applyBorder="1" applyAlignment="1">
      <alignment horizontal="center" vertical="center"/>
    </xf>
    <xf numFmtId="0" fontId="9" fillId="0" borderId="286" xfId="0" applyFont="1" applyBorder="1"/>
    <xf numFmtId="0" fontId="9" fillId="0" borderId="315" xfId="0" applyFont="1" applyBorder="1"/>
    <xf numFmtId="0" fontId="10" fillId="23" borderId="311" xfId="0" applyFont="1" applyFill="1" applyBorder="1" applyAlignment="1">
      <alignment horizontal="center" vertical="center"/>
    </xf>
    <xf numFmtId="0" fontId="9" fillId="0" borderId="311" xfId="0" applyFont="1" applyBorder="1"/>
    <xf numFmtId="0" fontId="9" fillId="0" borderId="218" xfId="0" applyFont="1" applyBorder="1"/>
    <xf numFmtId="0" fontId="10" fillId="23" borderId="338" xfId="0" applyFont="1" applyFill="1" applyBorder="1" applyAlignment="1">
      <alignment horizontal="center" vertical="center"/>
    </xf>
    <xf numFmtId="0" fontId="9" fillId="0" borderId="338" xfId="0" applyFont="1" applyBorder="1"/>
    <xf numFmtId="0" fontId="9" fillId="0" borderId="242" xfId="0" applyFont="1" applyBorder="1"/>
    <xf numFmtId="0" fontId="10" fillId="23" borderId="276" xfId="0" applyFont="1" applyFill="1" applyBorder="1" applyAlignment="1">
      <alignment horizontal="center" vertical="center"/>
    </xf>
    <xf numFmtId="0" fontId="9" fillId="0" borderId="366" xfId="0" applyFont="1" applyBorder="1"/>
    <xf numFmtId="0" fontId="10" fillId="23" borderId="286" xfId="0" applyFont="1" applyFill="1" applyBorder="1" applyAlignment="1">
      <alignment horizontal="center" vertical="center"/>
    </xf>
    <xf numFmtId="0" fontId="16" fillId="12" borderId="180" xfId="0" applyFont="1" applyFill="1" applyBorder="1" applyAlignment="1">
      <alignment horizontal="center" vertical="center"/>
    </xf>
    <xf numFmtId="0" fontId="10" fillId="12" borderId="338" xfId="0" applyFont="1" applyFill="1" applyBorder="1" applyAlignment="1">
      <alignment horizontal="center" vertical="center"/>
    </xf>
    <xf numFmtId="0" fontId="10" fillId="12" borderId="199" xfId="0" applyFont="1" applyFill="1" applyBorder="1" applyAlignment="1">
      <alignment horizontal="center" vertical="center"/>
    </xf>
    <xf numFmtId="0" fontId="10" fillId="23" borderId="168" xfId="0" applyFont="1" applyFill="1" applyBorder="1" applyAlignment="1">
      <alignment horizontal="center" vertical="center"/>
    </xf>
    <xf numFmtId="0" fontId="10" fillId="0" borderId="338" xfId="0" applyFont="1" applyBorder="1" applyAlignment="1">
      <alignment horizontal="center" vertical="center"/>
    </xf>
    <xf numFmtId="0" fontId="10" fillId="24" borderId="264" xfId="0" applyFont="1" applyFill="1" applyBorder="1" applyAlignment="1">
      <alignment horizontal="center" vertical="center"/>
    </xf>
    <xf numFmtId="0" fontId="9" fillId="0" borderId="264" xfId="0" applyFont="1" applyBorder="1"/>
    <xf numFmtId="0" fontId="9" fillId="0" borderId="257" xfId="0" applyFont="1" applyBorder="1"/>
    <xf numFmtId="0" fontId="10" fillId="24" borderId="555" xfId="0" applyFont="1" applyFill="1" applyBorder="1" applyAlignment="1">
      <alignment horizontal="center" vertical="center"/>
    </xf>
    <xf numFmtId="0" fontId="10" fillId="24" borderId="22" xfId="0" applyFont="1" applyFill="1" applyBorder="1" applyAlignment="1">
      <alignment horizontal="center" vertical="center"/>
    </xf>
    <xf numFmtId="0" fontId="10" fillId="24" borderId="425" xfId="0" applyFont="1" applyFill="1" applyBorder="1" applyAlignment="1">
      <alignment horizontal="center" vertical="center" wrapText="1"/>
    </xf>
    <xf numFmtId="0" fontId="9" fillId="0" borderId="266" xfId="0" applyFont="1" applyBorder="1"/>
    <xf numFmtId="0" fontId="10" fillId="24" borderId="430" xfId="0" applyFont="1" applyFill="1" applyBorder="1" applyAlignment="1">
      <alignment horizontal="center" vertical="center"/>
    </xf>
    <xf numFmtId="0" fontId="9" fillId="0" borderId="267" xfId="0" applyFont="1" applyBorder="1"/>
    <xf numFmtId="0" fontId="10" fillId="24" borderId="430" xfId="0" applyFont="1" applyFill="1" applyBorder="1" applyAlignment="1">
      <alignment horizontal="center" vertical="center" wrapText="1"/>
    </xf>
    <xf numFmtId="182" fontId="10" fillId="24" borderId="430" xfId="0" applyNumberFormat="1" applyFont="1" applyFill="1" applyBorder="1" applyAlignment="1">
      <alignment horizontal="center" vertical="center"/>
    </xf>
    <xf numFmtId="0" fontId="10" fillId="24" borderId="430" xfId="0" applyFont="1" applyFill="1" applyBorder="1" applyAlignment="1">
      <alignment horizontal="left" vertical="center"/>
    </xf>
    <xf numFmtId="0" fontId="10" fillId="24" borderId="226" xfId="0" applyFont="1" applyFill="1" applyBorder="1" applyAlignment="1">
      <alignment horizontal="center" vertical="center"/>
    </xf>
    <xf numFmtId="0" fontId="10" fillId="24" borderId="236" xfId="0" applyFont="1" applyFill="1" applyBorder="1" applyAlignment="1">
      <alignment horizontal="center" vertical="center"/>
    </xf>
    <xf numFmtId="0" fontId="10" fillId="24" borderId="374" xfId="0" applyFont="1" applyFill="1" applyBorder="1" applyAlignment="1">
      <alignment horizontal="center" vertical="center"/>
    </xf>
    <xf numFmtId="0" fontId="10" fillId="24" borderId="215" xfId="0" applyFont="1" applyFill="1" applyBorder="1" applyAlignment="1">
      <alignment horizontal="center" vertical="center"/>
    </xf>
    <xf numFmtId="0" fontId="9" fillId="0" borderId="215" xfId="0" applyFont="1" applyBorder="1"/>
    <xf numFmtId="0" fontId="9" fillId="0" borderId="607" xfId="0" applyFont="1" applyBorder="1"/>
    <xf numFmtId="0" fontId="10" fillId="5" borderId="226" xfId="0" applyFont="1" applyFill="1" applyBorder="1" applyAlignment="1">
      <alignment horizontal="center" vertical="center"/>
    </xf>
    <xf numFmtId="0" fontId="10" fillId="5" borderId="236" xfId="0" applyFont="1" applyFill="1" applyBorder="1" applyAlignment="1">
      <alignment horizontal="center" vertical="center"/>
    </xf>
    <xf numFmtId="0" fontId="112" fillId="0" borderId="168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5" fillId="6" borderId="631" xfId="0" applyFont="1" applyFill="1" applyBorder="1" applyAlignment="1">
      <alignment horizontal="center" vertical="center"/>
    </xf>
    <xf numFmtId="0" fontId="10" fillId="24" borderId="35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12" fillId="0" borderId="180" xfId="0" applyFont="1" applyBorder="1" applyAlignment="1">
      <alignment horizontal="center" vertical="center"/>
    </xf>
    <xf numFmtId="0" fontId="10" fillId="0" borderId="529" xfId="0" applyFont="1" applyBorder="1" applyAlignment="1">
      <alignment horizontal="center" vertical="center"/>
    </xf>
    <xf numFmtId="0" fontId="10" fillId="0" borderId="311" xfId="0" applyFont="1" applyBorder="1" applyAlignment="1">
      <alignment horizontal="center" vertical="center"/>
    </xf>
    <xf numFmtId="0" fontId="10" fillId="0" borderId="286" xfId="0" applyFont="1" applyBorder="1" applyAlignment="1">
      <alignment horizontal="center" vertical="center"/>
    </xf>
    <xf numFmtId="0" fontId="10" fillId="0" borderId="331" xfId="0" applyFont="1" applyBorder="1" applyAlignment="1">
      <alignment horizontal="center" vertical="center"/>
    </xf>
    <xf numFmtId="0" fontId="8" fillId="9" borderId="515" xfId="0" applyFont="1" applyFill="1" applyBorder="1" applyAlignment="1">
      <alignment horizontal="center" vertical="center"/>
    </xf>
    <xf numFmtId="0" fontId="8" fillId="4" borderId="138" xfId="0" applyFont="1" applyFill="1" applyBorder="1" applyAlignment="1">
      <alignment horizontal="center" vertical="center"/>
    </xf>
    <xf numFmtId="0" fontId="8" fillId="4" borderId="518" xfId="0" applyFont="1" applyFill="1" applyBorder="1" applyAlignment="1">
      <alignment horizontal="center" vertical="center"/>
    </xf>
    <xf numFmtId="0" fontId="8" fillId="4" borderId="146" xfId="0" applyFont="1" applyFill="1" applyBorder="1" applyAlignment="1">
      <alignment horizontal="center" vertical="center"/>
    </xf>
    <xf numFmtId="0" fontId="8" fillId="4" borderId="148" xfId="0" applyFont="1" applyFill="1" applyBorder="1" applyAlignment="1">
      <alignment horizontal="center" vertical="center"/>
    </xf>
    <xf numFmtId="0" fontId="8" fillId="4" borderId="134" xfId="0" applyFont="1" applyFill="1" applyBorder="1" applyAlignment="1">
      <alignment horizontal="center" vertical="center" wrapText="1"/>
    </xf>
    <xf numFmtId="176" fontId="8" fillId="8" borderId="515" xfId="0" applyNumberFormat="1" applyFont="1" applyFill="1" applyBorder="1" applyAlignment="1">
      <alignment horizontal="center" vertical="center"/>
    </xf>
    <xf numFmtId="0" fontId="8" fillId="4" borderId="513" xfId="0" applyFont="1" applyFill="1" applyBorder="1" applyAlignment="1">
      <alignment horizontal="center" vertical="center"/>
    </xf>
    <xf numFmtId="0" fontId="8" fillId="4" borderId="514" xfId="0" applyFont="1" applyFill="1" applyBorder="1" applyAlignment="1">
      <alignment horizontal="center" vertical="center"/>
    </xf>
    <xf numFmtId="0" fontId="10" fillId="23" borderId="264" xfId="0" applyFont="1" applyFill="1" applyBorder="1" applyAlignment="1">
      <alignment horizontal="center" vertical="center"/>
    </xf>
    <xf numFmtId="0" fontId="10" fillId="25" borderId="524" xfId="0" applyFont="1" applyFill="1" applyBorder="1" applyAlignment="1">
      <alignment horizontal="center" vertical="center"/>
    </xf>
    <xf numFmtId="0" fontId="10" fillId="25" borderId="529" xfId="0" applyFont="1" applyFill="1" applyBorder="1" applyAlignment="1">
      <alignment horizontal="center" vertical="center"/>
    </xf>
    <xf numFmtId="0" fontId="10" fillId="25" borderId="282" xfId="0" applyFont="1" applyFill="1" applyBorder="1" applyAlignment="1">
      <alignment horizontal="center" vertical="center"/>
    </xf>
    <xf numFmtId="0" fontId="10" fillId="25" borderId="539" xfId="0" applyFont="1" applyFill="1" applyBorder="1" applyAlignment="1">
      <alignment horizontal="center" vertical="center"/>
    </xf>
    <xf numFmtId="0" fontId="10" fillId="25" borderId="0" xfId="0" applyFont="1" applyFill="1" applyAlignment="1">
      <alignment horizontal="center" vertical="center"/>
    </xf>
    <xf numFmtId="0" fontId="10" fillId="23" borderId="22" xfId="0" applyFont="1" applyFill="1" applyBorder="1" applyAlignment="1">
      <alignment horizontal="center" vertical="center"/>
    </xf>
    <xf numFmtId="0" fontId="10" fillId="23" borderId="236" xfId="0" applyFont="1" applyFill="1" applyBorder="1" applyAlignment="1">
      <alignment horizontal="center" vertical="center"/>
    </xf>
    <xf numFmtId="0" fontId="10" fillId="23" borderId="374" xfId="0" applyFont="1" applyFill="1" applyBorder="1" applyAlignment="1">
      <alignment horizontal="center" vertical="center"/>
    </xf>
    <xf numFmtId="0" fontId="10" fillId="23" borderId="215" xfId="0" applyFont="1" applyFill="1" applyBorder="1" applyAlignment="1">
      <alignment horizontal="center" vertical="center"/>
    </xf>
    <xf numFmtId="0" fontId="10" fillId="25" borderId="22" xfId="0" applyFont="1" applyFill="1" applyBorder="1" applyAlignment="1">
      <alignment horizontal="center" vertical="center"/>
    </xf>
    <xf numFmtId="0" fontId="10" fillId="25" borderId="555" xfId="0" applyFont="1" applyFill="1" applyBorder="1" applyAlignment="1">
      <alignment horizontal="center" vertical="center"/>
    </xf>
    <xf numFmtId="182" fontId="10" fillId="23" borderId="430" xfId="0" applyNumberFormat="1" applyFont="1" applyFill="1" applyBorder="1" applyAlignment="1">
      <alignment horizontal="center" vertical="center"/>
    </xf>
    <xf numFmtId="0" fontId="10" fillId="23" borderId="430" xfId="0" applyFont="1" applyFill="1" applyBorder="1" applyAlignment="1">
      <alignment horizontal="left" vertical="center"/>
    </xf>
    <xf numFmtId="0" fontId="10" fillId="25" borderId="226" xfId="0" applyFont="1" applyFill="1" applyBorder="1" applyAlignment="1">
      <alignment horizontal="center" vertical="center"/>
    </xf>
    <xf numFmtId="0" fontId="10" fillId="23" borderId="425" xfId="0" applyFont="1" applyFill="1" applyBorder="1" applyAlignment="1">
      <alignment horizontal="center" vertical="center" wrapText="1"/>
    </xf>
    <xf numFmtId="0" fontId="10" fillId="23" borderId="430" xfId="0" applyFont="1" applyFill="1" applyBorder="1" applyAlignment="1">
      <alignment horizontal="center" vertical="center"/>
    </xf>
    <xf numFmtId="0" fontId="10" fillId="23" borderId="430" xfId="0" applyFont="1" applyFill="1" applyBorder="1" applyAlignment="1">
      <alignment horizontal="center" vertical="center" wrapText="1"/>
    </xf>
    <xf numFmtId="0" fontId="11" fillId="25" borderId="236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25" borderId="236" xfId="0" applyFont="1" applyFill="1" applyBorder="1" applyAlignment="1">
      <alignment horizontal="center" vertical="center"/>
    </xf>
    <xf numFmtId="0" fontId="10" fillId="26" borderId="22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25" borderId="35" xfId="0" applyFont="1" applyFill="1" applyBorder="1" applyAlignment="1">
      <alignment horizontal="center" vertical="center"/>
    </xf>
    <xf numFmtId="0" fontId="10" fillId="23" borderId="35" xfId="0" applyFont="1" applyFill="1" applyBorder="1" applyAlignment="1">
      <alignment horizontal="center" vertical="center"/>
    </xf>
    <xf numFmtId="0" fontId="10" fillId="0" borderId="383" xfId="0" applyFont="1" applyBorder="1" applyAlignment="1">
      <alignment horizontal="center" vertical="center"/>
    </xf>
    <xf numFmtId="0" fontId="9" fillId="0" borderId="383" xfId="0" applyFont="1" applyBorder="1"/>
    <xf numFmtId="0" fontId="9" fillId="0" borderId="384" xfId="0" applyFont="1" applyBorder="1"/>
    <xf numFmtId="0" fontId="10" fillId="25" borderId="168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26" borderId="236" xfId="0" applyFont="1" applyFill="1" applyBorder="1" applyAlignment="1">
      <alignment horizontal="center" vertical="center"/>
    </xf>
    <xf numFmtId="0" fontId="10" fillId="0" borderId="236" xfId="0" applyFont="1" applyBorder="1" applyAlignment="1">
      <alignment horizontal="center" vertical="center"/>
    </xf>
    <xf numFmtId="0" fontId="10" fillId="25" borderId="199" xfId="0" applyFont="1" applyFill="1" applyBorder="1" applyAlignment="1">
      <alignment horizontal="center" vertical="center"/>
    </xf>
    <xf numFmtId="0" fontId="10" fillId="0" borderId="374" xfId="0" applyFont="1" applyBorder="1" applyAlignment="1">
      <alignment horizontal="center" vertical="center"/>
    </xf>
    <xf numFmtId="0" fontId="135" fillId="0" borderId="659" xfId="0" applyFont="1" applyBorder="1" applyAlignment="1">
      <alignment horizontal="left" vertical="center"/>
    </xf>
    <xf numFmtId="0" fontId="9" fillId="0" borderId="657" xfId="0" applyFont="1" applyBorder="1"/>
    <xf numFmtId="0" fontId="135" fillId="0" borderId="671" xfId="0" applyFont="1" applyBorder="1" applyAlignment="1">
      <alignment horizontal="left" vertical="center"/>
    </xf>
    <xf numFmtId="0" fontId="9" fillId="0" borderId="669" xfId="0" applyFont="1" applyBorder="1"/>
    <xf numFmtId="0" fontId="133" fillId="27" borderId="338" xfId="0" applyFont="1" applyFill="1" applyBorder="1" applyAlignment="1">
      <alignment horizontal="center" vertical="center"/>
    </xf>
    <xf numFmtId="0" fontId="139" fillId="14" borderId="400" xfId="0" applyFont="1" applyFill="1" applyBorder="1" applyAlignment="1">
      <alignment horizontal="center" vertical="center"/>
    </xf>
    <xf numFmtId="0" fontId="9" fillId="0" borderId="672" xfId="0" applyFont="1" applyBorder="1"/>
    <xf numFmtId="0" fontId="9" fillId="0" borderId="405" xfId="0" applyFont="1" applyBorder="1"/>
    <xf numFmtId="0" fontId="9" fillId="0" borderId="654" xfId="0" applyFont="1" applyBorder="1"/>
    <xf numFmtId="0" fontId="136" fillId="14" borderId="659" xfId="0" applyFont="1" applyFill="1" applyBorder="1" applyAlignment="1">
      <alignment horizontal="center" vertical="center"/>
    </xf>
    <xf numFmtId="0" fontId="139" fillId="14" borderId="311" xfId="0" applyFont="1" applyFill="1" applyBorder="1" applyAlignment="1">
      <alignment horizontal="center" vertical="center"/>
    </xf>
    <xf numFmtId="0" fontId="139" fillId="14" borderId="338" xfId="0" applyFont="1" applyFill="1" applyBorder="1" applyAlignment="1">
      <alignment horizontal="center" vertical="center"/>
    </xf>
    <xf numFmtId="0" fontId="131" fillId="0" borderId="650" xfId="0" applyFont="1" applyBorder="1" applyAlignment="1">
      <alignment horizontal="center"/>
    </xf>
    <xf numFmtId="0" fontId="9" fillId="0" borderId="650" xfId="0" applyFont="1" applyBorder="1"/>
    <xf numFmtId="0" fontId="134" fillId="8" borderId="180" xfId="0" applyFont="1" applyFill="1" applyBorder="1" applyAlignment="1">
      <alignment horizontal="center" vertical="center"/>
    </xf>
    <xf numFmtId="0" fontId="9" fillId="0" borderId="651" xfId="0" applyFont="1" applyBorder="1"/>
    <xf numFmtId="0" fontId="134" fillId="8" borderId="653" xfId="0" applyFont="1" applyFill="1" applyBorder="1" applyAlignment="1">
      <alignment horizontal="center" vertical="center"/>
    </xf>
    <xf numFmtId="0" fontId="133" fillId="27" borderId="276" xfId="0" applyFont="1" applyFill="1" applyBorder="1" applyAlignment="1">
      <alignment horizontal="center" vertical="center"/>
    </xf>
    <xf numFmtId="0" fontId="135" fillId="0" borderId="656" xfId="0" applyFont="1" applyBorder="1" applyAlignment="1">
      <alignment horizontal="left" vertical="center"/>
    </xf>
    <xf numFmtId="0" fontId="133" fillId="27" borderId="311" xfId="0" applyFont="1" applyFill="1" applyBorder="1" applyAlignment="1">
      <alignment horizontal="center" vertical="center"/>
    </xf>
    <xf numFmtId="0" fontId="138" fillId="0" borderId="0" xfId="0" applyFont="1" applyAlignment="1">
      <alignment horizontal="center"/>
    </xf>
    <xf numFmtId="0" fontId="140" fillId="14" borderId="673" xfId="0" applyFont="1" applyFill="1" applyBorder="1" applyAlignment="1">
      <alignment horizontal="center" vertical="center"/>
    </xf>
    <xf numFmtId="0" fontId="9" fillId="0" borderId="323" xfId="0" applyFont="1" applyBorder="1"/>
    <xf numFmtId="0" fontId="139" fillId="28" borderId="659" xfId="0" applyFont="1" applyFill="1" applyBorder="1" applyAlignment="1">
      <alignment horizontal="center" vertical="center"/>
    </xf>
    <xf numFmtId="0" fontId="9" fillId="0" borderId="307" xfId="0" applyFont="1" applyBorder="1"/>
    <xf numFmtId="0" fontId="141" fillId="0" borderId="659" xfId="0" applyFont="1" applyBorder="1" applyAlignment="1">
      <alignment horizontal="center" vertical="center"/>
    </xf>
    <xf numFmtId="0" fontId="136" fillId="3" borderId="656" xfId="0" applyFont="1" applyFill="1" applyBorder="1" applyAlignment="1">
      <alignment horizontal="center" vertical="center"/>
    </xf>
    <xf numFmtId="0" fontId="136" fillId="0" borderId="659" xfId="0" applyFont="1" applyBorder="1" applyAlignment="1">
      <alignment horizontal="center" vertical="center"/>
    </xf>
    <xf numFmtId="0" fontId="40" fillId="0" borderId="671" xfId="0" applyFont="1" applyBorder="1" applyAlignment="1">
      <alignment horizontal="center" vertical="center"/>
    </xf>
    <xf numFmtId="0" fontId="9" fillId="0" borderId="334" xfId="0" applyFont="1" applyBorder="1"/>
    <xf numFmtId="0" fontId="139" fillId="0" borderId="659" xfId="0" applyFont="1" applyBorder="1" applyAlignment="1">
      <alignment horizontal="center" vertical="center"/>
    </xf>
    <xf numFmtId="0" fontId="140" fillId="14" borderId="673" xfId="0" applyFont="1" applyFill="1" applyBorder="1" applyAlignment="1">
      <alignment horizontal="center"/>
    </xf>
    <xf numFmtId="0" fontId="139" fillId="0" borderId="659" xfId="0" applyFont="1" applyBorder="1" applyAlignment="1">
      <alignment horizontal="center"/>
    </xf>
    <xf numFmtId="0" fontId="139" fillId="28" borderId="659" xfId="0" applyFont="1" applyFill="1" applyBorder="1" applyAlignment="1">
      <alignment horizontal="center"/>
    </xf>
    <xf numFmtId="0" fontId="40" fillId="0" borderId="671" xfId="0" applyFont="1" applyBorder="1" applyAlignment="1">
      <alignment horizontal="center"/>
    </xf>
    <xf numFmtId="0" fontId="139" fillId="14" borderId="659" xfId="0" applyFont="1" applyFill="1" applyBorder="1" applyAlignment="1">
      <alignment horizontal="center"/>
    </xf>
    <xf numFmtId="0" fontId="139" fillId="14" borderId="671" xfId="0" applyFont="1" applyFill="1" applyBorder="1" applyAlignment="1">
      <alignment horizontal="center"/>
    </xf>
    <xf numFmtId="0" fontId="139" fillId="14" borderId="659" xfId="0" applyFont="1" applyFill="1" applyBorder="1" applyAlignment="1">
      <alignment horizontal="center" vertical="center"/>
    </xf>
    <xf numFmtId="0" fontId="139" fillId="14" borderId="671" xfId="0" applyFont="1" applyFill="1" applyBorder="1" applyAlignment="1">
      <alignment horizontal="center" vertical="center"/>
    </xf>
    <xf numFmtId="0" fontId="134" fillId="8" borderId="679" xfId="0" applyFont="1" applyFill="1" applyBorder="1" applyAlignment="1">
      <alignment horizontal="center" vertical="center"/>
    </xf>
    <xf numFmtId="0" fontId="9" fillId="0" borderId="679" xfId="0" applyFont="1" applyBorder="1"/>
    <xf numFmtId="0" fontId="9" fillId="0" borderId="680" xfId="0" applyFont="1" applyBorder="1"/>
    <xf numFmtId="0" fontId="134" fillId="8" borderId="682" xfId="0" applyFont="1" applyFill="1" applyBorder="1" applyAlignment="1">
      <alignment horizontal="center" vertical="center"/>
    </xf>
    <xf numFmtId="0" fontId="135" fillId="3" borderId="656" xfId="0" applyFont="1" applyFill="1" applyBorder="1" applyAlignment="1">
      <alignment horizontal="center" vertical="center"/>
    </xf>
    <xf numFmtId="0" fontId="135" fillId="0" borderId="659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48" fillId="4" borderId="683" xfId="0" applyFont="1" applyFill="1" applyBorder="1" applyAlignment="1">
      <alignment horizontal="center" vertical="center"/>
    </xf>
    <xf numFmtId="0" fontId="9" fillId="0" borderId="684" xfId="0" applyFont="1" applyBorder="1"/>
    <xf numFmtId="0" fontId="9" fillId="0" borderId="685" xfId="0" applyFont="1" applyBorder="1"/>
    <xf numFmtId="0" fontId="149" fillId="3" borderId="687" xfId="0" applyFont="1" applyFill="1" applyBorder="1" applyAlignment="1">
      <alignment horizontal="center" vertical="center"/>
    </xf>
    <xf numFmtId="0" fontId="9" fillId="0" borderId="688" xfId="0" applyFont="1" applyBorder="1"/>
    <xf numFmtId="0" fontId="9" fillId="0" borderId="1" xfId="0" applyFont="1" applyBorder="1"/>
    <xf numFmtId="0" fontId="9" fillId="0" borderId="691" xfId="0" applyFont="1" applyBorder="1"/>
    <xf numFmtId="0" fontId="9" fillId="0" borderId="693" xfId="0" applyFont="1" applyBorder="1"/>
    <xf numFmtId="0" fontId="9" fillId="0" borderId="694" xfId="0" applyFont="1" applyBorder="1"/>
    <xf numFmtId="0" fontId="9" fillId="0" borderId="695" xfId="0" applyFont="1" applyBorder="1"/>
    <xf numFmtId="0" fontId="7" fillId="3" borderId="703" xfId="0" applyFont="1" applyFill="1" applyBorder="1" applyAlignment="1">
      <alignment horizontal="center" vertical="center"/>
    </xf>
    <xf numFmtId="0" fontId="9" fillId="0" borderId="704" xfId="0" applyFont="1" applyBorder="1"/>
    <xf numFmtId="0" fontId="149" fillId="3" borderId="1" xfId="0" applyFont="1" applyFill="1" applyBorder="1" applyAlignment="1">
      <alignment horizontal="center" vertical="center"/>
    </xf>
    <xf numFmtId="0" fontId="7" fillId="3" borderId="705" xfId="0" applyFont="1" applyFill="1" applyBorder="1" applyAlignment="1">
      <alignment horizontal="center" vertical="center"/>
    </xf>
    <xf numFmtId="0" fontId="15" fillId="6" borderId="706" xfId="0" applyFont="1" applyFill="1" applyBorder="1" applyAlignment="1">
      <alignment horizontal="center" vertical="center"/>
    </xf>
    <xf numFmtId="0" fontId="9" fillId="0" borderId="707" xfId="0" applyFont="1" applyBorder="1"/>
    <xf numFmtId="0" fontId="9" fillId="0" borderId="708" xfId="0" applyFont="1" applyBorder="1"/>
    <xf numFmtId="0" fontId="15" fillId="6" borderId="69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5" fillId="6" borderId="709" xfId="0" applyFont="1" applyFill="1" applyBorder="1" applyAlignment="1">
      <alignment horizontal="center" vertical="center"/>
    </xf>
    <xf numFmtId="0" fontId="7" fillId="3" borderId="703" xfId="0" applyFont="1" applyFill="1" applyBorder="1" applyAlignment="1">
      <alignment horizontal="left" vertical="center"/>
    </xf>
    <xf numFmtId="0" fontId="133" fillId="30" borderId="180" xfId="0" applyFont="1" applyFill="1" applyBorder="1" applyAlignment="1">
      <alignment horizontal="center" vertical="center"/>
    </xf>
    <xf numFmtId="0" fontId="133" fillId="29" borderId="276" xfId="0" applyFont="1" applyFill="1" applyBorder="1" applyAlignment="1">
      <alignment horizontal="center" vertical="center"/>
    </xf>
    <xf numFmtId="0" fontId="133" fillId="29" borderId="311" xfId="0" applyFont="1" applyFill="1" applyBorder="1" applyAlignment="1">
      <alignment horizontal="center" vertical="center"/>
    </xf>
    <xf numFmtId="0" fontId="133" fillId="29" borderId="338" xfId="0" applyFont="1" applyFill="1" applyBorder="1" applyAlignment="1">
      <alignment horizontal="center" vertical="center"/>
    </xf>
    <xf numFmtId="0" fontId="135" fillId="14" borderId="659" xfId="0" applyFont="1" applyFill="1" applyBorder="1" applyAlignment="1">
      <alignment horizontal="center" vertical="center"/>
    </xf>
    <xf numFmtId="0" fontId="152" fillId="3" borderId="656" xfId="0" applyFont="1" applyFill="1" applyBorder="1" applyAlignment="1">
      <alignment horizontal="center" vertical="center"/>
    </xf>
  </cellXfs>
  <cellStyles count="1">
    <cellStyle name="표준" xfId="0" builtinId="0"/>
  </cellStyles>
  <dxfs count="26"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C53929"/>
      </font>
      <fill>
        <patternFill patternType="none"/>
      </fill>
    </dxf>
    <dxf>
      <font>
        <color rgb="FFCC0000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38100</xdr:colOff>
      <xdr:row>97</xdr:row>
      <xdr:rowOff>66675</xdr:rowOff>
    </xdr:from>
    <xdr:ext cx="3819525" cy="2266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74</xdr:row>
      <xdr:rowOff>0</xdr:rowOff>
    </xdr:from>
    <xdr:ext cx="4867275" cy="5619750"/>
    <xdr:pic>
      <xdr:nvPicPr>
        <xdr:cNvPr id="2" name="image4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542925</xdr:colOff>
      <xdr:row>73</xdr:row>
      <xdr:rowOff>200025</xdr:rowOff>
    </xdr:from>
    <xdr:ext cx="4876800" cy="6677025"/>
    <xdr:pic>
      <xdr:nvPicPr>
        <xdr:cNvPr id="3" name="image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990600</xdr:colOff>
      <xdr:row>43</xdr:row>
      <xdr:rowOff>104775</xdr:rowOff>
    </xdr:from>
    <xdr:ext cx="4943475" cy="6105525"/>
    <xdr:pic>
      <xdr:nvPicPr>
        <xdr:cNvPr id="2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38100</xdr:colOff>
      <xdr:row>43</xdr:row>
      <xdr:rowOff>104775</xdr:rowOff>
    </xdr:from>
    <xdr:ext cx="4581525" cy="61055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43</xdr:row>
      <xdr:rowOff>104775</xdr:rowOff>
    </xdr:from>
    <xdr:ext cx="4191000" cy="6105525"/>
    <xdr:pic>
      <xdr:nvPicPr>
        <xdr:cNvPr id="4" name="image5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0</xdr:colOff>
      <xdr:row>38</xdr:row>
      <xdr:rowOff>0</xdr:rowOff>
    </xdr:from>
    <xdr:ext cx="3819525" cy="2266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0</xdr:colOff>
      <xdr:row>93</xdr:row>
      <xdr:rowOff>0</xdr:rowOff>
    </xdr:from>
    <xdr:ext cx="638175" cy="3810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942975</xdr:colOff>
      <xdr:row>50</xdr:row>
      <xdr:rowOff>133350</xdr:rowOff>
    </xdr:from>
    <xdr:ext cx="1495425" cy="828675"/>
    <xdr:pic>
      <xdr:nvPicPr>
        <xdr:cNvPr id="2" name="image7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24bma7jHVUwHJAZzMuYukoD-2vBJ0tm/view?usp=drive_link" TargetMode="External"/><Relationship Id="rId13" Type="http://schemas.openxmlformats.org/officeDocument/2006/relationships/hyperlink" Target="https://drive.google.com/file/d/1TbSVbbl15eAwAbphoij36TC-r3cAz34t/view?usp=drive_link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drive.google.com/file/d/18qDbGktUmBDvVa8vYxNY8Pv0CC4SW4Cj/view?usp=drive_link" TargetMode="External"/><Relationship Id="rId7" Type="http://schemas.openxmlformats.org/officeDocument/2006/relationships/hyperlink" Target="https://drive.google.com/file/d/1NgQqqTT5wt8uGfSxp9YM2_YM_9ABAQJ7/view?usp=drive_link" TargetMode="External"/><Relationship Id="rId12" Type="http://schemas.openxmlformats.org/officeDocument/2006/relationships/hyperlink" Target="https://drive.google.com/file/d/156WFCQsV-3M-Q-T6CZaYBXVMru6si_Qx/view?usp=drive_link" TargetMode="External"/><Relationship Id="rId17" Type="http://schemas.openxmlformats.org/officeDocument/2006/relationships/hyperlink" Target="https://drive.google.com/file/d/1SekZhioh2t-sRYykwl3OlEcCJnumXCyN/view?usp=drive_link" TargetMode="External"/><Relationship Id="rId2" Type="http://schemas.openxmlformats.org/officeDocument/2006/relationships/hyperlink" Target="https://drive.google.com/file/d/1SiflKX6GOFisvLkiEIzPFZrB054y-uuF/view?usp=drive_link" TargetMode="External"/><Relationship Id="rId16" Type="http://schemas.openxmlformats.org/officeDocument/2006/relationships/hyperlink" Target="https://drive.google.com/file/d/1zTF5eZc9rdEMzVvNa5kw1T7YB0zv_nDm/view?usp=drive_link" TargetMode="External"/><Relationship Id="rId1" Type="http://schemas.openxmlformats.org/officeDocument/2006/relationships/hyperlink" Target="https://docs.google.com/spreadsheets/d/1PcfBVCLLrkIL-MAxp2YJ4VZdlEXcYTteZp-OrzXc2qk/edit?gid=1184117246" TargetMode="External"/><Relationship Id="rId6" Type="http://schemas.openxmlformats.org/officeDocument/2006/relationships/hyperlink" Target="https://drive.google.com/file/d/1iThMgLeAjH-uVMGEiJmVyTIU0aV-vrD4/view?usp=drive_link" TargetMode="External"/><Relationship Id="rId11" Type="http://schemas.openxmlformats.org/officeDocument/2006/relationships/hyperlink" Target="https://drive.google.com/file/d/1rJ1UDriX-FKV33vEgoz9APhQ8C4fmfi-/view?usp=drive_link" TargetMode="External"/><Relationship Id="rId5" Type="http://schemas.openxmlformats.org/officeDocument/2006/relationships/hyperlink" Target="https://drive.google.com/file/d/1fgZM-OjScHRoB9atDtxHQNAPYLzZVszs/view?usp=drive_link" TargetMode="External"/><Relationship Id="rId15" Type="http://schemas.openxmlformats.org/officeDocument/2006/relationships/hyperlink" Target="https://drive.google.com/file/d/1GUhVQSfv-wt8RosLpg_AuYW2bdPh5tpM/view?usp=drive_link" TargetMode="External"/><Relationship Id="rId10" Type="http://schemas.openxmlformats.org/officeDocument/2006/relationships/hyperlink" Target="https://drive.google.com/file/d/14dS06dx4IiFaVOrU6D_rUsc8Gjjyr70N/view?usp=drive_link" TargetMode="External"/><Relationship Id="rId19" Type="http://schemas.openxmlformats.org/officeDocument/2006/relationships/comments" Target="../comments1.xml"/><Relationship Id="rId4" Type="http://schemas.openxmlformats.org/officeDocument/2006/relationships/hyperlink" Target="https://drive.google.com/file/d/1KiU4-cAJdDLnsUZaQqWZvJ4T4kl1HP1O/view?usp=drive_link" TargetMode="External"/><Relationship Id="rId9" Type="http://schemas.openxmlformats.org/officeDocument/2006/relationships/hyperlink" Target="https://drive.google.com/file/d/1fCXoCq5DaYySt7s75DaGMX7nYzv8tjC0/view?usp=drive_link" TargetMode="External"/><Relationship Id="rId14" Type="http://schemas.openxmlformats.org/officeDocument/2006/relationships/hyperlink" Target="https://drive.google.com/file/d/1DwJEVpvn0UVzoS5_gvLdgOG3sKTFtRjJ/view?usp=drive_link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LMi3MkQO21kBPRlceHhvYiZN1RM-u4w/view?usp=drive_link" TargetMode="External"/><Relationship Id="rId1" Type="http://schemas.openxmlformats.org/officeDocument/2006/relationships/hyperlink" Target="https://drive.google.com/file/d/1MCv9xXkQu3osoc5Q34aAzEHdyFbbzVzm/view?usp=drive_link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0YV8zlpm2W0IuQsUgThJidSXKa1-BwuqigS_-pBI3LU/edit?gid=0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drive/folders/1OMQWiCN11ihkLPmh3RJvmbXYG_b3p__1?usp=drive_link" TargetMode="External"/><Relationship Id="rId18" Type="http://schemas.openxmlformats.org/officeDocument/2006/relationships/hyperlink" Target="https://drive.google.com/drive/folders/17Cw_snLWD0m3LbWZubw6ATvAksmw3-5x?usp=drive_link" TargetMode="External"/><Relationship Id="rId26" Type="http://schemas.openxmlformats.org/officeDocument/2006/relationships/hyperlink" Target="https://drive.google.com/drive/folders/1_vMeQpjZI57KsJBXPlbFLoZj8JDThj_n" TargetMode="External"/><Relationship Id="rId39" Type="http://schemas.openxmlformats.org/officeDocument/2006/relationships/hyperlink" Target="https://drive.google.com/drive/folders/1T0Qs4TrpB1qgGDIbirJWi4ekpUbhB9Gq" TargetMode="External"/><Relationship Id="rId3" Type="http://schemas.openxmlformats.org/officeDocument/2006/relationships/hyperlink" Target="https://docs.google.com/spreadsheets/d/1xtq7v1GGuhC_wKVEzZx3xXqzA2qNMLhzeW51mlS7EK0/edit?gid=1477585410" TargetMode="External"/><Relationship Id="rId21" Type="http://schemas.openxmlformats.org/officeDocument/2006/relationships/hyperlink" Target="https://drive.google.com/drive/folders/1KczzW2NCy9j39vin5PBPJMrc0S6owN9l" TargetMode="External"/><Relationship Id="rId34" Type="http://schemas.openxmlformats.org/officeDocument/2006/relationships/hyperlink" Target="https://drive.google.com/drive/folders/13beqBsoXMDnM4IdOSZZecI-p9CGxP9PQ" TargetMode="External"/><Relationship Id="rId42" Type="http://schemas.openxmlformats.org/officeDocument/2006/relationships/hyperlink" Target="https://drive.google.com/drive/folders/1IBox97eIFDONoL2LPBBd_VGtlQXkyGZl?usp=drive_link" TargetMode="External"/><Relationship Id="rId47" Type="http://schemas.openxmlformats.org/officeDocument/2006/relationships/hyperlink" Target="https://drive.google.com/drive/folders/1OxSVNe4Vyq7WmdJNsrFyI9j4TuqhtEUC?usp=drive_link" TargetMode="External"/><Relationship Id="rId50" Type="http://schemas.openxmlformats.org/officeDocument/2006/relationships/drawing" Target="../drawings/drawing4.xml"/><Relationship Id="rId7" Type="http://schemas.openxmlformats.org/officeDocument/2006/relationships/hyperlink" Target="https://drive.google.com/drive/folders/1yb6t68tefMaxeRJ0EenOjqcLH2hlQBB-" TargetMode="External"/><Relationship Id="rId12" Type="http://schemas.openxmlformats.org/officeDocument/2006/relationships/hyperlink" Target="https://drive.google.com/drive/folders/1OMQWiCN11ihkLPmh3RJvmbXYG_b3p__1?usp=drive_link" TargetMode="External"/><Relationship Id="rId17" Type="http://schemas.openxmlformats.org/officeDocument/2006/relationships/hyperlink" Target="https://drive.google.com/drive/folders/17Cw_snLWD0m3LbWZubw6ATvAksmw3-5x?usp=drive_link" TargetMode="External"/><Relationship Id="rId25" Type="http://schemas.openxmlformats.org/officeDocument/2006/relationships/hyperlink" Target="https://drive.google.com/drive/folders/1ut1tn8QnNJGAS46eEHAq86OmimTFqUnG" TargetMode="External"/><Relationship Id="rId33" Type="http://schemas.openxmlformats.org/officeDocument/2006/relationships/hyperlink" Target="https://drive.google.com/drive/folders/13beqBsoXMDnM4IdOSZZecI-p9CGxP9PQ" TargetMode="External"/><Relationship Id="rId38" Type="http://schemas.openxmlformats.org/officeDocument/2006/relationships/hyperlink" Target="https://drive.google.com/drive/folders/1vsfDpxhXoU3iC5pn8LotvkHCpmzA7P5b?usp=drive_link" TargetMode="External"/><Relationship Id="rId46" Type="http://schemas.openxmlformats.org/officeDocument/2006/relationships/hyperlink" Target="https://drive.google.com/drive/folders/1ght_z_w24Boc7xQSx5S_6Jsm1LK2YzI8?usp=drive_link" TargetMode="External"/><Relationship Id="rId2" Type="http://schemas.openxmlformats.org/officeDocument/2006/relationships/hyperlink" Target="https://docs.google.com/spreadsheets/d/1CYNxnXWEbpKeWapQyynreVdvfUALpzD4lP4AwumxStY/edit?gid=1184117246" TargetMode="External"/><Relationship Id="rId16" Type="http://schemas.openxmlformats.org/officeDocument/2006/relationships/hyperlink" Target="https://drive.google.com/drive/folders/1qoB8lIHCU-43ughHSJaKGSJ_A8e3hNy8" TargetMode="External"/><Relationship Id="rId20" Type="http://schemas.openxmlformats.org/officeDocument/2006/relationships/hyperlink" Target="https://drive.google.com/drive/folders/1ru9gcKOT6WOdkN7Vynoo9yAIpMWiKU8O?usp=drive_link" TargetMode="External"/><Relationship Id="rId29" Type="http://schemas.openxmlformats.org/officeDocument/2006/relationships/hyperlink" Target="https://drive.google.com/drive/folders/1tnGmLyVQJMwN9TD9ryf5n_2ymei-jrF8" TargetMode="External"/><Relationship Id="rId41" Type="http://schemas.openxmlformats.org/officeDocument/2006/relationships/hyperlink" Target="https://drive.google.com/drive/folders/1fwFqYg68uHAAQ6PeBzIM8422N3EUMuZi?usp=drive_link" TargetMode="External"/><Relationship Id="rId1" Type="http://schemas.openxmlformats.org/officeDocument/2006/relationships/hyperlink" Target="https://docs.google.com/spreadsheets/d/1ltEax8ptGaKjv7X4Gsht0bP1aS6oSjj4S1DCgT02_54/edit?gid=1188032636" TargetMode="External"/><Relationship Id="rId6" Type="http://schemas.openxmlformats.org/officeDocument/2006/relationships/hyperlink" Target="https://drive.google.com/drive/folders/1y7hEhelyb0Dg0dYX3WF9hfHueJ-tUSH-" TargetMode="External"/><Relationship Id="rId11" Type="http://schemas.openxmlformats.org/officeDocument/2006/relationships/hyperlink" Target="https://drive.google.com/drive/folders/1ZbudKLI-J3NL860UBaHpRHjc9bXaO0Kk" TargetMode="External"/><Relationship Id="rId24" Type="http://schemas.openxmlformats.org/officeDocument/2006/relationships/hyperlink" Target="https://drive.google.com/drive/folders/1OJydAPlX1c8FyQHgrC1j6p4Nmz-1RudY" TargetMode="External"/><Relationship Id="rId32" Type="http://schemas.openxmlformats.org/officeDocument/2006/relationships/hyperlink" Target="https://drive.google.com/drive/folders/1Bx-ZhRFxN_4WgAfdGs63jr84uIO5tsVM" TargetMode="External"/><Relationship Id="rId37" Type="http://schemas.openxmlformats.org/officeDocument/2006/relationships/hyperlink" Target="https://drive.google.com/drive/folders/1xTlz6WfUX31O7Fj51B6WSNZr-agCLNVa" TargetMode="External"/><Relationship Id="rId40" Type="http://schemas.openxmlformats.org/officeDocument/2006/relationships/hyperlink" Target="https://drive.google.com/drive/folders/1aiERbci7psX7HSF_ltqYwBlHkfYkOzjE" TargetMode="External"/><Relationship Id="rId45" Type="http://schemas.openxmlformats.org/officeDocument/2006/relationships/hyperlink" Target="https://drive.google.com/drive/folders/1zk1ufEyXhabwJ0p8xnvMIE93NnoStmCU?usp=drive_link" TargetMode="External"/><Relationship Id="rId5" Type="http://schemas.openxmlformats.org/officeDocument/2006/relationships/hyperlink" Target="https://docs.google.com/spreadsheets/d/1mX9vySd1oynuqRTBBVnRxv4R401gwRH_8eJWqHn54AE/edit?gid=0" TargetMode="External"/><Relationship Id="rId15" Type="http://schemas.openxmlformats.org/officeDocument/2006/relationships/hyperlink" Target="https://drive.google.com/drive/folders/1hZORBG7L2paIxSMp74hbULKpTUvu_JLU" TargetMode="External"/><Relationship Id="rId23" Type="http://schemas.openxmlformats.org/officeDocument/2006/relationships/hyperlink" Target="https://drive.google.com/drive/folders/16oytI5eybfxqzkroz90tT_IunzA3Ahcr" TargetMode="External"/><Relationship Id="rId28" Type="http://schemas.openxmlformats.org/officeDocument/2006/relationships/hyperlink" Target="https://drive.google.com/drive/folders/1u2fqoUYQ94xbCpygX1s9w9bvQNVDhq0q" TargetMode="External"/><Relationship Id="rId36" Type="http://schemas.openxmlformats.org/officeDocument/2006/relationships/hyperlink" Target="https://drive.google.com/drive/folders/1EpuKPj7Auyg9SD5ud6WEQ1PPY26pu0DG" TargetMode="External"/><Relationship Id="rId49" Type="http://schemas.openxmlformats.org/officeDocument/2006/relationships/hyperlink" Target="https://drive.google.com/drive/folders/17Cw_snLWD0m3LbWZubw6ATvAksmw3-5x?usp=drive_link" TargetMode="External"/><Relationship Id="rId10" Type="http://schemas.openxmlformats.org/officeDocument/2006/relationships/hyperlink" Target="https://drive.google.com/drive/folders/1ELa18ec3cEEbjKRQbT6TCTu15j8UHOBA" TargetMode="External"/><Relationship Id="rId19" Type="http://schemas.openxmlformats.org/officeDocument/2006/relationships/hyperlink" Target="https://drive.google.com/drive/folders/111RRf_AXfHPAS2vJt5i3JPQ8AKBdjkVo" TargetMode="External"/><Relationship Id="rId31" Type="http://schemas.openxmlformats.org/officeDocument/2006/relationships/hyperlink" Target="https://drive.google.com/drive/folders/1wq2rmChzKWGCoDqN-TwRBTtFyN75YN_B" TargetMode="External"/><Relationship Id="rId44" Type="http://schemas.openxmlformats.org/officeDocument/2006/relationships/hyperlink" Target="https://drive.google.com/drive/folders/17grqcCXCToyjGKC-ObslW8va7-VGCxyG" TargetMode="External"/><Relationship Id="rId52" Type="http://schemas.openxmlformats.org/officeDocument/2006/relationships/comments" Target="../comments4.xml"/><Relationship Id="rId4" Type="http://schemas.openxmlformats.org/officeDocument/2006/relationships/hyperlink" Target="https://docs.google.com/presentation/d/1M7zi9l6KSVuYPwqOR6yVEXIdF_a7kCXpHRC-TgZsBw4/edit?usp=sharing" TargetMode="External"/><Relationship Id="rId9" Type="http://schemas.openxmlformats.org/officeDocument/2006/relationships/hyperlink" Target="https://drive.google.com/drive/folders/17mAeM3r4xOHX9KkO6-NVKgAMCbyvnlxF" TargetMode="External"/><Relationship Id="rId14" Type="http://schemas.openxmlformats.org/officeDocument/2006/relationships/hyperlink" Target="https://drive.google.com/drive/folders/1cYQlazqAhQsrGlGwfuplNPo6CCDoqVrM?usp=drive_link" TargetMode="External"/><Relationship Id="rId22" Type="http://schemas.openxmlformats.org/officeDocument/2006/relationships/hyperlink" Target="https://drive.google.com/drive/folders/1wD-RNTVlBlSZlDHIdzUaB_9ULUn5Pxf8" TargetMode="External"/><Relationship Id="rId27" Type="http://schemas.openxmlformats.org/officeDocument/2006/relationships/hyperlink" Target="https://drive.google.com/drive/folders/1n14QB0RL0olnrDoWoMXVXk5UZeZmto7u" TargetMode="External"/><Relationship Id="rId30" Type="http://schemas.openxmlformats.org/officeDocument/2006/relationships/hyperlink" Target="https://drive.google.com/drive/folders/1wq2rmChzKWGCoDqN-TwRBTtFyN75YN_B" TargetMode="External"/><Relationship Id="rId35" Type="http://schemas.openxmlformats.org/officeDocument/2006/relationships/hyperlink" Target="https://drive.google.com/drive/folders/1KczzW2NCy9j39vin5PBPJMrc0S6owN9l" TargetMode="External"/><Relationship Id="rId43" Type="http://schemas.openxmlformats.org/officeDocument/2006/relationships/hyperlink" Target="https://drive.google.com/drive/folders/17grqcCXCToyjGKC-ObslW8va7-VGCxyG" TargetMode="External"/><Relationship Id="rId48" Type="http://schemas.openxmlformats.org/officeDocument/2006/relationships/hyperlink" Target="https://drive.google.com/drive/folders/17Cw_snLWD0m3LbWZubw6ATvAksmw3-5x?usp=drive_link" TargetMode="External"/><Relationship Id="rId8" Type="http://schemas.openxmlformats.org/officeDocument/2006/relationships/hyperlink" Target="https://drive.google.com/drive/folders/1yb6t68tefMaxeRJ0EenOjqcLH2hlQBB-" TargetMode="External"/><Relationship Id="rId5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tnGmLyVQJMwN9TD9ryf5n_2ymei-jrF8" TargetMode="External"/><Relationship Id="rId13" Type="http://schemas.openxmlformats.org/officeDocument/2006/relationships/hyperlink" Target="https://drive.google.com/drive/folders/1yb6t68tefMaxeRJ0EenOjqcLH2hlQBB-" TargetMode="External"/><Relationship Id="rId18" Type="http://schemas.openxmlformats.org/officeDocument/2006/relationships/hyperlink" Target="https://drive.google.com/drive/folders/1KczzW2NCy9j39vin5PBPJMrc0S6owN9l" TargetMode="External"/><Relationship Id="rId26" Type="http://schemas.openxmlformats.org/officeDocument/2006/relationships/hyperlink" Target="https://drive.google.com/drive/folders/1OMQWiCN11ihkLPmh3RJvmbXYG_b3p__1?usp=drive_link" TargetMode="External"/><Relationship Id="rId39" Type="http://schemas.openxmlformats.org/officeDocument/2006/relationships/hyperlink" Target="https://drive.google.com/drive/folders/17Cw_snLWD0m3LbWZubw6ATvAksmw3-5x?usp=drive_link" TargetMode="External"/><Relationship Id="rId3" Type="http://schemas.openxmlformats.org/officeDocument/2006/relationships/hyperlink" Target="https://drive.google.com/drive/folders/1ut1tn8QnNJGAS46eEHAq86OmimTFqUnG" TargetMode="External"/><Relationship Id="rId21" Type="http://schemas.openxmlformats.org/officeDocument/2006/relationships/hyperlink" Target="https://drive.google.com/drive/folders/1qoB8lIHCU-43ughHSJaKGSJ_A8e3hNy8" TargetMode="External"/><Relationship Id="rId34" Type="http://schemas.openxmlformats.org/officeDocument/2006/relationships/hyperlink" Target="https://drive.google.com/drive/folders/1IBox97eIFDONoL2LPBBd_VGtlQXkyGZl?usp=drive_link" TargetMode="External"/><Relationship Id="rId42" Type="http://schemas.openxmlformats.org/officeDocument/2006/relationships/hyperlink" Target="https://drive.google.com/drive/folders/1OxSVNe4Vyq7WmdJNsrFyI9j4TuqhtEUC?usp=drive_link" TargetMode="External"/><Relationship Id="rId47" Type="http://schemas.openxmlformats.org/officeDocument/2006/relationships/comments" Target="../comments5.xml"/><Relationship Id="rId7" Type="http://schemas.openxmlformats.org/officeDocument/2006/relationships/hyperlink" Target="https://drive.google.com/drive/folders/1u2fqoUYQ94xbCpygX1s9w9bvQNVDhq0q" TargetMode="External"/><Relationship Id="rId12" Type="http://schemas.openxmlformats.org/officeDocument/2006/relationships/hyperlink" Target="https://drive.google.com/drive/folders/1Bx-ZhRFxN_4WgAfdGs63jr84uIO5tsVM" TargetMode="External"/><Relationship Id="rId17" Type="http://schemas.openxmlformats.org/officeDocument/2006/relationships/hyperlink" Target="https://drive.google.com/drive/folders/13beqBsoXMDnM4IdOSZZecI-p9CGxP9PQ" TargetMode="External"/><Relationship Id="rId25" Type="http://schemas.openxmlformats.org/officeDocument/2006/relationships/hyperlink" Target="https://drive.google.com/drive/folders/1vsfDpxhXoU3iC5pn8LotvkHCpmzA7P5b?usp=drive_link" TargetMode="External"/><Relationship Id="rId33" Type="http://schemas.openxmlformats.org/officeDocument/2006/relationships/hyperlink" Target="https://drive.google.com/drive/folders/1fwFqYg68uHAAQ6PeBzIM8422N3EUMuZi?usp=drive_link" TargetMode="External"/><Relationship Id="rId38" Type="http://schemas.openxmlformats.org/officeDocument/2006/relationships/hyperlink" Target="https://drive.google.com/drive/folders/17Cw_snLWD0m3LbWZubw6ATvAksmw3-5x?usp=drive_link" TargetMode="External"/><Relationship Id="rId46" Type="http://schemas.openxmlformats.org/officeDocument/2006/relationships/vmlDrawing" Target="../drawings/vmlDrawing5.vml"/><Relationship Id="rId2" Type="http://schemas.openxmlformats.org/officeDocument/2006/relationships/hyperlink" Target="https://drive.google.com/drive/folders/16oytI5eybfxqzkroz90tT_IunzA3Ahcr" TargetMode="External"/><Relationship Id="rId16" Type="http://schemas.openxmlformats.org/officeDocument/2006/relationships/hyperlink" Target="https://drive.google.com/drive/folders/13beqBsoXMDnM4IdOSZZecI-p9CGxP9PQ" TargetMode="External"/><Relationship Id="rId20" Type="http://schemas.openxmlformats.org/officeDocument/2006/relationships/hyperlink" Target="https://drive.google.com/drive/folders/1hZORBG7L2paIxSMp74hbULKpTUvu_JLU" TargetMode="External"/><Relationship Id="rId29" Type="http://schemas.openxmlformats.org/officeDocument/2006/relationships/hyperlink" Target="https://drive.google.com/drive/folders/1aiERbci7psX7HSF_ltqYwBlHkfYkOzjE" TargetMode="External"/><Relationship Id="rId41" Type="http://schemas.openxmlformats.org/officeDocument/2006/relationships/hyperlink" Target="https://drive.google.com/drive/folders/1ght_z_w24Boc7xQSx5S_6Jsm1LK2YzI8?usp=drive_link" TargetMode="External"/><Relationship Id="rId1" Type="http://schemas.openxmlformats.org/officeDocument/2006/relationships/hyperlink" Target="https://drive.google.com/drive/folders/1wD-RNTVlBlSZlDHIdzUaB_9ULUn5Pxf8" TargetMode="External"/><Relationship Id="rId6" Type="http://schemas.openxmlformats.org/officeDocument/2006/relationships/hyperlink" Target="https://drive.google.com/drive/folders/1n14QB0RL0olnrDoWoMXVXk5UZeZmto7u" TargetMode="External"/><Relationship Id="rId11" Type="http://schemas.openxmlformats.org/officeDocument/2006/relationships/hyperlink" Target="https://drive.google.com/drive/folders/1wq2rmChzKWGCoDqN-TwRBTtFyN75YN_B" TargetMode="External"/><Relationship Id="rId24" Type="http://schemas.openxmlformats.org/officeDocument/2006/relationships/hyperlink" Target="https://drive.google.com/drive/folders/1ZbudKLI-J3NL860UBaHpRHjc9bXaO0Kk" TargetMode="External"/><Relationship Id="rId32" Type="http://schemas.openxmlformats.org/officeDocument/2006/relationships/hyperlink" Target="https://drive.google.com/drive/folders/1ru9gcKOT6WOdkN7Vynoo9yAIpMWiKU8O?usp=drive_link" TargetMode="External"/><Relationship Id="rId37" Type="http://schemas.openxmlformats.org/officeDocument/2006/relationships/hyperlink" Target="https://drive.google.com/drive/folders/17grqcCXCToyjGKC-ObslW8va7-VGCxyG" TargetMode="External"/><Relationship Id="rId40" Type="http://schemas.openxmlformats.org/officeDocument/2006/relationships/hyperlink" Target="https://drive.google.com/drive/folders/1zk1ufEyXhabwJ0p8xnvMIE93NnoStmCU?usp=drive_link" TargetMode="External"/><Relationship Id="rId45" Type="http://schemas.openxmlformats.org/officeDocument/2006/relationships/drawing" Target="../drawings/drawing5.xml"/><Relationship Id="rId5" Type="http://schemas.openxmlformats.org/officeDocument/2006/relationships/hyperlink" Target="https://drive.google.com/drive/folders/1_vMeQpjZI57KsJBXPlbFLoZj8JDThj_n" TargetMode="External"/><Relationship Id="rId15" Type="http://schemas.openxmlformats.org/officeDocument/2006/relationships/hyperlink" Target="https://drive.google.com/drive/folders/17mAeM3r4xOHX9KkO6-NVKgAMCbyvnlxF" TargetMode="External"/><Relationship Id="rId23" Type="http://schemas.openxmlformats.org/officeDocument/2006/relationships/hyperlink" Target="https://drive.google.com/drive/folders/1ELa18ec3cEEbjKRQbT6TCTu15j8UHOBA" TargetMode="External"/><Relationship Id="rId28" Type="http://schemas.openxmlformats.org/officeDocument/2006/relationships/hyperlink" Target="https://drive.google.com/drive/folders/1T0Qs4TrpB1qgGDIbirJWi4ekpUbhB9Gq" TargetMode="External"/><Relationship Id="rId36" Type="http://schemas.openxmlformats.org/officeDocument/2006/relationships/hyperlink" Target="https://drive.google.com/drive/folders/17grqcCXCToyjGKC-ObslW8va7-VGCxyG" TargetMode="External"/><Relationship Id="rId10" Type="http://schemas.openxmlformats.org/officeDocument/2006/relationships/hyperlink" Target="https://drive.google.com/drive/folders/1wq2rmChzKWGCoDqN-TwRBTtFyN75YN_B" TargetMode="External"/><Relationship Id="rId19" Type="http://schemas.openxmlformats.org/officeDocument/2006/relationships/hyperlink" Target="https://drive.google.com/drive/folders/1EpuKPj7Auyg9SD5ud6WEQ1PPY26pu0DG" TargetMode="External"/><Relationship Id="rId31" Type="http://schemas.openxmlformats.org/officeDocument/2006/relationships/hyperlink" Target="https://drive.google.com/drive/folders/111RRf_AXfHPAS2vJt5i3JPQ8AKBdjkVo" TargetMode="External"/><Relationship Id="rId44" Type="http://schemas.openxmlformats.org/officeDocument/2006/relationships/hyperlink" Target="https://drive.google.com/drive/folders/17Cw_snLWD0m3LbWZubw6ATvAksmw3-5x?usp=drive_link" TargetMode="External"/><Relationship Id="rId4" Type="http://schemas.openxmlformats.org/officeDocument/2006/relationships/hyperlink" Target="https://drive.google.com/drive/folders/1OJydAPlX1c8FyQHgrC1j6p4Nmz-1RudY" TargetMode="External"/><Relationship Id="rId9" Type="http://schemas.openxmlformats.org/officeDocument/2006/relationships/hyperlink" Target="https://drive.google.com/drive/folders/1y7hEhelyb0Dg0dYX3WF9hfHueJ-tUSH-" TargetMode="External"/><Relationship Id="rId14" Type="http://schemas.openxmlformats.org/officeDocument/2006/relationships/hyperlink" Target="https://drive.google.com/drive/folders/1yb6t68tefMaxeRJ0EenOjqcLH2hlQBB-" TargetMode="External"/><Relationship Id="rId22" Type="http://schemas.openxmlformats.org/officeDocument/2006/relationships/hyperlink" Target="https://drive.google.com/drive/folders/1xTlz6WfUX31O7Fj51B6WSNZr-agCLNVa" TargetMode="External"/><Relationship Id="rId27" Type="http://schemas.openxmlformats.org/officeDocument/2006/relationships/hyperlink" Target="https://drive.google.com/drive/folders/1OMQWiCN11ihkLPmh3RJvmbXYG_b3p__1?usp=drive_link" TargetMode="External"/><Relationship Id="rId30" Type="http://schemas.openxmlformats.org/officeDocument/2006/relationships/hyperlink" Target="https://drive.google.com/drive/folders/1cYQlazqAhQsrGlGwfuplNPo6CCDoqVrM?usp=drive_link" TargetMode="External"/><Relationship Id="rId35" Type="http://schemas.openxmlformats.org/officeDocument/2006/relationships/hyperlink" Target="https://drive.google.com/drive/folders/1KczzW2NCy9j39vin5PBPJMrc0S6owN9l" TargetMode="External"/><Relationship Id="rId43" Type="http://schemas.openxmlformats.org/officeDocument/2006/relationships/hyperlink" Target="https://drive.google.com/drive/folders/17Cw_snLWD0m3LbWZubw6ATvAksmw3-5x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598375"/>
    <outlinePr summaryBelow="0" summaryRight="0"/>
    <pageSetUpPr fitToPage="1"/>
  </sheetPr>
  <dimension ref="A1:Z47"/>
  <sheetViews>
    <sheetView showGridLines="0" workbookViewId="0">
      <pane ySplit="9" topLeftCell="A10" activePane="bottomLeft" state="frozen"/>
      <selection pane="bottomLeft" activeCell="B11" sqref="B11"/>
    </sheetView>
  </sheetViews>
  <sheetFormatPr defaultColWidth="12.5703125" defaultRowHeight="15.75" customHeight="1"/>
  <cols>
    <col min="1" max="2" width="1.42578125" customWidth="1"/>
    <col min="3" max="3" width="1" customWidth="1"/>
    <col min="4" max="4" width="2.28515625" customWidth="1"/>
    <col min="5" max="5" width="1.85546875" customWidth="1"/>
    <col min="6" max="6" width="11.42578125" customWidth="1"/>
    <col min="7" max="7" width="18.85546875" customWidth="1"/>
    <col min="8" max="8" width="10.140625" customWidth="1"/>
    <col min="9" max="9" width="54.7109375" customWidth="1"/>
    <col min="10" max="10" width="18.85546875" customWidth="1"/>
    <col min="11" max="11" width="15.140625" hidden="1" customWidth="1"/>
    <col min="12" max="12" width="2.42578125" hidden="1" customWidth="1"/>
    <col min="13" max="13" width="15.140625" hidden="1" customWidth="1"/>
    <col min="14" max="14" width="12.85546875" hidden="1" customWidth="1"/>
    <col min="15" max="15" width="16" customWidth="1"/>
    <col min="16" max="16" width="14.42578125" customWidth="1"/>
    <col min="17" max="18" width="16.140625" customWidth="1"/>
    <col min="19" max="19" width="16.140625" hidden="1" customWidth="1"/>
    <col min="20" max="20" width="16.140625" customWidth="1"/>
    <col min="21" max="21" width="11.42578125" customWidth="1"/>
    <col min="22" max="23" width="8.85546875" hidden="1" customWidth="1"/>
    <col min="24" max="24" width="23.140625" customWidth="1"/>
    <col min="25" max="26" width="1.42578125" customWidth="1"/>
  </cols>
  <sheetData>
    <row r="1" spans="1:26" ht="7.5" customHeight="1">
      <c r="A1" s="1"/>
      <c r="B1" s="1"/>
      <c r="C1" s="1"/>
      <c r="D1" s="1"/>
      <c r="E1" s="2"/>
      <c r="F1" s="2"/>
      <c r="G1" s="4"/>
      <c r="H1" s="2"/>
      <c r="I1" s="2"/>
      <c r="J1" s="4"/>
      <c r="K1" s="3"/>
      <c r="L1" s="2"/>
      <c r="M1" s="3"/>
      <c r="N1" s="3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" customHeight="1">
      <c r="A2" s="1"/>
      <c r="B2" s="5110" t="e">
        <f ca="1">IMAGE("https://lh3.google.com/u/0/d/1o-bGHe3en7UeqKRwx9_7IfyxmG3IkJtR=w1920-h911-iv1",2)</f>
        <v>#NAME?</v>
      </c>
      <c r="C2" s="5111"/>
      <c r="D2" s="5111"/>
      <c r="E2" s="5112" t="s">
        <v>49</v>
      </c>
      <c r="F2" s="5111"/>
      <c r="G2" s="5111"/>
      <c r="H2" s="5111"/>
      <c r="I2" s="5111"/>
      <c r="J2" s="5111"/>
      <c r="K2" s="5111"/>
      <c r="L2" s="5111"/>
      <c r="M2" s="5111"/>
      <c r="N2" s="5111"/>
      <c r="O2" s="5111"/>
      <c r="P2" s="5111"/>
      <c r="Q2" s="5111"/>
      <c r="R2" s="5111"/>
      <c r="S2" s="5111"/>
      <c r="T2" s="5111"/>
      <c r="U2" s="5111"/>
      <c r="V2" s="6"/>
      <c r="W2" s="6"/>
      <c r="X2" s="5113" t="e">
        <f ca="1">IMAGE("https://lh3.google.com/u/0/d/1aRLR899xOGt-8xeqZNDc0Fw1ZC7Dnfhd=w1920-h911-iv1",2)</f>
        <v>#NAME?</v>
      </c>
      <c r="Y2" s="5111"/>
      <c r="Z2" s="8"/>
    </row>
    <row r="3" spans="1:26" ht="15.75" customHeight="1">
      <c r="A3" s="1"/>
      <c r="B3" s="5111"/>
      <c r="C3" s="5111"/>
      <c r="D3" s="5111"/>
      <c r="E3" s="5111"/>
      <c r="F3" s="5111"/>
      <c r="G3" s="5111"/>
      <c r="H3" s="5111"/>
      <c r="I3" s="5111"/>
      <c r="J3" s="5111"/>
      <c r="K3" s="5111"/>
      <c r="L3" s="5111"/>
      <c r="M3" s="5111"/>
      <c r="N3" s="5111"/>
      <c r="O3" s="5111"/>
      <c r="P3" s="5111"/>
      <c r="Q3" s="5111"/>
      <c r="R3" s="5111"/>
      <c r="S3" s="5111"/>
      <c r="T3" s="5111"/>
      <c r="U3" s="5111"/>
      <c r="V3" s="6"/>
      <c r="W3" s="6"/>
      <c r="X3" s="5111"/>
      <c r="Y3" s="5111"/>
      <c r="Z3" s="8"/>
    </row>
    <row r="4" spans="1:26" ht="15" customHeight="1">
      <c r="A4" s="1"/>
      <c r="B4" s="5111"/>
      <c r="C4" s="5111"/>
      <c r="D4" s="5111"/>
      <c r="E4" s="5111"/>
      <c r="F4" s="5111"/>
      <c r="G4" s="5111"/>
      <c r="H4" s="5111"/>
      <c r="I4" s="5111"/>
      <c r="J4" s="5111"/>
      <c r="K4" s="5111"/>
      <c r="L4" s="5111"/>
      <c r="M4" s="5111"/>
      <c r="N4" s="5111"/>
      <c r="O4" s="5111"/>
      <c r="P4" s="5111"/>
      <c r="Q4" s="5111"/>
      <c r="R4" s="5111"/>
      <c r="S4" s="5111"/>
      <c r="T4" s="5111"/>
      <c r="U4" s="5111"/>
      <c r="V4" s="6"/>
      <c r="W4" s="6"/>
      <c r="X4" s="5111"/>
      <c r="Y4" s="5111"/>
      <c r="Z4" s="8"/>
    </row>
    <row r="5" spans="1:26" ht="11.25" customHeight="1">
      <c r="A5" s="1"/>
      <c r="B5" s="5111"/>
      <c r="C5" s="5111"/>
      <c r="D5" s="5111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  <c r="W5" s="7"/>
      <c r="X5" s="5111"/>
      <c r="Y5" s="5111"/>
      <c r="Z5" s="8"/>
    </row>
    <row r="6" spans="1:26" ht="22.5" customHeight="1">
      <c r="A6" s="1"/>
      <c r="B6" s="9"/>
      <c r="C6" s="5114" t="e">
        <f ca="1">IMAGE("https://lh3.google.com/u/0/d/1VLLHTpzGRbg6Z4lkKTRP4swuMIN6QTbb=w1920-h911-iv1",4,22,22)</f>
        <v>#NAME?</v>
      </c>
      <c r="D6" s="5111"/>
      <c r="E6" s="11" t="s">
        <v>50</v>
      </c>
      <c r="F6" s="12"/>
      <c r="G6" s="15"/>
      <c r="H6" s="12"/>
      <c r="I6" s="14"/>
      <c r="J6" s="15"/>
      <c r="K6" s="13"/>
      <c r="L6" s="14"/>
      <c r="M6" s="13"/>
      <c r="N6" s="13"/>
      <c r="O6" s="9"/>
      <c r="P6" s="9"/>
      <c r="Q6" s="7"/>
      <c r="R6" s="7"/>
      <c r="S6" s="7"/>
      <c r="T6" s="7"/>
      <c r="U6" s="7"/>
      <c r="V6" s="7"/>
      <c r="W6" s="7"/>
      <c r="X6" s="7"/>
      <c r="Y6" s="7"/>
      <c r="Z6" s="8"/>
    </row>
    <row r="7" spans="1:26" ht="6" customHeight="1">
      <c r="A7" s="1"/>
      <c r="B7" s="9"/>
      <c r="C7" s="9"/>
      <c r="D7" s="9"/>
      <c r="E7" s="9"/>
      <c r="F7" s="9"/>
      <c r="G7" s="17"/>
      <c r="H7" s="9"/>
      <c r="I7" s="9"/>
      <c r="J7" s="17"/>
      <c r="K7" s="16"/>
      <c r="L7" s="9"/>
      <c r="M7" s="16"/>
      <c r="N7" s="1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8"/>
    </row>
    <row r="8" spans="1:26" ht="21.75" customHeight="1">
      <c r="A8" s="18"/>
      <c r="B8" s="19"/>
      <c r="C8" s="5115" t="s">
        <v>0</v>
      </c>
      <c r="D8" s="5096"/>
      <c r="E8" s="5097"/>
      <c r="F8" s="5117" t="s">
        <v>51</v>
      </c>
      <c r="G8" s="5118" t="s">
        <v>4</v>
      </c>
      <c r="H8" s="5118" t="s">
        <v>1</v>
      </c>
      <c r="I8" s="5118" t="s">
        <v>2</v>
      </c>
      <c r="J8" s="5118" t="s">
        <v>52</v>
      </c>
      <c r="K8" s="5095" t="s">
        <v>3</v>
      </c>
      <c r="L8" s="5096"/>
      <c r="M8" s="5097"/>
      <c r="N8" s="5101" t="s">
        <v>53</v>
      </c>
      <c r="O8" s="5102" t="s">
        <v>54</v>
      </c>
      <c r="P8" s="5103"/>
      <c r="Q8" s="5104"/>
      <c r="R8" s="5105" t="s">
        <v>55</v>
      </c>
      <c r="S8" s="5105" t="s">
        <v>56</v>
      </c>
      <c r="T8" s="5105" t="s">
        <v>57</v>
      </c>
      <c r="U8" s="5105" t="s">
        <v>58</v>
      </c>
      <c r="V8" s="5105" t="s">
        <v>7</v>
      </c>
      <c r="W8" s="5105" t="s">
        <v>8</v>
      </c>
      <c r="X8" s="5120" t="s">
        <v>9</v>
      </c>
      <c r="Y8" s="20"/>
      <c r="Z8" s="18"/>
    </row>
    <row r="9" spans="1:26" ht="21.75" customHeight="1">
      <c r="A9" s="18"/>
      <c r="B9" s="21"/>
      <c r="C9" s="5116"/>
      <c r="D9" s="5099"/>
      <c r="E9" s="5100"/>
      <c r="F9" s="5100"/>
      <c r="G9" s="5119"/>
      <c r="H9" s="5119"/>
      <c r="I9" s="5119"/>
      <c r="J9" s="5119"/>
      <c r="K9" s="5098"/>
      <c r="L9" s="5099"/>
      <c r="M9" s="5100"/>
      <c r="N9" s="5099"/>
      <c r="O9" s="28" t="s">
        <v>10</v>
      </c>
      <c r="P9" s="29" t="s">
        <v>11</v>
      </c>
      <c r="Q9" s="30" t="s">
        <v>12</v>
      </c>
      <c r="R9" s="5106"/>
      <c r="S9" s="5106"/>
      <c r="T9" s="5106"/>
      <c r="U9" s="5106"/>
      <c r="V9" s="5106"/>
      <c r="W9" s="5106"/>
      <c r="X9" s="5121"/>
      <c r="Y9" s="22"/>
      <c r="Z9" s="18"/>
    </row>
    <row r="10" spans="1:26" ht="31.5" customHeight="1">
      <c r="A10" s="18"/>
      <c r="B10" s="21"/>
      <c r="C10" s="5122">
        <v>1</v>
      </c>
      <c r="D10" s="5111"/>
      <c r="E10" s="5123"/>
      <c r="F10" s="32"/>
      <c r="G10" s="33" t="s">
        <v>15</v>
      </c>
      <c r="H10" s="34"/>
      <c r="I10" s="35" t="s">
        <v>13</v>
      </c>
      <c r="J10" s="36"/>
      <c r="K10" s="37"/>
      <c r="L10" s="31"/>
      <c r="M10" s="38"/>
      <c r="N10" s="31"/>
      <c r="O10" s="39">
        <v>179090909</v>
      </c>
      <c r="P10" s="40">
        <f t="shared" ref="P10:P43" si="0">O10/10</f>
        <v>17909090.899999999</v>
      </c>
      <c r="Q10" s="41">
        <f t="shared" ref="Q10:Q43" si="1">SUM(O10:P10)</f>
        <v>196999999.90000001</v>
      </c>
      <c r="R10" s="42">
        <v>197000000</v>
      </c>
      <c r="S10" s="42"/>
      <c r="T10" s="42">
        <f>Q11-R11</f>
        <v>0</v>
      </c>
      <c r="U10" s="43">
        <v>45412</v>
      </c>
      <c r="V10" s="44"/>
      <c r="W10" s="44"/>
      <c r="X10" s="45" t="s">
        <v>59</v>
      </c>
      <c r="Y10" s="22"/>
      <c r="Z10" s="18"/>
    </row>
    <row r="11" spans="1:26" ht="31.5" customHeight="1">
      <c r="A11" s="18"/>
      <c r="B11" s="21"/>
      <c r="C11" s="5124">
        <v>2</v>
      </c>
      <c r="D11" s="5125"/>
      <c r="E11" s="5126"/>
      <c r="F11" s="47">
        <v>44741</v>
      </c>
      <c r="G11" s="33" t="s">
        <v>15</v>
      </c>
      <c r="H11" s="48"/>
      <c r="I11" s="33" t="s">
        <v>17</v>
      </c>
      <c r="J11" s="49"/>
      <c r="K11" s="50">
        <v>44727</v>
      </c>
      <c r="L11" s="46" t="s">
        <v>14</v>
      </c>
      <c r="M11" s="51">
        <v>46059</v>
      </c>
      <c r="N11" s="52"/>
      <c r="O11" s="53">
        <v>50000000</v>
      </c>
      <c r="P11" s="54">
        <f t="shared" si="0"/>
        <v>5000000</v>
      </c>
      <c r="Q11" s="55">
        <f t="shared" si="1"/>
        <v>55000000</v>
      </c>
      <c r="R11" s="42">
        <v>55000000</v>
      </c>
      <c r="S11" s="42"/>
      <c r="T11" s="42">
        <f t="shared" ref="T11:T22" si="2">Q11-R11</f>
        <v>0</v>
      </c>
      <c r="U11" s="56" t="s">
        <v>60</v>
      </c>
      <c r="V11" s="57" t="s">
        <v>18</v>
      </c>
      <c r="W11" s="44" t="s">
        <v>19</v>
      </c>
      <c r="X11" s="58" t="s">
        <v>61</v>
      </c>
      <c r="Y11" s="22"/>
      <c r="Z11" s="18"/>
    </row>
    <row r="12" spans="1:26" ht="31.5" customHeight="1">
      <c r="A12" s="18"/>
      <c r="B12" s="21"/>
      <c r="C12" s="5075">
        <v>3</v>
      </c>
      <c r="D12" s="5076"/>
      <c r="E12" s="5077"/>
      <c r="F12" s="60"/>
      <c r="G12" s="61" t="s">
        <v>21</v>
      </c>
      <c r="H12" s="62"/>
      <c r="I12" s="61" t="s">
        <v>20</v>
      </c>
      <c r="J12" s="63"/>
      <c r="K12" s="64">
        <v>45016</v>
      </c>
      <c r="L12" s="59" t="s">
        <v>14</v>
      </c>
      <c r="M12" s="65">
        <v>45657</v>
      </c>
      <c r="N12" s="66"/>
      <c r="O12" s="67">
        <f>SUM(O14:O15)</f>
        <v>20000000</v>
      </c>
      <c r="P12" s="68">
        <f t="shared" si="0"/>
        <v>2000000</v>
      </c>
      <c r="Q12" s="69">
        <f t="shared" si="1"/>
        <v>22000000</v>
      </c>
      <c r="R12" s="69">
        <v>22000000</v>
      </c>
      <c r="S12" s="42"/>
      <c r="T12" s="42">
        <f t="shared" si="2"/>
        <v>0</v>
      </c>
      <c r="U12" s="70"/>
      <c r="V12" s="71" t="s">
        <v>18</v>
      </c>
      <c r="W12" s="72" t="s">
        <v>19</v>
      </c>
      <c r="X12" s="73"/>
      <c r="Y12" s="22"/>
      <c r="Z12" s="18"/>
    </row>
    <row r="13" spans="1:26" ht="33.75" hidden="1" customHeight="1">
      <c r="A13" s="18"/>
      <c r="B13" s="21"/>
      <c r="C13" s="5078">
        <v>45717</v>
      </c>
      <c r="D13" s="5076"/>
      <c r="E13" s="5077"/>
      <c r="F13" s="74"/>
      <c r="G13" s="75" t="s">
        <v>24</v>
      </c>
      <c r="H13" s="76"/>
      <c r="I13" s="75" t="s">
        <v>23</v>
      </c>
      <c r="J13" s="77"/>
      <c r="K13" s="78">
        <v>45016</v>
      </c>
      <c r="L13" s="79" t="s">
        <v>14</v>
      </c>
      <c r="M13" s="80">
        <v>45657</v>
      </c>
      <c r="N13" s="81"/>
      <c r="O13" s="82">
        <v>0</v>
      </c>
      <c r="P13" s="83">
        <f t="shared" si="0"/>
        <v>0</v>
      </c>
      <c r="Q13" s="84">
        <f t="shared" si="1"/>
        <v>0</v>
      </c>
      <c r="R13" s="84"/>
      <c r="S13" s="85"/>
      <c r="T13" s="42">
        <f t="shared" si="2"/>
        <v>0</v>
      </c>
      <c r="U13" s="86"/>
      <c r="V13" s="87" t="s">
        <v>18</v>
      </c>
      <c r="W13" s="88" t="s">
        <v>19</v>
      </c>
      <c r="X13" s="89" t="s">
        <v>22</v>
      </c>
      <c r="Y13" s="22"/>
      <c r="Z13" s="18"/>
    </row>
    <row r="14" spans="1:26" ht="18.75" customHeight="1">
      <c r="A14" s="18"/>
      <c r="B14" s="21"/>
      <c r="C14" s="5078">
        <v>45717</v>
      </c>
      <c r="D14" s="5076"/>
      <c r="E14" s="5077"/>
      <c r="F14" s="74">
        <v>45046</v>
      </c>
      <c r="G14" s="75"/>
      <c r="H14" s="76"/>
      <c r="I14" s="90" t="s">
        <v>62</v>
      </c>
      <c r="J14" s="77"/>
      <c r="K14" s="91"/>
      <c r="L14" s="81"/>
      <c r="M14" s="92"/>
      <c r="N14" s="81"/>
      <c r="O14" s="82">
        <v>18000000</v>
      </c>
      <c r="P14" s="83">
        <f t="shared" si="0"/>
        <v>1800000</v>
      </c>
      <c r="Q14" s="84">
        <f t="shared" si="1"/>
        <v>19800000</v>
      </c>
      <c r="R14" s="84">
        <v>19800000</v>
      </c>
      <c r="S14" s="85"/>
      <c r="T14" s="85">
        <f t="shared" si="2"/>
        <v>0</v>
      </c>
      <c r="U14" s="93">
        <v>45047</v>
      </c>
      <c r="V14" s="94"/>
      <c r="W14" s="94"/>
      <c r="X14" s="95"/>
      <c r="Y14" s="22"/>
      <c r="Z14" s="18"/>
    </row>
    <row r="15" spans="1:26" ht="18.75" customHeight="1">
      <c r="A15" s="18"/>
      <c r="B15" s="21"/>
      <c r="C15" s="5078">
        <v>45718</v>
      </c>
      <c r="D15" s="5076"/>
      <c r="E15" s="5077"/>
      <c r="F15" s="74">
        <v>45280</v>
      </c>
      <c r="G15" s="75"/>
      <c r="H15" s="76"/>
      <c r="I15" s="90" t="s">
        <v>63</v>
      </c>
      <c r="J15" s="77"/>
      <c r="K15" s="91"/>
      <c r="L15" s="81"/>
      <c r="M15" s="92"/>
      <c r="N15" s="81"/>
      <c r="O15" s="82">
        <v>2000000</v>
      </c>
      <c r="P15" s="83">
        <f t="shared" si="0"/>
        <v>200000</v>
      </c>
      <c r="Q15" s="84">
        <f t="shared" si="1"/>
        <v>2200000</v>
      </c>
      <c r="R15" s="84">
        <v>2200000</v>
      </c>
      <c r="S15" s="85"/>
      <c r="T15" s="85">
        <f t="shared" si="2"/>
        <v>0</v>
      </c>
      <c r="U15" s="96">
        <v>45316</v>
      </c>
      <c r="V15" s="94"/>
      <c r="W15" s="94"/>
      <c r="X15" s="95"/>
      <c r="Y15" s="22"/>
      <c r="Z15" s="18"/>
    </row>
    <row r="16" spans="1:26" ht="31.5" customHeight="1">
      <c r="A16" s="18"/>
      <c r="B16" s="21"/>
      <c r="C16" s="5075">
        <v>4</v>
      </c>
      <c r="D16" s="5076"/>
      <c r="E16" s="5077"/>
      <c r="F16" s="97">
        <v>45077</v>
      </c>
      <c r="G16" s="61" t="s">
        <v>27</v>
      </c>
      <c r="H16" s="98"/>
      <c r="I16" s="99" t="s">
        <v>26</v>
      </c>
      <c r="J16" s="63"/>
      <c r="K16" s="100">
        <v>45062</v>
      </c>
      <c r="L16" s="66" t="s">
        <v>14</v>
      </c>
      <c r="M16" s="101">
        <v>45428</v>
      </c>
      <c r="N16" s="66"/>
      <c r="O16" s="67">
        <v>39400000</v>
      </c>
      <c r="P16" s="68">
        <f t="shared" si="0"/>
        <v>3940000</v>
      </c>
      <c r="Q16" s="69">
        <f t="shared" si="1"/>
        <v>43340000</v>
      </c>
      <c r="R16" s="69">
        <v>43340000</v>
      </c>
      <c r="S16" s="42"/>
      <c r="T16" s="42">
        <f t="shared" si="2"/>
        <v>0</v>
      </c>
      <c r="U16" s="102">
        <v>45078</v>
      </c>
      <c r="V16" s="71" t="s">
        <v>18</v>
      </c>
      <c r="W16" s="71" t="s">
        <v>19</v>
      </c>
      <c r="X16" s="73"/>
      <c r="Y16" s="22"/>
      <c r="Z16" s="18"/>
    </row>
    <row r="17" spans="1:26" ht="31.5" customHeight="1">
      <c r="A17" s="18"/>
      <c r="B17" s="21"/>
      <c r="C17" s="5075">
        <v>5</v>
      </c>
      <c r="D17" s="5076"/>
      <c r="E17" s="5077"/>
      <c r="F17" s="97"/>
      <c r="G17" s="61" t="s">
        <v>29</v>
      </c>
      <c r="H17" s="98"/>
      <c r="I17" s="99" t="s">
        <v>28</v>
      </c>
      <c r="J17" s="63"/>
      <c r="K17" s="100">
        <v>45108</v>
      </c>
      <c r="L17" s="66" t="s">
        <v>14</v>
      </c>
      <c r="M17" s="103">
        <v>45838</v>
      </c>
      <c r="N17" s="66"/>
      <c r="O17" s="67">
        <f>SUM(O19:O22)</f>
        <v>300000000</v>
      </c>
      <c r="P17" s="68">
        <f t="shared" si="0"/>
        <v>30000000</v>
      </c>
      <c r="Q17" s="69">
        <f t="shared" si="1"/>
        <v>330000000</v>
      </c>
      <c r="R17" s="69">
        <f>SUM(R19:R21)</f>
        <v>220000000</v>
      </c>
      <c r="S17" s="42"/>
      <c r="T17" s="42">
        <f t="shared" si="2"/>
        <v>110000000</v>
      </c>
      <c r="U17" s="104"/>
      <c r="V17" s="72" t="s">
        <v>18</v>
      </c>
      <c r="W17" s="105"/>
      <c r="X17" s="106"/>
      <c r="Y17" s="22"/>
      <c r="Z17" s="18"/>
    </row>
    <row r="18" spans="1:26" ht="33.75" hidden="1" customHeight="1">
      <c r="A18" s="18"/>
      <c r="B18" s="21"/>
      <c r="C18" s="5079">
        <v>6</v>
      </c>
      <c r="D18" s="5080"/>
      <c r="E18" s="5081"/>
      <c r="F18" s="107"/>
      <c r="G18" s="108" t="s">
        <v>29</v>
      </c>
      <c r="H18" s="109"/>
      <c r="I18" s="110" t="s">
        <v>64</v>
      </c>
      <c r="J18" s="111"/>
      <c r="K18" s="112">
        <v>46204</v>
      </c>
      <c r="L18" s="52" t="s">
        <v>14</v>
      </c>
      <c r="M18" s="113">
        <v>47299</v>
      </c>
      <c r="N18" s="52"/>
      <c r="O18" s="114">
        <v>0</v>
      </c>
      <c r="P18" s="115">
        <f t="shared" si="0"/>
        <v>0</v>
      </c>
      <c r="Q18" s="42">
        <f t="shared" si="1"/>
        <v>0</v>
      </c>
      <c r="R18" s="42"/>
      <c r="S18" s="42"/>
      <c r="T18" s="42">
        <f t="shared" si="2"/>
        <v>0</v>
      </c>
      <c r="U18" s="56"/>
      <c r="V18" s="116" t="s">
        <v>65</v>
      </c>
      <c r="W18" s="116"/>
      <c r="X18" s="117" t="s">
        <v>66</v>
      </c>
      <c r="Y18" s="22"/>
      <c r="Z18" s="18"/>
    </row>
    <row r="19" spans="1:26" ht="18.75" customHeight="1">
      <c r="A19" s="18"/>
      <c r="B19" s="21"/>
      <c r="C19" s="5082">
        <v>45778</v>
      </c>
      <c r="D19" s="5083"/>
      <c r="E19" s="5084"/>
      <c r="F19" s="118">
        <v>45108</v>
      </c>
      <c r="G19" s="119"/>
      <c r="H19" s="120"/>
      <c r="I19" s="121" t="s">
        <v>67</v>
      </c>
      <c r="J19" s="122"/>
      <c r="K19" s="123"/>
      <c r="L19" s="124"/>
      <c r="M19" s="125"/>
      <c r="N19" s="124"/>
      <c r="O19" s="126">
        <v>50000000</v>
      </c>
      <c r="P19" s="127">
        <f t="shared" si="0"/>
        <v>5000000</v>
      </c>
      <c r="Q19" s="128">
        <f t="shared" si="1"/>
        <v>55000000</v>
      </c>
      <c r="R19" s="128">
        <v>55000000</v>
      </c>
      <c r="S19" s="129"/>
      <c r="T19" s="129">
        <f t="shared" si="2"/>
        <v>0</v>
      </c>
      <c r="U19" s="130">
        <v>45108</v>
      </c>
      <c r="V19" s="131"/>
      <c r="W19" s="131"/>
      <c r="X19" s="132"/>
      <c r="Y19" s="22"/>
      <c r="Z19" s="18"/>
    </row>
    <row r="20" spans="1:26" ht="18.75" customHeight="1">
      <c r="A20" s="18"/>
      <c r="B20" s="21"/>
      <c r="C20" s="5107">
        <v>45779</v>
      </c>
      <c r="D20" s="5108"/>
      <c r="E20" s="5109"/>
      <c r="F20" s="133">
        <v>45291</v>
      </c>
      <c r="G20" s="134"/>
      <c r="H20" s="135"/>
      <c r="I20" s="136" t="s">
        <v>68</v>
      </c>
      <c r="J20" s="137"/>
      <c r="K20" s="138"/>
      <c r="L20" s="139"/>
      <c r="M20" s="140"/>
      <c r="N20" s="139"/>
      <c r="O20" s="141">
        <v>50000000</v>
      </c>
      <c r="P20" s="142">
        <f t="shared" si="0"/>
        <v>5000000</v>
      </c>
      <c r="Q20" s="129">
        <f t="shared" si="1"/>
        <v>55000000</v>
      </c>
      <c r="R20" s="129">
        <v>55000000</v>
      </c>
      <c r="S20" s="129"/>
      <c r="T20" s="129">
        <f t="shared" si="2"/>
        <v>0</v>
      </c>
      <c r="U20" s="143">
        <v>45345</v>
      </c>
      <c r="V20" s="144"/>
      <c r="W20" s="144"/>
      <c r="X20" s="145"/>
      <c r="Y20" s="22"/>
      <c r="Z20" s="18"/>
    </row>
    <row r="21" spans="1:26" ht="18.75" customHeight="1">
      <c r="A21" s="18"/>
      <c r="B21" s="21"/>
      <c r="C21" s="5069">
        <v>45780</v>
      </c>
      <c r="D21" s="5070"/>
      <c r="E21" s="5071"/>
      <c r="F21" s="146">
        <v>45475</v>
      </c>
      <c r="G21" s="147"/>
      <c r="H21" s="148"/>
      <c r="I21" s="149" t="s">
        <v>69</v>
      </c>
      <c r="J21" s="150"/>
      <c r="K21" s="151"/>
      <c r="L21" s="152"/>
      <c r="M21" s="153"/>
      <c r="N21" s="152"/>
      <c r="O21" s="154">
        <v>100000000</v>
      </c>
      <c r="P21" s="155">
        <f t="shared" si="0"/>
        <v>10000000</v>
      </c>
      <c r="Q21" s="156">
        <f t="shared" si="1"/>
        <v>110000000</v>
      </c>
      <c r="R21" s="156">
        <v>110000000</v>
      </c>
      <c r="S21" s="156"/>
      <c r="T21" s="156">
        <f t="shared" si="2"/>
        <v>0</v>
      </c>
      <c r="U21" s="157">
        <v>45483</v>
      </c>
      <c r="V21" s="158"/>
      <c r="W21" s="158"/>
      <c r="X21" s="159"/>
      <c r="Y21" s="22"/>
      <c r="Z21" s="18"/>
    </row>
    <row r="22" spans="1:26" ht="18.75" customHeight="1">
      <c r="A22" s="160"/>
      <c r="B22" s="161"/>
      <c r="C22" s="5072">
        <v>45781</v>
      </c>
      <c r="D22" s="5073"/>
      <c r="E22" s="5074"/>
      <c r="F22" s="162">
        <v>45688</v>
      </c>
      <c r="G22" s="163"/>
      <c r="H22" s="164"/>
      <c r="I22" s="165" t="s">
        <v>70</v>
      </c>
      <c r="J22" s="166"/>
      <c r="K22" s="167"/>
      <c r="L22" s="168"/>
      <c r="M22" s="169"/>
      <c r="N22" s="168"/>
      <c r="O22" s="170">
        <v>100000000</v>
      </c>
      <c r="P22" s="171">
        <f t="shared" si="0"/>
        <v>10000000</v>
      </c>
      <c r="Q22" s="172">
        <f t="shared" si="1"/>
        <v>110000000</v>
      </c>
      <c r="R22" s="172">
        <v>0</v>
      </c>
      <c r="S22" s="172"/>
      <c r="T22" s="172">
        <f t="shared" si="2"/>
        <v>110000000</v>
      </c>
      <c r="U22" s="173"/>
      <c r="V22" s="174"/>
      <c r="W22" s="174"/>
      <c r="X22" s="175" t="s">
        <v>71</v>
      </c>
      <c r="Y22" s="22"/>
      <c r="Z22" s="18"/>
    </row>
    <row r="23" spans="1:26" ht="31.5" customHeight="1">
      <c r="A23" s="18"/>
      <c r="B23" s="21"/>
      <c r="C23" s="5075">
        <v>6</v>
      </c>
      <c r="D23" s="5076"/>
      <c r="E23" s="5077"/>
      <c r="F23" s="97">
        <v>45456</v>
      </c>
      <c r="G23" s="61" t="s">
        <v>32</v>
      </c>
      <c r="H23" s="98"/>
      <c r="I23" s="99" t="s">
        <v>30</v>
      </c>
      <c r="J23" s="63"/>
      <c r="K23" s="100">
        <v>45159</v>
      </c>
      <c r="L23" s="66" t="s">
        <v>14</v>
      </c>
      <c r="M23" s="176" t="s">
        <v>31</v>
      </c>
      <c r="N23" s="66"/>
      <c r="O23" s="67">
        <v>15454545</v>
      </c>
      <c r="P23" s="68">
        <f t="shared" si="0"/>
        <v>1545454.5</v>
      </c>
      <c r="Q23" s="69">
        <f t="shared" si="1"/>
        <v>16999999.5</v>
      </c>
      <c r="R23" s="69">
        <v>17000000</v>
      </c>
      <c r="S23" s="42"/>
      <c r="T23" s="42">
        <v>0</v>
      </c>
      <c r="U23" s="70">
        <v>45464</v>
      </c>
      <c r="V23" s="72" t="s">
        <v>18</v>
      </c>
      <c r="W23" s="105"/>
      <c r="X23" s="106"/>
      <c r="Y23" s="22"/>
      <c r="Z23" s="18"/>
    </row>
    <row r="24" spans="1:26" ht="31.5" customHeight="1">
      <c r="A24" s="18"/>
      <c r="B24" s="21"/>
      <c r="C24" s="5075">
        <v>7</v>
      </c>
      <c r="D24" s="5076"/>
      <c r="E24" s="5077"/>
      <c r="F24" s="97">
        <v>45461</v>
      </c>
      <c r="G24" s="61" t="s">
        <v>34</v>
      </c>
      <c r="H24" s="98"/>
      <c r="I24" s="99" t="s">
        <v>33</v>
      </c>
      <c r="J24" s="63"/>
      <c r="K24" s="100">
        <v>45444</v>
      </c>
      <c r="L24" s="66" t="s">
        <v>14</v>
      </c>
      <c r="M24" s="103">
        <v>45808</v>
      </c>
      <c r="N24" s="66"/>
      <c r="O24" s="67">
        <v>7961000</v>
      </c>
      <c r="P24" s="68">
        <f t="shared" si="0"/>
        <v>796100</v>
      </c>
      <c r="Q24" s="69">
        <f t="shared" si="1"/>
        <v>8757100</v>
      </c>
      <c r="R24" s="69">
        <v>8757100</v>
      </c>
      <c r="S24" s="42"/>
      <c r="T24" s="42">
        <f>Q24-R24</f>
        <v>0</v>
      </c>
      <c r="U24" s="70">
        <v>45485</v>
      </c>
      <c r="V24" s="72" t="s">
        <v>18</v>
      </c>
      <c r="W24" s="105"/>
      <c r="X24" s="106"/>
      <c r="Y24" s="22"/>
      <c r="Z24" s="18"/>
    </row>
    <row r="25" spans="1:26" ht="31.5" customHeight="1">
      <c r="A25" s="18"/>
      <c r="B25" s="21"/>
      <c r="C25" s="5075">
        <v>8</v>
      </c>
      <c r="D25" s="5076"/>
      <c r="E25" s="5077"/>
      <c r="F25" s="97"/>
      <c r="G25" s="61" t="s">
        <v>34</v>
      </c>
      <c r="H25" s="98"/>
      <c r="I25" s="99" t="s">
        <v>35</v>
      </c>
      <c r="J25" s="63"/>
      <c r="K25" s="100">
        <v>45444</v>
      </c>
      <c r="L25" s="66" t="s">
        <v>14</v>
      </c>
      <c r="M25" s="103">
        <v>45808</v>
      </c>
      <c r="N25" s="66"/>
      <c r="O25" s="67">
        <f>SUM(O26:O33)</f>
        <v>4000000</v>
      </c>
      <c r="P25" s="68">
        <f t="shared" si="0"/>
        <v>400000</v>
      </c>
      <c r="Q25" s="69">
        <f t="shared" si="1"/>
        <v>4400000</v>
      </c>
      <c r="R25" s="69">
        <f>SUM(R26:R33)</f>
        <v>3850000</v>
      </c>
      <c r="S25" s="42"/>
      <c r="T25" s="42">
        <f>SUM(T26:T33)</f>
        <v>550000</v>
      </c>
      <c r="U25" s="177" t="s">
        <v>72</v>
      </c>
      <c r="V25" s="72" t="s">
        <v>18</v>
      </c>
      <c r="W25" s="72" t="s">
        <v>19</v>
      </c>
      <c r="X25" s="106" t="s">
        <v>36</v>
      </c>
      <c r="Y25" s="22"/>
      <c r="Z25" s="18"/>
    </row>
    <row r="26" spans="1:26" ht="18.75" customHeight="1">
      <c r="A26" s="18"/>
      <c r="B26" s="21"/>
      <c r="C26" s="5082">
        <v>45870</v>
      </c>
      <c r="D26" s="5083"/>
      <c r="E26" s="5084"/>
      <c r="F26" s="118">
        <v>45473</v>
      </c>
      <c r="G26" s="119"/>
      <c r="H26" s="120"/>
      <c r="I26" s="121" t="s">
        <v>73</v>
      </c>
      <c r="J26" s="122"/>
      <c r="K26" s="123"/>
      <c r="L26" s="124"/>
      <c r="M26" s="125"/>
      <c r="N26" s="124"/>
      <c r="O26" s="126">
        <v>500000</v>
      </c>
      <c r="P26" s="127">
        <f t="shared" si="0"/>
        <v>50000</v>
      </c>
      <c r="Q26" s="128">
        <f t="shared" si="1"/>
        <v>550000</v>
      </c>
      <c r="R26" s="128">
        <v>550000</v>
      </c>
      <c r="S26" s="129"/>
      <c r="T26" s="129">
        <f t="shared" ref="T26:T44" si="3">Q26-R26</f>
        <v>0</v>
      </c>
      <c r="U26" s="178">
        <v>45485</v>
      </c>
      <c r="V26" s="131"/>
      <c r="W26" s="131"/>
      <c r="X26" s="132"/>
      <c r="Y26" s="22"/>
      <c r="Z26" s="18"/>
    </row>
    <row r="27" spans="1:26" ht="18.75" customHeight="1">
      <c r="A27" s="18"/>
      <c r="B27" s="21"/>
      <c r="C27" s="5092">
        <v>45871</v>
      </c>
      <c r="D27" s="5093"/>
      <c r="E27" s="5094"/>
      <c r="F27" s="179">
        <v>45504</v>
      </c>
      <c r="G27" s="180"/>
      <c r="H27" s="181"/>
      <c r="I27" s="182" t="s">
        <v>74</v>
      </c>
      <c r="J27" s="183"/>
      <c r="K27" s="184"/>
      <c r="L27" s="185"/>
      <c r="M27" s="186"/>
      <c r="N27" s="185"/>
      <c r="O27" s="187">
        <v>500000</v>
      </c>
      <c r="P27" s="188">
        <f t="shared" si="0"/>
        <v>50000</v>
      </c>
      <c r="Q27" s="189">
        <f t="shared" si="1"/>
        <v>550000</v>
      </c>
      <c r="R27" s="189">
        <v>0</v>
      </c>
      <c r="S27" s="189"/>
      <c r="T27" s="189">
        <f t="shared" si="3"/>
        <v>550000</v>
      </c>
      <c r="U27" s="190" t="s">
        <v>72</v>
      </c>
      <c r="V27" s="191"/>
      <c r="W27" s="191"/>
      <c r="X27" s="192"/>
      <c r="Y27" s="22"/>
      <c r="Z27" s="18"/>
    </row>
    <row r="28" spans="1:26" ht="18.75" customHeight="1">
      <c r="A28" s="18"/>
      <c r="B28" s="21"/>
      <c r="C28" s="5092">
        <v>45872</v>
      </c>
      <c r="D28" s="5093"/>
      <c r="E28" s="5094"/>
      <c r="F28" s="179">
        <v>45535</v>
      </c>
      <c r="G28" s="180"/>
      <c r="H28" s="181"/>
      <c r="I28" s="182" t="s">
        <v>75</v>
      </c>
      <c r="J28" s="183"/>
      <c r="K28" s="184"/>
      <c r="L28" s="185"/>
      <c r="M28" s="186"/>
      <c r="N28" s="185"/>
      <c r="O28" s="187">
        <v>500000</v>
      </c>
      <c r="P28" s="188">
        <f t="shared" si="0"/>
        <v>50000</v>
      </c>
      <c r="Q28" s="189">
        <f t="shared" si="1"/>
        <v>550000</v>
      </c>
      <c r="R28" s="189">
        <v>0</v>
      </c>
      <c r="S28" s="189"/>
      <c r="T28" s="189">
        <f t="shared" si="3"/>
        <v>550000</v>
      </c>
      <c r="U28" s="193" t="s">
        <v>72</v>
      </c>
      <c r="V28" s="191"/>
      <c r="W28" s="191"/>
      <c r="X28" s="192"/>
      <c r="Y28" s="22"/>
      <c r="Z28" s="18"/>
    </row>
    <row r="29" spans="1:26" ht="18.75" customHeight="1">
      <c r="A29" s="18"/>
      <c r="B29" s="21"/>
      <c r="C29" s="5092">
        <v>45873</v>
      </c>
      <c r="D29" s="5093"/>
      <c r="E29" s="5094"/>
      <c r="F29" s="179">
        <v>45565</v>
      </c>
      <c r="G29" s="180"/>
      <c r="H29" s="181"/>
      <c r="I29" s="182" t="s">
        <v>76</v>
      </c>
      <c r="J29" s="183"/>
      <c r="K29" s="184"/>
      <c r="L29" s="185"/>
      <c r="M29" s="186"/>
      <c r="N29" s="185"/>
      <c r="O29" s="187">
        <v>500000</v>
      </c>
      <c r="P29" s="188">
        <f t="shared" si="0"/>
        <v>50000</v>
      </c>
      <c r="Q29" s="189">
        <f t="shared" si="1"/>
        <v>550000</v>
      </c>
      <c r="R29" s="189">
        <v>1100000</v>
      </c>
      <c r="S29" s="189"/>
      <c r="T29" s="189">
        <f t="shared" si="3"/>
        <v>-550000</v>
      </c>
      <c r="U29" s="194">
        <v>45541</v>
      </c>
      <c r="V29" s="191"/>
      <c r="W29" s="191"/>
      <c r="X29" s="192"/>
      <c r="Y29" s="22"/>
      <c r="Z29" s="18"/>
    </row>
    <row r="30" spans="1:26" ht="18.75" customHeight="1">
      <c r="A30" s="18"/>
      <c r="B30" s="21"/>
      <c r="C30" s="5092">
        <v>45874</v>
      </c>
      <c r="D30" s="5093"/>
      <c r="E30" s="5094"/>
      <c r="F30" s="179">
        <v>45596</v>
      </c>
      <c r="G30" s="180"/>
      <c r="H30" s="181"/>
      <c r="I30" s="182" t="s">
        <v>77</v>
      </c>
      <c r="J30" s="183"/>
      <c r="K30" s="184"/>
      <c r="L30" s="185"/>
      <c r="M30" s="186"/>
      <c r="N30" s="185"/>
      <c r="O30" s="187">
        <v>500000</v>
      </c>
      <c r="P30" s="188">
        <f t="shared" si="0"/>
        <v>50000</v>
      </c>
      <c r="Q30" s="189">
        <f t="shared" si="1"/>
        <v>550000</v>
      </c>
      <c r="R30" s="189">
        <v>0</v>
      </c>
      <c r="S30" s="189"/>
      <c r="T30" s="189">
        <f t="shared" si="3"/>
        <v>550000</v>
      </c>
      <c r="U30" s="193" t="s">
        <v>72</v>
      </c>
      <c r="V30" s="191"/>
      <c r="W30" s="191"/>
      <c r="X30" s="192"/>
      <c r="Y30" s="22"/>
      <c r="Z30" s="18"/>
    </row>
    <row r="31" spans="1:26" ht="18.75" customHeight="1">
      <c r="A31" s="18"/>
      <c r="B31" s="21"/>
      <c r="C31" s="5092">
        <v>45875</v>
      </c>
      <c r="D31" s="5093"/>
      <c r="E31" s="5094"/>
      <c r="F31" s="179">
        <v>45625</v>
      </c>
      <c r="G31" s="180"/>
      <c r="H31" s="181"/>
      <c r="I31" s="182" t="s">
        <v>78</v>
      </c>
      <c r="J31" s="183"/>
      <c r="K31" s="184"/>
      <c r="L31" s="185"/>
      <c r="M31" s="186"/>
      <c r="N31" s="185"/>
      <c r="O31" s="187">
        <v>500000</v>
      </c>
      <c r="P31" s="188">
        <f t="shared" si="0"/>
        <v>50000</v>
      </c>
      <c r="Q31" s="189">
        <f t="shared" si="1"/>
        <v>550000</v>
      </c>
      <c r="R31" s="189">
        <v>550000</v>
      </c>
      <c r="S31" s="189"/>
      <c r="T31" s="189">
        <f t="shared" si="3"/>
        <v>0</v>
      </c>
      <c r="U31" s="194">
        <v>45621</v>
      </c>
      <c r="V31" s="191"/>
      <c r="W31" s="191"/>
      <c r="X31" s="192"/>
      <c r="Y31" s="22"/>
      <c r="Z31" s="18"/>
    </row>
    <row r="32" spans="1:26" ht="18.75" customHeight="1">
      <c r="A32" s="18"/>
      <c r="B32" s="21"/>
      <c r="C32" s="5069">
        <v>45876</v>
      </c>
      <c r="D32" s="5070"/>
      <c r="E32" s="5071"/>
      <c r="F32" s="195">
        <v>45656</v>
      </c>
      <c r="G32" s="147"/>
      <c r="H32" s="148"/>
      <c r="I32" s="149" t="s">
        <v>79</v>
      </c>
      <c r="J32" s="150"/>
      <c r="K32" s="151"/>
      <c r="L32" s="152"/>
      <c r="M32" s="153"/>
      <c r="N32" s="152"/>
      <c r="O32" s="154">
        <v>500000</v>
      </c>
      <c r="P32" s="155">
        <f t="shared" si="0"/>
        <v>50000</v>
      </c>
      <c r="Q32" s="156">
        <f t="shared" si="1"/>
        <v>550000</v>
      </c>
      <c r="R32" s="156">
        <v>550000</v>
      </c>
      <c r="S32" s="156"/>
      <c r="T32" s="156">
        <f t="shared" si="3"/>
        <v>0</v>
      </c>
      <c r="U32" s="157">
        <v>45657</v>
      </c>
      <c r="V32" s="158"/>
      <c r="W32" s="158"/>
      <c r="X32" s="159"/>
      <c r="Y32" s="22"/>
      <c r="Z32" s="18"/>
    </row>
    <row r="33" spans="1:26" ht="18.75" customHeight="1">
      <c r="A33" s="160"/>
      <c r="B33" s="161"/>
      <c r="C33" s="5072">
        <v>45877</v>
      </c>
      <c r="D33" s="5073"/>
      <c r="E33" s="5074"/>
      <c r="F33" s="196">
        <v>45688</v>
      </c>
      <c r="G33" s="163"/>
      <c r="H33" s="164"/>
      <c r="I33" s="165" t="s">
        <v>80</v>
      </c>
      <c r="J33" s="166"/>
      <c r="K33" s="167"/>
      <c r="L33" s="168"/>
      <c r="M33" s="169"/>
      <c r="N33" s="168"/>
      <c r="O33" s="170">
        <v>500000</v>
      </c>
      <c r="P33" s="171">
        <f t="shared" si="0"/>
        <v>50000</v>
      </c>
      <c r="Q33" s="172">
        <f t="shared" si="1"/>
        <v>550000</v>
      </c>
      <c r="R33" s="172">
        <v>1100000</v>
      </c>
      <c r="S33" s="172"/>
      <c r="T33" s="172">
        <f t="shared" si="3"/>
        <v>-550000</v>
      </c>
      <c r="U33" s="173">
        <v>45688</v>
      </c>
      <c r="V33" s="174"/>
      <c r="W33" s="174"/>
      <c r="X33" s="175"/>
      <c r="Y33" s="22"/>
      <c r="Z33" s="18"/>
    </row>
    <row r="34" spans="1:26" ht="31.5" customHeight="1">
      <c r="A34" s="18"/>
      <c r="B34" s="21"/>
      <c r="C34" s="5075">
        <v>9</v>
      </c>
      <c r="D34" s="5076"/>
      <c r="E34" s="5077"/>
      <c r="F34" s="97"/>
      <c r="G34" s="61" t="s">
        <v>37</v>
      </c>
      <c r="H34" s="98"/>
      <c r="I34" s="99" t="s">
        <v>35</v>
      </c>
      <c r="J34" s="63"/>
      <c r="K34" s="100">
        <v>45444</v>
      </c>
      <c r="L34" s="66" t="s">
        <v>14</v>
      </c>
      <c r="M34" s="103">
        <v>45808</v>
      </c>
      <c r="N34" s="66"/>
      <c r="O34" s="67">
        <f>SUM(O35:O38)</f>
        <v>6000000</v>
      </c>
      <c r="P34" s="68">
        <f t="shared" si="0"/>
        <v>600000</v>
      </c>
      <c r="Q34" s="69">
        <f t="shared" si="1"/>
        <v>6600000</v>
      </c>
      <c r="R34" s="69">
        <f>SUM(R35:R38)</f>
        <v>3850000</v>
      </c>
      <c r="S34" s="42"/>
      <c r="T34" s="42">
        <f t="shared" si="3"/>
        <v>2750000</v>
      </c>
      <c r="U34" s="177" t="s">
        <v>72</v>
      </c>
      <c r="V34" s="72" t="s">
        <v>18</v>
      </c>
      <c r="W34" s="72" t="s">
        <v>19</v>
      </c>
      <c r="X34" s="106" t="s">
        <v>36</v>
      </c>
      <c r="Y34" s="22"/>
      <c r="Z34" s="18"/>
    </row>
    <row r="35" spans="1:26" ht="18.75" customHeight="1">
      <c r="A35" s="18"/>
      <c r="B35" s="21"/>
      <c r="C35" s="5082">
        <v>45901</v>
      </c>
      <c r="D35" s="5083"/>
      <c r="E35" s="5084"/>
      <c r="F35" s="118">
        <v>45478</v>
      </c>
      <c r="G35" s="119"/>
      <c r="H35" s="120"/>
      <c r="I35" s="121" t="s">
        <v>73</v>
      </c>
      <c r="J35" s="122"/>
      <c r="K35" s="123"/>
      <c r="L35" s="124"/>
      <c r="M35" s="125"/>
      <c r="N35" s="124"/>
      <c r="O35" s="126">
        <v>500000</v>
      </c>
      <c r="P35" s="127">
        <f t="shared" si="0"/>
        <v>50000</v>
      </c>
      <c r="Q35" s="128">
        <f t="shared" si="1"/>
        <v>550000</v>
      </c>
      <c r="R35" s="128">
        <v>550000</v>
      </c>
      <c r="S35" s="129"/>
      <c r="T35" s="129">
        <f t="shared" si="3"/>
        <v>0</v>
      </c>
      <c r="U35" s="178">
        <v>45483</v>
      </c>
      <c r="V35" s="131"/>
      <c r="W35" s="131"/>
      <c r="X35" s="132"/>
      <c r="Y35" s="22"/>
      <c r="Z35" s="18"/>
    </row>
    <row r="36" spans="1:26" ht="18.75" customHeight="1">
      <c r="A36" s="18"/>
      <c r="B36" s="21"/>
      <c r="C36" s="5092">
        <v>45902</v>
      </c>
      <c r="D36" s="5093"/>
      <c r="E36" s="5094"/>
      <c r="F36" s="179">
        <v>45513</v>
      </c>
      <c r="G36" s="180"/>
      <c r="H36" s="181"/>
      <c r="I36" s="182" t="s">
        <v>74</v>
      </c>
      <c r="J36" s="183"/>
      <c r="K36" s="184"/>
      <c r="L36" s="185"/>
      <c r="M36" s="186"/>
      <c r="N36" s="185"/>
      <c r="O36" s="187">
        <v>500000</v>
      </c>
      <c r="P36" s="188">
        <f t="shared" si="0"/>
        <v>50000</v>
      </c>
      <c r="Q36" s="189">
        <f t="shared" si="1"/>
        <v>550000</v>
      </c>
      <c r="R36" s="189">
        <v>550000</v>
      </c>
      <c r="S36" s="189"/>
      <c r="T36" s="189">
        <f t="shared" si="3"/>
        <v>0</v>
      </c>
      <c r="U36" s="194">
        <v>45520</v>
      </c>
      <c r="V36" s="191"/>
      <c r="W36" s="191"/>
      <c r="X36" s="192"/>
      <c r="Y36" s="22"/>
      <c r="Z36" s="18"/>
    </row>
    <row r="37" spans="1:26" ht="18.75" customHeight="1">
      <c r="A37" s="18"/>
      <c r="B37" s="21"/>
      <c r="C37" s="5069">
        <v>45903</v>
      </c>
      <c r="D37" s="5070"/>
      <c r="E37" s="5071"/>
      <c r="F37" s="195">
        <v>45535</v>
      </c>
      <c r="G37" s="147"/>
      <c r="H37" s="148"/>
      <c r="I37" s="149" t="s">
        <v>81</v>
      </c>
      <c r="J37" s="150"/>
      <c r="K37" s="151"/>
      <c r="L37" s="152"/>
      <c r="M37" s="153"/>
      <c r="N37" s="152"/>
      <c r="O37" s="154">
        <v>2500000</v>
      </c>
      <c r="P37" s="155">
        <f t="shared" si="0"/>
        <v>250000</v>
      </c>
      <c r="Q37" s="156">
        <f t="shared" si="1"/>
        <v>2750000</v>
      </c>
      <c r="R37" s="156">
        <v>2750000</v>
      </c>
      <c r="S37" s="156"/>
      <c r="T37" s="156">
        <f t="shared" si="3"/>
        <v>0</v>
      </c>
      <c r="U37" s="157">
        <v>45546</v>
      </c>
      <c r="V37" s="158"/>
      <c r="W37" s="158"/>
      <c r="X37" s="159"/>
      <c r="Y37" s="22"/>
      <c r="Z37" s="18"/>
    </row>
    <row r="38" spans="1:26" ht="18.75" customHeight="1">
      <c r="A38" s="160"/>
      <c r="B38" s="161"/>
      <c r="C38" s="5072">
        <v>45904</v>
      </c>
      <c r="D38" s="5073"/>
      <c r="E38" s="5074"/>
      <c r="F38" s="196">
        <v>45688</v>
      </c>
      <c r="G38" s="163"/>
      <c r="H38" s="164"/>
      <c r="I38" s="165" t="s">
        <v>82</v>
      </c>
      <c r="J38" s="166"/>
      <c r="K38" s="167"/>
      <c r="L38" s="168"/>
      <c r="M38" s="169"/>
      <c r="N38" s="168"/>
      <c r="O38" s="170">
        <v>2500000</v>
      </c>
      <c r="P38" s="171">
        <f t="shared" si="0"/>
        <v>250000</v>
      </c>
      <c r="Q38" s="172">
        <f t="shared" si="1"/>
        <v>2750000</v>
      </c>
      <c r="R38" s="172">
        <v>0</v>
      </c>
      <c r="S38" s="172"/>
      <c r="T38" s="172">
        <f t="shared" si="3"/>
        <v>2750000</v>
      </c>
      <c r="U38" s="173"/>
      <c r="V38" s="174"/>
      <c r="W38" s="174"/>
      <c r="X38" s="175"/>
      <c r="Y38" s="22"/>
      <c r="Z38" s="18"/>
    </row>
    <row r="39" spans="1:26" ht="31.5" customHeight="1">
      <c r="A39" s="18"/>
      <c r="B39" s="21"/>
      <c r="C39" s="5075">
        <v>10</v>
      </c>
      <c r="D39" s="5076"/>
      <c r="E39" s="5077"/>
      <c r="F39" s="60"/>
      <c r="G39" s="61" t="s">
        <v>39</v>
      </c>
      <c r="H39" s="62"/>
      <c r="I39" s="61" t="s">
        <v>38</v>
      </c>
      <c r="J39" s="63"/>
      <c r="K39" s="100">
        <v>45489</v>
      </c>
      <c r="L39" s="66" t="s">
        <v>14</v>
      </c>
      <c r="M39" s="103">
        <v>45853</v>
      </c>
      <c r="N39" s="66"/>
      <c r="O39" s="67">
        <v>8000000</v>
      </c>
      <c r="P39" s="68">
        <f t="shared" si="0"/>
        <v>800000</v>
      </c>
      <c r="Q39" s="69">
        <f t="shared" si="1"/>
        <v>8800000</v>
      </c>
      <c r="R39" s="69">
        <v>8800000</v>
      </c>
      <c r="S39" s="42"/>
      <c r="T39" s="42">
        <f t="shared" si="3"/>
        <v>0</v>
      </c>
      <c r="U39" s="70">
        <v>45498</v>
      </c>
      <c r="V39" s="72" t="s">
        <v>40</v>
      </c>
      <c r="W39" s="105"/>
      <c r="X39" s="106"/>
      <c r="Y39" s="22"/>
      <c r="Z39" s="18"/>
    </row>
    <row r="40" spans="1:26" ht="31.5" hidden="1" customHeight="1">
      <c r="A40" s="18"/>
      <c r="B40" s="21"/>
      <c r="C40" s="5075">
        <v>12</v>
      </c>
      <c r="D40" s="5076"/>
      <c r="E40" s="5077"/>
      <c r="F40" s="97"/>
      <c r="G40" s="61" t="s">
        <v>41</v>
      </c>
      <c r="H40" s="98"/>
      <c r="I40" s="99" t="s">
        <v>33</v>
      </c>
      <c r="J40" s="63"/>
      <c r="K40" s="100">
        <v>45536</v>
      </c>
      <c r="L40" s="66" t="s">
        <v>14</v>
      </c>
      <c r="M40" s="103">
        <v>45900</v>
      </c>
      <c r="N40" s="66"/>
      <c r="O40" s="67">
        <v>0</v>
      </c>
      <c r="P40" s="68">
        <f t="shared" si="0"/>
        <v>0</v>
      </c>
      <c r="Q40" s="69">
        <f t="shared" si="1"/>
        <v>0</v>
      </c>
      <c r="R40" s="69"/>
      <c r="S40" s="42"/>
      <c r="T40" s="42">
        <f t="shared" si="3"/>
        <v>0</v>
      </c>
      <c r="U40" s="177"/>
      <c r="V40" s="72" t="s">
        <v>18</v>
      </c>
      <c r="W40" s="105"/>
      <c r="X40" s="73"/>
      <c r="Y40" s="22"/>
      <c r="Z40" s="18"/>
    </row>
    <row r="41" spans="1:26" ht="31.5" hidden="1" customHeight="1">
      <c r="A41" s="18"/>
      <c r="B41" s="21"/>
      <c r="C41" s="5075">
        <v>13</v>
      </c>
      <c r="D41" s="5076"/>
      <c r="E41" s="5077"/>
      <c r="F41" s="97"/>
      <c r="G41" s="61" t="s">
        <v>41</v>
      </c>
      <c r="H41" s="98"/>
      <c r="I41" s="99" t="s">
        <v>35</v>
      </c>
      <c r="J41" s="63"/>
      <c r="K41" s="100">
        <v>45536</v>
      </c>
      <c r="L41" s="66" t="s">
        <v>14</v>
      </c>
      <c r="M41" s="103">
        <v>45900</v>
      </c>
      <c r="N41" s="66"/>
      <c r="O41" s="67">
        <v>0</v>
      </c>
      <c r="P41" s="68">
        <f t="shared" si="0"/>
        <v>0</v>
      </c>
      <c r="Q41" s="69">
        <f t="shared" si="1"/>
        <v>0</v>
      </c>
      <c r="R41" s="69"/>
      <c r="S41" s="42"/>
      <c r="T41" s="42">
        <f t="shared" si="3"/>
        <v>0</v>
      </c>
      <c r="U41" s="177"/>
      <c r="V41" s="71" t="s">
        <v>18</v>
      </c>
      <c r="W41" s="105"/>
      <c r="X41" s="73" t="s">
        <v>36</v>
      </c>
      <c r="Y41" s="22"/>
      <c r="Z41" s="18"/>
    </row>
    <row r="42" spans="1:26" ht="31.5" customHeight="1">
      <c r="A42" s="18"/>
      <c r="B42" s="21"/>
      <c r="C42" s="5075">
        <v>11</v>
      </c>
      <c r="D42" s="5076"/>
      <c r="E42" s="5077"/>
      <c r="F42" s="60"/>
      <c r="G42" s="61" t="s">
        <v>43</v>
      </c>
      <c r="H42" s="62"/>
      <c r="I42" s="61" t="s">
        <v>42</v>
      </c>
      <c r="J42" s="63"/>
      <c r="K42" s="100">
        <v>45558</v>
      </c>
      <c r="L42" s="66" t="s">
        <v>14</v>
      </c>
      <c r="M42" s="103">
        <v>45922</v>
      </c>
      <c r="N42" s="66"/>
      <c r="O42" s="67">
        <v>1600000</v>
      </c>
      <c r="P42" s="68">
        <f t="shared" si="0"/>
        <v>160000</v>
      </c>
      <c r="Q42" s="69">
        <f t="shared" si="1"/>
        <v>1760000</v>
      </c>
      <c r="R42" s="69">
        <v>1760000</v>
      </c>
      <c r="S42" s="42"/>
      <c r="T42" s="42">
        <f t="shared" si="3"/>
        <v>0</v>
      </c>
      <c r="U42" s="70">
        <v>45560</v>
      </c>
      <c r="V42" s="72" t="s">
        <v>40</v>
      </c>
      <c r="W42" s="72" t="s">
        <v>44</v>
      </c>
      <c r="X42" s="73"/>
      <c r="Y42" s="22"/>
      <c r="Z42" s="18"/>
    </row>
    <row r="43" spans="1:26" ht="31.5" customHeight="1">
      <c r="A43" s="18"/>
      <c r="B43" s="21"/>
      <c r="C43" s="5085">
        <v>12</v>
      </c>
      <c r="D43" s="5086"/>
      <c r="E43" s="5087"/>
      <c r="F43" s="197">
        <v>45663</v>
      </c>
      <c r="G43" s="198" t="s">
        <v>46</v>
      </c>
      <c r="H43" s="199"/>
      <c r="I43" s="198" t="s">
        <v>45</v>
      </c>
      <c r="J43" s="200"/>
      <c r="K43" s="201">
        <v>45659</v>
      </c>
      <c r="L43" s="202" t="s">
        <v>14</v>
      </c>
      <c r="M43" s="203">
        <v>46112</v>
      </c>
      <c r="N43" s="202"/>
      <c r="O43" s="204">
        <v>1000000</v>
      </c>
      <c r="P43" s="205">
        <f t="shared" si="0"/>
        <v>100000</v>
      </c>
      <c r="Q43" s="206">
        <f t="shared" si="1"/>
        <v>1100000</v>
      </c>
      <c r="R43" s="206">
        <v>1100000</v>
      </c>
      <c r="S43" s="207"/>
      <c r="T43" s="42">
        <f t="shared" si="3"/>
        <v>0</v>
      </c>
      <c r="U43" s="208">
        <v>45688</v>
      </c>
      <c r="V43" s="209" t="s">
        <v>40</v>
      </c>
      <c r="W43" s="209" t="s">
        <v>44</v>
      </c>
      <c r="X43" s="210"/>
      <c r="Y43" s="22"/>
      <c r="Z43" s="18"/>
    </row>
    <row r="44" spans="1:26" ht="31.5" customHeight="1">
      <c r="A44" s="23"/>
      <c r="B44" s="24"/>
      <c r="C44" s="5088" t="s">
        <v>83</v>
      </c>
      <c r="D44" s="5089"/>
      <c r="E44" s="5089"/>
      <c r="F44" s="5089"/>
      <c r="G44" s="5089"/>
      <c r="H44" s="5089"/>
      <c r="I44" s="5089"/>
      <c r="J44" s="5090"/>
      <c r="K44" s="212"/>
      <c r="L44" s="211"/>
      <c r="M44" s="213"/>
      <c r="N44" s="211"/>
      <c r="O44" s="214">
        <f t="shared" ref="O44:Q44" si="4">SUM(O10:O11,O12,O16:O17,O23:O25,O34,O39:O43)</f>
        <v>632506454</v>
      </c>
      <c r="P44" s="215">
        <f t="shared" si="4"/>
        <v>63250645.399999999</v>
      </c>
      <c r="Q44" s="216">
        <f t="shared" si="4"/>
        <v>695757099.39999998</v>
      </c>
      <c r="R44" s="216">
        <f>SUM(R10:R11,R12,R16:R17,R23:R25,R34,R39:R43)</f>
        <v>582457100</v>
      </c>
      <c r="S44" s="216"/>
      <c r="T44" s="216">
        <f t="shared" si="3"/>
        <v>113299999.39999998</v>
      </c>
      <c r="U44" s="217"/>
      <c r="V44" s="218"/>
      <c r="W44" s="218"/>
      <c r="X44" s="219"/>
      <c r="Y44" s="26"/>
      <c r="Z44" s="23"/>
    </row>
    <row r="45" spans="1:26" ht="31.5" customHeight="1">
      <c r="A45" s="23"/>
      <c r="B45" s="24"/>
      <c r="C45" s="5091" t="s">
        <v>84</v>
      </c>
      <c r="D45" s="5089"/>
      <c r="E45" s="5089"/>
      <c r="F45" s="5089"/>
      <c r="G45" s="5089"/>
      <c r="H45" s="5089"/>
      <c r="I45" s="5089"/>
      <c r="J45" s="5090"/>
      <c r="K45" s="212"/>
      <c r="L45" s="211"/>
      <c r="M45" s="213"/>
      <c r="N45" s="211"/>
      <c r="O45" s="214">
        <f t="shared" ref="O45:R45" si="5">O44</f>
        <v>632506454</v>
      </c>
      <c r="P45" s="215">
        <f t="shared" si="5"/>
        <v>63250645.399999999</v>
      </c>
      <c r="Q45" s="216">
        <f t="shared" si="5"/>
        <v>695757099.39999998</v>
      </c>
      <c r="R45" s="216">
        <f t="shared" si="5"/>
        <v>582457100</v>
      </c>
      <c r="S45" s="216"/>
      <c r="T45" s="216">
        <f>T44</f>
        <v>113299999.39999998</v>
      </c>
      <c r="U45" s="217"/>
      <c r="V45" s="218"/>
      <c r="W45" s="218"/>
      <c r="X45" s="219"/>
      <c r="Y45" s="26"/>
      <c r="Z45" s="23"/>
    </row>
    <row r="46" spans="1:26" ht="18.75" customHeight="1">
      <c r="A46" s="8"/>
      <c r="B46" s="27"/>
      <c r="C46" s="220"/>
      <c r="D46" s="220"/>
      <c r="E46" s="220"/>
      <c r="F46" s="221"/>
      <c r="G46" s="222"/>
      <c r="H46" s="221"/>
      <c r="I46" s="221"/>
      <c r="J46" s="222"/>
      <c r="K46" s="223"/>
      <c r="L46" s="221"/>
      <c r="M46" s="223"/>
      <c r="N46" s="223"/>
      <c r="O46" s="221"/>
      <c r="P46" s="22"/>
      <c r="Q46" s="221"/>
      <c r="R46" s="221"/>
      <c r="S46" s="221"/>
      <c r="T46" s="221"/>
      <c r="U46" s="221"/>
      <c r="V46" s="221"/>
      <c r="W46" s="221"/>
      <c r="X46" s="221"/>
      <c r="Y46" s="27"/>
      <c r="Z46" s="8"/>
    </row>
    <row r="47" spans="1:26" ht="7.5" customHeight="1">
      <c r="A47" s="8"/>
      <c r="B47" s="2"/>
      <c r="C47" s="2"/>
      <c r="D47" s="2"/>
      <c r="E47" s="2"/>
      <c r="F47" s="2"/>
      <c r="G47" s="4"/>
      <c r="H47" s="2"/>
      <c r="I47" s="2" t="s">
        <v>48</v>
      </c>
      <c r="J47" s="4"/>
      <c r="K47" s="3"/>
      <c r="L47" s="2"/>
      <c r="M47" s="3"/>
      <c r="N47" s="3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</sheetData>
  <mergeCells count="56">
    <mergeCell ref="C10:E10"/>
    <mergeCell ref="C11:E11"/>
    <mergeCell ref="C12:E12"/>
    <mergeCell ref="C13:E13"/>
    <mergeCell ref="C14:E14"/>
    <mergeCell ref="B2:D5"/>
    <mergeCell ref="E2:U4"/>
    <mergeCell ref="X2:Y5"/>
    <mergeCell ref="C6:D6"/>
    <mergeCell ref="C8:E9"/>
    <mergeCell ref="F8:F9"/>
    <mergeCell ref="G8:G9"/>
    <mergeCell ref="X8:X9"/>
    <mergeCell ref="H8:H9"/>
    <mergeCell ref="I8:I9"/>
    <mergeCell ref="S8:S9"/>
    <mergeCell ref="T8:T9"/>
    <mergeCell ref="U8:U9"/>
    <mergeCell ref="V8:V9"/>
    <mergeCell ref="W8:W9"/>
    <mergeCell ref="J8:J9"/>
    <mergeCell ref="K8:M9"/>
    <mergeCell ref="N8:N9"/>
    <mergeCell ref="O8:Q8"/>
    <mergeCell ref="R8:R9"/>
    <mergeCell ref="C35:E35"/>
    <mergeCell ref="C30:E30"/>
    <mergeCell ref="C31:E31"/>
    <mergeCell ref="C32:E32"/>
    <mergeCell ref="C33:E33"/>
    <mergeCell ref="C34:E34"/>
    <mergeCell ref="C25:E25"/>
    <mergeCell ref="C26:E26"/>
    <mergeCell ref="C27:E27"/>
    <mergeCell ref="C28:E28"/>
    <mergeCell ref="C29:E29"/>
    <mergeCell ref="C20:E20"/>
    <mergeCell ref="C43:E43"/>
    <mergeCell ref="C44:J44"/>
    <mergeCell ref="C45:J45"/>
    <mergeCell ref="C36:E36"/>
    <mergeCell ref="C37:E37"/>
    <mergeCell ref="C38:E38"/>
    <mergeCell ref="C39:E39"/>
    <mergeCell ref="C40:E40"/>
    <mergeCell ref="C41:E41"/>
    <mergeCell ref="C42:E42"/>
    <mergeCell ref="C21:E21"/>
    <mergeCell ref="C22:E22"/>
    <mergeCell ref="C23:E23"/>
    <mergeCell ref="C24:E24"/>
    <mergeCell ref="C15:E15"/>
    <mergeCell ref="C16:E16"/>
    <mergeCell ref="C17:E17"/>
    <mergeCell ref="C18:E18"/>
    <mergeCell ref="C19:E19"/>
  </mergeCells>
  <phoneticPr fontId="162" type="noConversion"/>
  <hyperlinks>
    <hyperlink ref="E6" r:id="rId1" location="gid=1184117246"/>
    <hyperlink ref="V11" r:id="rId2"/>
    <hyperlink ref="W12" r:id="rId3"/>
    <hyperlink ref="W13" r:id="rId4"/>
    <hyperlink ref="V17" r:id="rId5"/>
    <hyperlink ref="V23" r:id="rId6"/>
    <hyperlink ref="V24" r:id="rId7"/>
    <hyperlink ref="V25" r:id="rId8"/>
    <hyperlink ref="W25" r:id="rId9"/>
    <hyperlink ref="V34" r:id="rId10"/>
    <hyperlink ref="W34" r:id="rId11"/>
    <hyperlink ref="V39" r:id="rId12"/>
    <hyperlink ref="V40" r:id="rId13"/>
    <hyperlink ref="V42" r:id="rId14"/>
    <hyperlink ref="W42" r:id="rId15"/>
    <hyperlink ref="V43" r:id="rId16"/>
    <hyperlink ref="W43" r:id="rId17"/>
  </hyperlinks>
  <printOptions horizontalCentered="1"/>
  <pageMargins left="0.15748031496062992" right="0.15748031496062992" top="0.15748031496062992" bottom="0.15748031496062992" header="0" footer="0"/>
  <pageSetup paperSize="9" fitToHeight="0" pageOrder="overThenDown" orientation="landscape"/>
  <headerFooter>
    <oddFooter>&amp;C&amp;P</oddFooter>
  </headerFooter>
  <legacyDrawing r:id="rId18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1F1F1F"/>
    <outlinePr summaryBelow="0" summaryRight="0"/>
    <pageSetUpPr fitToPage="1"/>
  </sheetPr>
  <dimension ref="A1:M42"/>
  <sheetViews>
    <sheetView showGridLines="0" workbookViewId="0"/>
  </sheetViews>
  <sheetFormatPr defaultColWidth="12.5703125" defaultRowHeight="15.75" customHeight="1"/>
  <cols>
    <col min="1" max="1" width="1.42578125" customWidth="1"/>
    <col min="2" max="2" width="4" customWidth="1"/>
    <col min="3" max="3" width="11.5703125" customWidth="1"/>
    <col min="4" max="5" width="4" customWidth="1"/>
    <col min="6" max="12" width="12.5703125" customWidth="1"/>
    <col min="13" max="13" width="1.42578125" customWidth="1"/>
  </cols>
  <sheetData>
    <row r="1" spans="1:13" ht="8.25" customHeight="1">
      <c r="A1" s="4744"/>
      <c r="B1" s="4745"/>
      <c r="C1" s="4745"/>
      <c r="D1" s="4745"/>
      <c r="E1" s="4745"/>
      <c r="F1" s="4745"/>
      <c r="G1" s="4745"/>
      <c r="H1" s="4745"/>
      <c r="I1" s="4745"/>
      <c r="J1" s="4745"/>
      <c r="K1" s="4745"/>
      <c r="L1" s="4745"/>
      <c r="M1" s="4744"/>
    </row>
    <row r="2" spans="1:13" ht="36">
      <c r="A2" s="4744"/>
      <c r="B2" s="5426" t="s">
        <v>37</v>
      </c>
      <c r="C2" s="5427"/>
      <c r="D2" s="5427"/>
      <c r="E2" s="5427"/>
      <c r="F2" s="5427"/>
      <c r="G2" s="5427"/>
      <c r="H2" s="5427"/>
      <c r="I2" s="5427"/>
      <c r="J2" s="5427"/>
      <c r="K2" s="5427"/>
      <c r="L2" s="5427"/>
      <c r="M2" s="4744"/>
    </row>
    <row r="3" spans="1:13" ht="3.75" customHeight="1">
      <c r="A3" s="4744"/>
      <c r="B3" s="4746"/>
      <c r="C3" s="4747"/>
      <c r="D3" s="4747"/>
      <c r="E3" s="4748"/>
      <c r="F3" s="4749"/>
      <c r="G3" s="4744"/>
      <c r="H3" s="4744"/>
      <c r="I3" s="4744"/>
      <c r="J3" s="4750"/>
      <c r="K3" s="4751"/>
      <c r="L3" s="4752"/>
      <c r="M3" s="4744"/>
    </row>
    <row r="4" spans="1:13" ht="15">
      <c r="A4" s="4744"/>
      <c r="B4" s="4753" t="s">
        <v>784</v>
      </c>
      <c r="C4" s="4747"/>
      <c r="D4" s="4747"/>
      <c r="E4" s="4748"/>
      <c r="F4" s="4749"/>
      <c r="G4" s="4744"/>
      <c r="H4" s="4744"/>
      <c r="I4" s="4744"/>
      <c r="J4" s="4750"/>
      <c r="K4" s="4751" t="s">
        <v>102</v>
      </c>
      <c r="L4" s="4754">
        <v>45444</v>
      </c>
      <c r="M4" s="4744"/>
    </row>
    <row r="5" spans="1:13" ht="3.75" customHeight="1">
      <c r="A5" s="4755"/>
      <c r="B5" s="4756"/>
      <c r="C5" s="4756"/>
      <c r="D5" s="4756"/>
      <c r="E5" s="4756"/>
      <c r="F5" s="4756"/>
      <c r="G5" s="4756"/>
      <c r="H5" s="4757"/>
      <c r="I5" s="4757"/>
      <c r="J5" s="4756"/>
      <c r="K5" s="4756"/>
      <c r="L5" s="4756"/>
      <c r="M5" s="4755"/>
    </row>
    <row r="6" spans="1:13" ht="17.25" customHeight="1">
      <c r="A6" s="4755"/>
      <c r="B6" s="4758" t="s">
        <v>0</v>
      </c>
      <c r="C6" s="4759" t="s">
        <v>605</v>
      </c>
      <c r="D6" s="4759" t="s">
        <v>785</v>
      </c>
      <c r="E6" s="4759" t="s">
        <v>786</v>
      </c>
      <c r="F6" s="4759" t="s">
        <v>10</v>
      </c>
      <c r="G6" s="4759" t="s">
        <v>11</v>
      </c>
      <c r="H6" s="4760" t="s">
        <v>787</v>
      </c>
      <c r="I6" s="4760" t="s">
        <v>788</v>
      </c>
      <c r="J6" s="4759" t="s">
        <v>789</v>
      </c>
      <c r="K6" s="4759" t="s">
        <v>790</v>
      </c>
      <c r="L6" s="4761" t="s">
        <v>58</v>
      </c>
      <c r="M6" s="4755"/>
    </row>
    <row r="7" spans="1:13" ht="17.25" customHeight="1">
      <c r="A7" s="4744"/>
      <c r="B7" s="4762">
        <v>1</v>
      </c>
      <c r="C7" s="4763" t="s">
        <v>198</v>
      </c>
      <c r="D7" s="4764" t="s">
        <v>791</v>
      </c>
      <c r="E7" s="4765">
        <v>6</v>
      </c>
      <c r="F7" s="4766">
        <v>500000</v>
      </c>
      <c r="G7" s="4766">
        <f t="shared" ref="G7:G9" si="0">F7/10</f>
        <v>50000</v>
      </c>
      <c r="H7" s="4767">
        <f t="shared" ref="H7:H9" si="1">F7+G7</f>
        <v>550000</v>
      </c>
      <c r="I7" s="4766">
        <v>550000</v>
      </c>
      <c r="J7" s="4768">
        <v>45478</v>
      </c>
      <c r="K7" s="4768">
        <v>45478</v>
      </c>
      <c r="L7" s="4769">
        <v>45483</v>
      </c>
      <c r="M7" s="4744"/>
    </row>
    <row r="8" spans="1:13" ht="17.25" customHeight="1">
      <c r="A8" s="4744"/>
      <c r="B8" s="4770">
        <v>2</v>
      </c>
      <c r="C8" s="4771" t="s">
        <v>199</v>
      </c>
      <c r="D8" s="4772" t="s">
        <v>791</v>
      </c>
      <c r="E8" s="4773">
        <v>7</v>
      </c>
      <c r="F8" s="4774">
        <v>500000</v>
      </c>
      <c r="G8" s="4774">
        <f t="shared" si="0"/>
        <v>50000</v>
      </c>
      <c r="H8" s="4775">
        <f t="shared" si="1"/>
        <v>550000</v>
      </c>
      <c r="I8" s="4774">
        <f t="shared" ref="I8:I9" si="2">I7+H8</f>
        <v>1100000</v>
      </c>
      <c r="J8" s="4776">
        <v>45512</v>
      </c>
      <c r="K8" s="4776">
        <v>45513</v>
      </c>
      <c r="L8" s="4769">
        <v>45520</v>
      </c>
      <c r="M8" s="4744"/>
    </row>
    <row r="9" spans="1:13" ht="17.25" customHeight="1">
      <c r="A9" s="4744"/>
      <c r="B9" s="4770">
        <v>3</v>
      </c>
      <c r="C9" s="4771" t="s">
        <v>200</v>
      </c>
      <c r="D9" s="4772" t="s">
        <v>791</v>
      </c>
      <c r="E9" s="4773">
        <v>8</v>
      </c>
      <c r="F9" s="4774">
        <v>2500000</v>
      </c>
      <c r="G9" s="4774">
        <f t="shared" si="0"/>
        <v>250000</v>
      </c>
      <c r="H9" s="4775">
        <f t="shared" si="1"/>
        <v>2750000</v>
      </c>
      <c r="I9" s="4774">
        <f t="shared" si="2"/>
        <v>3850000</v>
      </c>
      <c r="J9" s="4777">
        <v>45533</v>
      </c>
      <c r="K9" s="4777">
        <v>45535</v>
      </c>
      <c r="L9" s="4769">
        <v>45546</v>
      </c>
      <c r="M9" s="4744"/>
    </row>
    <row r="10" spans="1:13" ht="17.25" customHeight="1">
      <c r="A10" s="4744"/>
      <c r="B10" s="4770">
        <v>4</v>
      </c>
      <c r="C10" s="4771" t="s">
        <v>201</v>
      </c>
      <c r="D10" s="4772" t="s">
        <v>791</v>
      </c>
      <c r="E10" s="4773">
        <v>9</v>
      </c>
      <c r="F10" s="4778"/>
      <c r="G10" s="4778"/>
      <c r="H10" s="4779" t="s">
        <v>792</v>
      </c>
      <c r="I10" s="4778"/>
      <c r="J10" s="4779"/>
      <c r="K10" s="4779"/>
      <c r="L10" s="4780"/>
      <c r="M10" s="4744"/>
    </row>
    <row r="11" spans="1:13" ht="17.25" customHeight="1">
      <c r="A11" s="4744"/>
      <c r="B11" s="4770">
        <v>5</v>
      </c>
      <c r="C11" s="4771" t="s">
        <v>202</v>
      </c>
      <c r="D11" s="4772" t="s">
        <v>791</v>
      </c>
      <c r="E11" s="4773">
        <v>10</v>
      </c>
      <c r="F11" s="4778"/>
      <c r="G11" s="4778"/>
      <c r="H11" s="4779" t="s">
        <v>792</v>
      </c>
      <c r="I11" s="4778"/>
      <c r="J11" s="4779"/>
      <c r="K11" s="4779"/>
      <c r="L11" s="4780"/>
      <c r="M11" s="4744"/>
    </row>
    <row r="12" spans="1:13" ht="17.25" customHeight="1">
      <c r="A12" s="4744"/>
      <c r="B12" s="4770">
        <v>6</v>
      </c>
      <c r="C12" s="4771" t="s">
        <v>203</v>
      </c>
      <c r="D12" s="4772" t="s">
        <v>791</v>
      </c>
      <c r="E12" s="4773">
        <v>11</v>
      </c>
      <c r="F12" s="4778"/>
      <c r="G12" s="4778"/>
      <c r="H12" s="4779" t="s">
        <v>792</v>
      </c>
      <c r="I12" s="4778"/>
      <c r="J12" s="4779"/>
      <c r="K12" s="4779"/>
      <c r="L12" s="4780"/>
      <c r="M12" s="4744"/>
    </row>
    <row r="13" spans="1:13" ht="17.25" customHeight="1">
      <c r="A13" s="4744"/>
      <c r="B13" s="4781">
        <v>7</v>
      </c>
      <c r="C13" s="4782" t="s">
        <v>204</v>
      </c>
      <c r="D13" s="4783" t="s">
        <v>791</v>
      </c>
      <c r="E13" s="4784">
        <v>12</v>
      </c>
      <c r="F13" s="4785"/>
      <c r="G13" s="4785"/>
      <c r="H13" s="4786" t="s">
        <v>792</v>
      </c>
      <c r="I13" s="4785"/>
      <c r="J13" s="4786"/>
      <c r="K13" s="4786"/>
      <c r="L13" s="4787"/>
      <c r="M13" s="4744"/>
    </row>
    <row r="14" spans="1:13" ht="17.25" customHeight="1">
      <c r="A14" s="4744"/>
      <c r="B14" s="4788">
        <v>8</v>
      </c>
      <c r="C14" s="4789" t="s">
        <v>205</v>
      </c>
      <c r="D14" s="4790" t="s">
        <v>793</v>
      </c>
      <c r="E14" s="4791">
        <v>1</v>
      </c>
      <c r="F14" s="4792">
        <v>2500000</v>
      </c>
      <c r="G14" s="4792">
        <f>F14/10</f>
        <v>250000</v>
      </c>
      <c r="H14" s="4793">
        <f>F14+G14</f>
        <v>2750000</v>
      </c>
      <c r="I14" s="4792">
        <f>I9+H14</f>
        <v>6600000</v>
      </c>
      <c r="J14" s="4794">
        <v>45680</v>
      </c>
      <c r="K14" s="4795">
        <v>45688</v>
      </c>
      <c r="L14" s="4796"/>
      <c r="M14" s="4744"/>
    </row>
    <row r="15" spans="1:13" ht="17.25" customHeight="1">
      <c r="A15" s="4744"/>
      <c r="B15" s="4762">
        <v>9</v>
      </c>
      <c r="C15" s="4763" t="s">
        <v>206</v>
      </c>
      <c r="D15" s="4764" t="s">
        <v>793</v>
      </c>
      <c r="E15" s="4765">
        <v>2</v>
      </c>
      <c r="F15" s="4797"/>
      <c r="G15" s="4797"/>
      <c r="H15" s="4779" t="s">
        <v>792</v>
      </c>
      <c r="I15" s="4797"/>
      <c r="J15" s="4798"/>
      <c r="K15" s="4798"/>
      <c r="L15" s="4799"/>
      <c r="M15" s="4744"/>
    </row>
    <row r="16" spans="1:13" ht="17.25" customHeight="1">
      <c r="A16" s="4744"/>
      <c r="B16" s="4770">
        <v>10</v>
      </c>
      <c r="C16" s="4771" t="s">
        <v>207</v>
      </c>
      <c r="D16" s="4772" t="s">
        <v>793</v>
      </c>
      <c r="E16" s="4773">
        <v>3</v>
      </c>
      <c r="F16" s="4778"/>
      <c r="G16" s="4778"/>
      <c r="H16" s="4779" t="s">
        <v>792</v>
      </c>
      <c r="I16" s="4778"/>
      <c r="J16" s="4779"/>
      <c r="K16" s="4779"/>
      <c r="L16" s="4780"/>
      <c r="M16" s="4744"/>
    </row>
    <row r="17" spans="1:13" ht="17.25" customHeight="1">
      <c r="A17" s="4744"/>
      <c r="B17" s="4770">
        <v>11</v>
      </c>
      <c r="C17" s="4771" t="s">
        <v>208</v>
      </c>
      <c r="D17" s="4772" t="s">
        <v>793</v>
      </c>
      <c r="E17" s="4773">
        <v>4</v>
      </c>
      <c r="F17" s="4778"/>
      <c r="G17" s="4778"/>
      <c r="H17" s="4779" t="s">
        <v>792</v>
      </c>
      <c r="I17" s="4778"/>
      <c r="J17" s="4779"/>
      <c r="K17" s="4779"/>
      <c r="L17" s="4780"/>
      <c r="M17" s="4744"/>
    </row>
    <row r="18" spans="1:13" ht="17.25" customHeight="1">
      <c r="A18" s="4744"/>
      <c r="B18" s="4781">
        <v>12</v>
      </c>
      <c r="C18" s="4782" t="s">
        <v>209</v>
      </c>
      <c r="D18" s="4783" t="s">
        <v>793</v>
      </c>
      <c r="E18" s="4784">
        <v>5</v>
      </c>
      <c r="F18" s="4785"/>
      <c r="G18" s="4785"/>
      <c r="H18" s="4786" t="s">
        <v>792</v>
      </c>
      <c r="I18" s="4785"/>
      <c r="J18" s="4786"/>
      <c r="K18" s="4786"/>
      <c r="L18" s="4787"/>
      <c r="M18" s="4744"/>
    </row>
    <row r="19" spans="1:13" ht="17.25" customHeight="1">
      <c r="A19" s="4744"/>
      <c r="B19" s="4800"/>
      <c r="C19" s="4801"/>
      <c r="D19" s="4801"/>
      <c r="E19" s="4801"/>
      <c r="F19" s="4802">
        <f t="shared" ref="F19:H19" si="3">SUM(F7:F18)</f>
        <v>6000000</v>
      </c>
      <c r="G19" s="4803">
        <f t="shared" si="3"/>
        <v>600000</v>
      </c>
      <c r="H19" s="4804">
        <f t="shared" si="3"/>
        <v>6600000</v>
      </c>
      <c r="I19" s="4803"/>
      <c r="J19" s="4805"/>
      <c r="K19" s="4806"/>
      <c r="L19" s="4807"/>
      <c r="M19" s="4744"/>
    </row>
    <row r="20" spans="1:13" ht="8.25" customHeight="1">
      <c r="A20" s="4744"/>
      <c r="B20" s="4750"/>
      <c r="C20" s="4744"/>
      <c r="D20" s="4744"/>
      <c r="E20" s="4808"/>
      <c r="F20" s="4744"/>
      <c r="G20" s="4744"/>
      <c r="H20" s="4744"/>
      <c r="I20" s="4749"/>
      <c r="J20" s="4750"/>
      <c r="K20" s="4750"/>
      <c r="L20" s="4750"/>
      <c r="M20" s="4744"/>
    </row>
    <row r="21" spans="1:13" ht="17.25" customHeight="1">
      <c r="A21" s="4744"/>
      <c r="B21" s="5428" t="s">
        <v>605</v>
      </c>
      <c r="C21" s="5166"/>
      <c r="D21" s="5166"/>
      <c r="E21" s="5429"/>
      <c r="F21" s="4759" t="s">
        <v>10</v>
      </c>
      <c r="G21" s="4759" t="s">
        <v>11</v>
      </c>
      <c r="H21" s="5430" t="s">
        <v>9</v>
      </c>
      <c r="I21" s="5166"/>
      <c r="J21" s="5166"/>
      <c r="K21" s="5166"/>
      <c r="L21" s="5166"/>
      <c r="M21" s="4744"/>
    </row>
    <row r="22" spans="1:13" ht="17.25" customHeight="1">
      <c r="A22" s="4744"/>
      <c r="B22" s="5431" t="s">
        <v>6</v>
      </c>
      <c r="C22" s="5179"/>
      <c r="D22" s="5179"/>
      <c r="E22" s="5422"/>
      <c r="F22" s="4809">
        <v>6000000</v>
      </c>
      <c r="G22" s="4809">
        <v>600000</v>
      </c>
      <c r="H22" s="5432" t="s">
        <v>794</v>
      </c>
      <c r="I22" s="5179"/>
      <c r="J22" s="5422"/>
      <c r="K22" s="4811" t="s">
        <v>354</v>
      </c>
      <c r="L22" s="4812">
        <f>F22-F23</f>
        <v>2500000</v>
      </c>
      <c r="M22" s="4744"/>
    </row>
    <row r="23" spans="1:13" ht="17.25" customHeight="1">
      <c r="A23" s="4744"/>
      <c r="B23" s="5433" t="s">
        <v>795</v>
      </c>
      <c r="C23" s="5327"/>
      <c r="D23" s="5327"/>
      <c r="E23" s="5415"/>
      <c r="F23" s="4813">
        <f t="shared" ref="F23:G23" si="4">SUM(F7:F13)</f>
        <v>3500000</v>
      </c>
      <c r="G23" s="4813">
        <f t="shared" si="4"/>
        <v>350000</v>
      </c>
      <c r="H23" s="5414" t="s">
        <v>796</v>
      </c>
      <c r="I23" s="5327"/>
      <c r="J23" s="5415"/>
      <c r="K23" s="4815" t="s">
        <v>797</v>
      </c>
      <c r="L23" s="4816">
        <f>(F22-L22)/F22</f>
        <v>0.58333333333333337</v>
      </c>
      <c r="M23" s="4744"/>
    </row>
    <row r="24" spans="1:13" ht="17.25" customHeight="1">
      <c r="A24" s="4744"/>
      <c r="B24" s="5418" t="s">
        <v>798</v>
      </c>
      <c r="C24" s="5330"/>
      <c r="D24" s="5330"/>
      <c r="E24" s="5417"/>
      <c r="F24" s="4817">
        <f t="shared" ref="F24:G24" si="5">F23</f>
        <v>3500000</v>
      </c>
      <c r="G24" s="4817">
        <f t="shared" si="5"/>
        <v>350000</v>
      </c>
      <c r="H24" s="5416" t="s">
        <v>799</v>
      </c>
      <c r="I24" s="5330"/>
      <c r="J24" s="5417"/>
      <c r="K24" s="4819" t="s">
        <v>800</v>
      </c>
      <c r="L24" s="4820">
        <f>1-L23</f>
        <v>0.41666666666666663</v>
      </c>
      <c r="M24" s="4744"/>
    </row>
    <row r="25" spans="1:13" ht="15">
      <c r="A25" s="4744"/>
      <c r="B25" s="4750"/>
      <c r="C25" s="4750"/>
      <c r="D25" s="4750"/>
      <c r="E25" s="4750"/>
      <c r="F25" s="4744"/>
      <c r="G25" s="4744"/>
      <c r="H25" s="4744"/>
      <c r="I25" s="4744"/>
      <c r="J25" s="4750"/>
      <c r="K25" s="4750"/>
      <c r="L25" s="4744"/>
      <c r="M25" s="4744"/>
    </row>
    <row r="26" spans="1:13" ht="23.25">
      <c r="A26" s="4744"/>
      <c r="B26" s="5434" t="s">
        <v>801</v>
      </c>
      <c r="C26" s="5111"/>
      <c r="D26" s="5111"/>
      <c r="E26" s="5111"/>
      <c r="F26" s="5111"/>
      <c r="G26" s="5111"/>
      <c r="H26" s="5111"/>
      <c r="I26" s="5111"/>
      <c r="J26" s="5111"/>
      <c r="K26" s="5111"/>
      <c r="L26" s="5111"/>
      <c r="M26" s="4744"/>
    </row>
    <row r="27" spans="1:13" ht="8.25" customHeight="1">
      <c r="A27" s="4744"/>
      <c r="B27" s="4750"/>
      <c r="C27" s="4750"/>
      <c r="D27" s="4750"/>
      <c r="E27" s="4750"/>
      <c r="F27" s="4744"/>
      <c r="G27" s="4744"/>
      <c r="H27" s="4744"/>
      <c r="I27" s="4744"/>
      <c r="J27" s="4750"/>
      <c r="K27" s="4750"/>
      <c r="L27" s="4744"/>
      <c r="M27" s="4744"/>
    </row>
    <row r="28" spans="1:13" ht="17.25" customHeight="1">
      <c r="A28" s="4755"/>
      <c r="B28" s="5419" t="s">
        <v>605</v>
      </c>
      <c r="C28" s="5176"/>
      <c r="D28" s="5176"/>
      <c r="E28" s="5420"/>
      <c r="F28" s="5435"/>
      <c r="G28" s="5319"/>
      <c r="H28" s="5319"/>
      <c r="I28" s="5319"/>
      <c r="J28" s="5319"/>
      <c r="K28" s="5319"/>
      <c r="L28" s="5436"/>
      <c r="M28" s="4755"/>
    </row>
    <row r="29" spans="1:13" ht="17.25" customHeight="1">
      <c r="A29" s="4755"/>
      <c r="B29" s="5421"/>
      <c r="C29" s="5179"/>
      <c r="D29" s="5179"/>
      <c r="E29" s="5422"/>
      <c r="F29" s="4821" t="s">
        <v>107</v>
      </c>
      <c r="G29" s="5437" t="s">
        <v>108</v>
      </c>
      <c r="H29" s="5415"/>
      <c r="I29" s="5437" t="s">
        <v>802</v>
      </c>
      <c r="J29" s="5415"/>
      <c r="K29" s="5437" t="s">
        <v>9</v>
      </c>
      <c r="L29" s="5438"/>
      <c r="M29" s="4755"/>
    </row>
    <row r="30" spans="1:13" ht="17.25" customHeight="1">
      <c r="A30" s="4755"/>
      <c r="B30" s="4822">
        <v>1</v>
      </c>
      <c r="C30" s="5423" t="s">
        <v>803</v>
      </c>
      <c r="D30" s="5327"/>
      <c r="E30" s="5415"/>
      <c r="F30" s="4823" t="s">
        <v>804</v>
      </c>
      <c r="G30" s="5439" t="s">
        <v>805</v>
      </c>
      <c r="H30" s="5415"/>
      <c r="I30" s="5440" t="s">
        <v>213</v>
      </c>
      <c r="J30" s="5422"/>
      <c r="K30" s="5441" t="s">
        <v>806</v>
      </c>
      <c r="L30" s="5438"/>
      <c r="M30" s="4755"/>
    </row>
    <row r="31" spans="1:13" ht="17.25" customHeight="1">
      <c r="A31" s="4755"/>
      <c r="B31" s="4824">
        <v>2</v>
      </c>
      <c r="C31" s="5424"/>
      <c r="D31" s="5327"/>
      <c r="E31" s="5415"/>
      <c r="F31" s="4825"/>
      <c r="G31" s="5444"/>
      <c r="H31" s="5415"/>
      <c r="I31" s="5444"/>
      <c r="J31" s="5415"/>
      <c r="K31" s="5444"/>
      <c r="L31" s="5438"/>
      <c r="M31" s="4755"/>
    </row>
    <row r="32" spans="1:13" ht="17.25" customHeight="1">
      <c r="A32" s="4755"/>
      <c r="B32" s="4824">
        <v>3</v>
      </c>
      <c r="C32" s="5424"/>
      <c r="D32" s="5327"/>
      <c r="E32" s="5415"/>
      <c r="F32" s="4825"/>
      <c r="G32" s="5444"/>
      <c r="H32" s="5415"/>
      <c r="I32" s="5444"/>
      <c r="J32" s="5415"/>
      <c r="K32" s="5444"/>
      <c r="L32" s="5438"/>
      <c r="M32" s="4755"/>
    </row>
    <row r="33" spans="1:13" ht="17.25" customHeight="1">
      <c r="A33" s="4755"/>
      <c r="B33" s="4826">
        <v>4</v>
      </c>
      <c r="C33" s="5425"/>
      <c r="D33" s="5330"/>
      <c r="E33" s="5417"/>
      <c r="F33" s="4827"/>
      <c r="G33" s="5442"/>
      <c r="H33" s="5417"/>
      <c r="I33" s="5442"/>
      <c r="J33" s="5417"/>
      <c r="K33" s="5442"/>
      <c r="L33" s="5443"/>
      <c r="M33" s="4755"/>
    </row>
    <row r="34" spans="1:13" ht="16.5">
      <c r="A34" s="4828"/>
      <c r="B34" s="4828"/>
      <c r="C34" s="4828"/>
      <c r="D34" s="4828"/>
      <c r="E34" s="4828"/>
      <c r="F34" s="4828"/>
      <c r="G34" s="4828"/>
      <c r="H34" s="4828"/>
      <c r="I34" s="4828"/>
      <c r="J34" s="4828"/>
      <c r="K34" s="4828"/>
      <c r="L34" s="4828"/>
      <c r="M34" s="4828"/>
    </row>
    <row r="35" spans="1:13" ht="16.5">
      <c r="A35" s="4828"/>
      <c r="B35" s="4829"/>
      <c r="C35" s="4828"/>
      <c r="D35" s="4828"/>
      <c r="E35" s="4828"/>
      <c r="F35" s="4828"/>
      <c r="G35" s="4828"/>
      <c r="H35" s="4828"/>
      <c r="I35" s="4828"/>
      <c r="J35" s="4828"/>
      <c r="K35" s="4828"/>
      <c r="L35" s="4828"/>
      <c r="M35" s="4828"/>
    </row>
    <row r="36" spans="1:13" ht="16.5">
      <c r="A36" s="4828"/>
      <c r="B36" s="4830"/>
      <c r="C36" s="4828"/>
      <c r="D36" s="4828"/>
      <c r="E36" s="4828"/>
      <c r="F36" s="4828"/>
      <c r="G36" s="4828"/>
      <c r="H36" s="4828"/>
      <c r="I36" s="4828"/>
      <c r="J36" s="4828"/>
      <c r="K36" s="4828"/>
      <c r="L36" s="4828"/>
      <c r="M36" s="4828"/>
    </row>
    <row r="37" spans="1:13" ht="16.5">
      <c r="A37" s="4828"/>
      <c r="B37" s="4828"/>
      <c r="C37" s="4828"/>
      <c r="D37" s="4828"/>
      <c r="E37" s="4828"/>
      <c r="F37" s="4828"/>
      <c r="G37" s="4828"/>
      <c r="H37" s="4828"/>
      <c r="I37" s="4828"/>
      <c r="J37" s="4828"/>
      <c r="K37" s="4828"/>
      <c r="L37" s="4828"/>
      <c r="M37" s="4828"/>
    </row>
    <row r="38" spans="1:13" ht="16.5">
      <c r="A38" s="4828"/>
      <c r="B38" s="4828"/>
      <c r="C38" s="4828"/>
      <c r="D38" s="4828"/>
      <c r="E38" s="4828"/>
      <c r="F38" s="4828"/>
      <c r="G38" s="4828"/>
      <c r="H38" s="4828"/>
      <c r="I38" s="4828"/>
      <c r="J38" s="4828"/>
      <c r="K38" s="4828"/>
      <c r="L38" s="4828"/>
      <c r="M38" s="4828"/>
    </row>
    <row r="39" spans="1:13" ht="16.5">
      <c r="A39" s="4828"/>
      <c r="B39" s="4828"/>
      <c r="C39" s="4828"/>
      <c r="D39" s="4828"/>
      <c r="E39" s="4828"/>
      <c r="F39" s="4828"/>
      <c r="G39" s="4828"/>
      <c r="H39" s="4828"/>
      <c r="I39" s="4828"/>
      <c r="J39" s="4828"/>
      <c r="K39" s="4828"/>
      <c r="L39" s="4828"/>
      <c r="M39" s="4828"/>
    </row>
    <row r="40" spans="1:13" ht="16.5">
      <c r="A40" s="4828"/>
      <c r="B40" s="4828"/>
      <c r="C40" s="4828"/>
      <c r="D40" s="4828"/>
      <c r="E40" s="4828"/>
      <c r="F40" s="4828"/>
      <c r="G40" s="4828"/>
      <c r="H40" s="4828"/>
      <c r="I40" s="4828"/>
      <c r="J40" s="4828"/>
      <c r="K40" s="4828"/>
      <c r="L40" s="4828"/>
      <c r="M40" s="4828"/>
    </row>
    <row r="41" spans="1:13" ht="16.5">
      <c r="A41" s="4828"/>
      <c r="B41" s="4828"/>
      <c r="C41" s="4828"/>
      <c r="D41" s="4828"/>
      <c r="E41" s="4828"/>
      <c r="F41" s="4828"/>
      <c r="G41" s="4828"/>
      <c r="H41" s="4828"/>
      <c r="I41" s="4828"/>
      <c r="J41" s="4828"/>
      <c r="K41" s="4828"/>
      <c r="L41" s="4828"/>
      <c r="M41" s="4828"/>
    </row>
    <row r="42" spans="1:13" ht="16.5">
      <c r="A42" s="4828"/>
      <c r="B42" s="4828"/>
      <c r="C42" s="4828"/>
      <c r="D42" s="4828"/>
      <c r="E42" s="4828"/>
      <c r="F42" s="4828"/>
      <c r="G42" s="4828"/>
      <c r="H42" s="4828"/>
      <c r="I42" s="4828"/>
      <c r="J42" s="4828"/>
      <c r="K42" s="4828"/>
      <c r="L42" s="4828"/>
      <c r="M42" s="4828"/>
    </row>
  </sheetData>
  <mergeCells count="31">
    <mergeCell ref="K30:L30"/>
    <mergeCell ref="I33:J33"/>
    <mergeCell ref="K33:L33"/>
    <mergeCell ref="G31:H31"/>
    <mergeCell ref="I31:J31"/>
    <mergeCell ref="K31:L31"/>
    <mergeCell ref="G32:H32"/>
    <mergeCell ref="I32:J32"/>
    <mergeCell ref="K32:L32"/>
    <mergeCell ref="G33:H33"/>
    <mergeCell ref="C31:E31"/>
    <mergeCell ref="C32:E32"/>
    <mergeCell ref="C33:E33"/>
    <mergeCell ref="B2:L2"/>
    <mergeCell ref="B21:E21"/>
    <mergeCell ref="H21:L21"/>
    <mergeCell ref="B22:E22"/>
    <mergeCell ref="H22:J22"/>
    <mergeCell ref="B23:E23"/>
    <mergeCell ref="B26:L26"/>
    <mergeCell ref="F28:L28"/>
    <mergeCell ref="G29:H29"/>
    <mergeCell ref="I29:J29"/>
    <mergeCell ref="K29:L29"/>
    <mergeCell ref="G30:H30"/>
    <mergeCell ref="I30:J30"/>
    <mergeCell ref="H23:J23"/>
    <mergeCell ref="H24:J24"/>
    <mergeCell ref="B24:E24"/>
    <mergeCell ref="B28:E29"/>
    <mergeCell ref="C30:E30"/>
  </mergeCells>
  <phoneticPr fontId="162" type="noConversion"/>
  <printOptions horizontalCentered="1" gridLines="1"/>
  <pageMargins left="0.25" right="0.25" top="0.75" bottom="0.75" header="0" footer="0"/>
  <pageSetup paperSize="9" pageOrder="overThenDown" orientation="portrait" cellComments="atEnd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1F1F1F"/>
    <outlinePr summaryBelow="0" summaryRight="0"/>
    <pageSetUpPr fitToPage="1"/>
  </sheetPr>
  <dimension ref="A1:M43"/>
  <sheetViews>
    <sheetView showGridLines="0" workbookViewId="0"/>
  </sheetViews>
  <sheetFormatPr defaultColWidth="12.5703125" defaultRowHeight="15.75" customHeight="1"/>
  <cols>
    <col min="1" max="1" width="1.42578125" customWidth="1"/>
    <col min="2" max="2" width="3.85546875" customWidth="1"/>
    <col min="3" max="3" width="13.42578125" customWidth="1"/>
    <col min="4" max="5" width="4" hidden="1" customWidth="1"/>
    <col min="6" max="12" width="12.5703125" customWidth="1"/>
    <col min="13" max="13" width="1.42578125" customWidth="1"/>
  </cols>
  <sheetData>
    <row r="1" spans="1:13" ht="8.25" customHeight="1">
      <c r="A1" s="4744"/>
      <c r="B1" s="4745"/>
      <c r="C1" s="4745"/>
      <c r="D1" s="4745"/>
      <c r="E1" s="4745"/>
      <c r="F1" s="4745"/>
      <c r="G1" s="4745"/>
      <c r="H1" s="4745"/>
      <c r="I1" s="4745"/>
      <c r="J1" s="4745"/>
      <c r="K1" s="4745"/>
      <c r="L1" s="4745"/>
      <c r="M1" s="4744"/>
    </row>
    <row r="2" spans="1:13" ht="36">
      <c r="A2" s="4744"/>
      <c r="B2" s="5426" t="s">
        <v>34</v>
      </c>
      <c r="C2" s="5427"/>
      <c r="D2" s="5427"/>
      <c r="E2" s="5427"/>
      <c r="F2" s="5427"/>
      <c r="G2" s="5427"/>
      <c r="H2" s="5427"/>
      <c r="I2" s="5427"/>
      <c r="J2" s="5427"/>
      <c r="K2" s="5427"/>
      <c r="L2" s="5427"/>
      <c r="M2" s="4744"/>
    </row>
    <row r="3" spans="1:13" ht="3.75" customHeight="1">
      <c r="A3" s="4744"/>
      <c r="B3" s="4746"/>
      <c r="C3" s="4747"/>
      <c r="D3" s="4747"/>
      <c r="E3" s="4748"/>
      <c r="F3" s="4749"/>
      <c r="G3" s="4744"/>
      <c r="H3" s="4744"/>
      <c r="I3" s="4744"/>
      <c r="J3" s="4750"/>
      <c r="K3" s="4751"/>
      <c r="L3" s="4752"/>
      <c r="M3" s="4744"/>
    </row>
    <row r="4" spans="1:13" ht="15">
      <c r="A4" s="4744"/>
      <c r="B4" s="4753" t="s">
        <v>784</v>
      </c>
      <c r="C4" s="4747"/>
      <c r="D4" s="4747"/>
      <c r="E4" s="4748"/>
      <c r="F4" s="4749"/>
      <c r="G4" s="4744"/>
      <c r="H4" s="4744"/>
      <c r="I4" s="4744"/>
      <c r="J4" s="4750"/>
      <c r="K4" s="4751" t="s">
        <v>102</v>
      </c>
      <c r="L4" s="4752">
        <v>45442</v>
      </c>
      <c r="M4" s="4744"/>
    </row>
    <row r="5" spans="1:13" ht="3.75" customHeight="1">
      <c r="A5" s="4755"/>
      <c r="B5" s="4756"/>
      <c r="C5" s="4756"/>
      <c r="D5" s="4756"/>
      <c r="E5" s="4756"/>
      <c r="F5" s="4756"/>
      <c r="G5" s="4756"/>
      <c r="H5" s="4757"/>
      <c r="I5" s="4757"/>
      <c r="J5" s="4756"/>
      <c r="K5" s="4756"/>
      <c r="L5" s="4756"/>
      <c r="M5" s="4755"/>
    </row>
    <row r="6" spans="1:13" ht="18.75" customHeight="1">
      <c r="A6" s="4755"/>
      <c r="B6" s="4758" t="s">
        <v>0</v>
      </c>
      <c r="C6" s="4758" t="s">
        <v>605</v>
      </c>
      <c r="D6" s="4759" t="s">
        <v>785</v>
      </c>
      <c r="E6" s="4759" t="s">
        <v>786</v>
      </c>
      <c r="F6" s="4759" t="s">
        <v>10</v>
      </c>
      <c r="G6" s="4759" t="s">
        <v>11</v>
      </c>
      <c r="H6" s="4760" t="s">
        <v>787</v>
      </c>
      <c r="I6" s="4760" t="s">
        <v>788</v>
      </c>
      <c r="J6" s="4759" t="s">
        <v>789</v>
      </c>
      <c r="K6" s="4759" t="s">
        <v>790</v>
      </c>
      <c r="L6" s="4761" t="s">
        <v>58</v>
      </c>
      <c r="M6" s="4755"/>
    </row>
    <row r="7" spans="1:13" ht="18.75" customHeight="1">
      <c r="A7" s="4755"/>
      <c r="B7" s="4831">
        <v>1</v>
      </c>
      <c r="C7" s="4832" t="s">
        <v>807</v>
      </c>
      <c r="D7" s="4833" t="s">
        <v>791</v>
      </c>
      <c r="E7" s="4834">
        <v>6</v>
      </c>
      <c r="F7" s="4809">
        <v>7961000</v>
      </c>
      <c r="G7" s="4809">
        <v>796100</v>
      </c>
      <c r="H7" s="4835">
        <f t="shared" ref="H7:H8" si="0">F7+G7</f>
        <v>8757100</v>
      </c>
      <c r="I7" s="4809">
        <f>H7</f>
        <v>8757100</v>
      </c>
      <c r="J7" s="4836">
        <v>45470</v>
      </c>
      <c r="K7" s="4836">
        <v>45473</v>
      </c>
      <c r="L7" s="4837">
        <v>45498</v>
      </c>
      <c r="M7" s="4755"/>
    </row>
    <row r="8" spans="1:13" ht="18.75" customHeight="1">
      <c r="A8" s="4755"/>
      <c r="B8" s="4838">
        <v>1</v>
      </c>
      <c r="C8" s="4839" t="s">
        <v>808</v>
      </c>
      <c r="D8" s="4840" t="s">
        <v>791</v>
      </c>
      <c r="E8" s="4841">
        <v>6</v>
      </c>
      <c r="F8" s="4813">
        <v>500000</v>
      </c>
      <c r="G8" s="4813">
        <v>50000</v>
      </c>
      <c r="H8" s="4842">
        <f t="shared" si="0"/>
        <v>550000</v>
      </c>
      <c r="I8" s="4813">
        <f t="shared" ref="I8:I15" si="1">I7+H8</f>
        <v>9307100</v>
      </c>
      <c r="J8" s="4843">
        <v>45470</v>
      </c>
      <c r="K8" s="4843">
        <v>45473</v>
      </c>
      <c r="L8" s="4844">
        <v>45498</v>
      </c>
      <c r="M8" s="4755"/>
    </row>
    <row r="9" spans="1:13" ht="18.75" customHeight="1">
      <c r="A9" s="4755"/>
      <c r="B9" s="4838">
        <v>2</v>
      </c>
      <c r="C9" s="4839" t="s">
        <v>199</v>
      </c>
      <c r="D9" s="4840" t="s">
        <v>791</v>
      </c>
      <c r="E9" s="4841">
        <v>7</v>
      </c>
      <c r="F9" s="4813">
        <v>500000</v>
      </c>
      <c r="G9" s="4813">
        <f t="shared" ref="G9:G13" si="2">F9/10</f>
        <v>50000</v>
      </c>
      <c r="H9" s="4842">
        <f t="shared" ref="H9:H15" si="3">SUM(F9:G9)</f>
        <v>550000</v>
      </c>
      <c r="I9" s="4845">
        <f t="shared" si="1"/>
        <v>9857100</v>
      </c>
      <c r="J9" s="4846">
        <v>45510</v>
      </c>
      <c r="K9" s="4846">
        <v>45504</v>
      </c>
      <c r="L9" s="4844">
        <v>45541</v>
      </c>
      <c r="M9" s="4755"/>
    </row>
    <row r="10" spans="1:13" ht="18.75" customHeight="1">
      <c r="A10" s="4755"/>
      <c r="B10" s="4838">
        <v>3</v>
      </c>
      <c r="C10" s="4839" t="s">
        <v>200</v>
      </c>
      <c r="D10" s="4840" t="s">
        <v>791</v>
      </c>
      <c r="E10" s="4841">
        <v>8</v>
      </c>
      <c r="F10" s="4813">
        <v>500000</v>
      </c>
      <c r="G10" s="4813">
        <f t="shared" si="2"/>
        <v>50000</v>
      </c>
      <c r="H10" s="4842">
        <f t="shared" si="3"/>
        <v>550000</v>
      </c>
      <c r="I10" s="4813">
        <f t="shared" si="1"/>
        <v>10407100</v>
      </c>
      <c r="J10" s="4847">
        <v>45533</v>
      </c>
      <c r="K10" s="4847">
        <v>45535</v>
      </c>
      <c r="L10" s="4844">
        <v>45541</v>
      </c>
      <c r="M10" s="4755"/>
    </row>
    <row r="11" spans="1:13" ht="18.75" customHeight="1">
      <c r="A11" s="4755"/>
      <c r="B11" s="4838">
        <v>4</v>
      </c>
      <c r="C11" s="4839" t="s">
        <v>201</v>
      </c>
      <c r="D11" s="4840" t="s">
        <v>791</v>
      </c>
      <c r="E11" s="4841">
        <v>9</v>
      </c>
      <c r="F11" s="4845">
        <v>500000</v>
      </c>
      <c r="G11" s="4845">
        <f t="shared" si="2"/>
        <v>50000</v>
      </c>
      <c r="H11" s="4848">
        <f t="shared" si="3"/>
        <v>550000</v>
      </c>
      <c r="I11" s="4845">
        <f t="shared" si="1"/>
        <v>10957100</v>
      </c>
      <c r="J11" s="4847">
        <v>45562</v>
      </c>
      <c r="K11" s="4847">
        <v>45565</v>
      </c>
      <c r="L11" s="4849">
        <v>45621</v>
      </c>
      <c r="M11" s="4755"/>
    </row>
    <row r="12" spans="1:13" ht="18.75" customHeight="1">
      <c r="A12" s="4755"/>
      <c r="B12" s="4838">
        <v>5</v>
      </c>
      <c r="C12" s="4839" t="s">
        <v>202</v>
      </c>
      <c r="D12" s="4840" t="s">
        <v>791</v>
      </c>
      <c r="E12" s="4841">
        <v>10</v>
      </c>
      <c r="F12" s="4845">
        <v>500000</v>
      </c>
      <c r="G12" s="4845">
        <f t="shared" si="2"/>
        <v>50000</v>
      </c>
      <c r="H12" s="4848">
        <f t="shared" si="3"/>
        <v>550000</v>
      </c>
      <c r="I12" s="4845">
        <f t="shared" si="1"/>
        <v>11507100</v>
      </c>
      <c r="J12" s="4847">
        <v>45593</v>
      </c>
      <c r="K12" s="4847">
        <v>45596</v>
      </c>
      <c r="L12" s="4849">
        <v>45657</v>
      </c>
      <c r="M12" s="4755"/>
    </row>
    <row r="13" spans="1:13" ht="18.75" customHeight="1">
      <c r="A13" s="4755"/>
      <c r="B13" s="4838">
        <v>6</v>
      </c>
      <c r="C13" s="4839" t="s">
        <v>203</v>
      </c>
      <c r="D13" s="4840" t="s">
        <v>791</v>
      </c>
      <c r="E13" s="4841">
        <v>11</v>
      </c>
      <c r="F13" s="4845">
        <v>500000</v>
      </c>
      <c r="G13" s="4845">
        <f t="shared" si="2"/>
        <v>50000</v>
      </c>
      <c r="H13" s="4848">
        <f t="shared" si="3"/>
        <v>550000</v>
      </c>
      <c r="I13" s="4845">
        <f t="shared" si="1"/>
        <v>12057100</v>
      </c>
      <c r="J13" s="4847">
        <v>45622</v>
      </c>
      <c r="K13" s="4847">
        <v>45625</v>
      </c>
      <c r="L13" s="4850"/>
      <c r="M13" s="4755"/>
    </row>
    <row r="14" spans="1:13" ht="18.75" customHeight="1">
      <c r="A14" s="4755"/>
      <c r="B14" s="4851">
        <v>7</v>
      </c>
      <c r="C14" s="4852" t="s">
        <v>204</v>
      </c>
      <c r="D14" s="4853" t="s">
        <v>791</v>
      </c>
      <c r="E14" s="4854">
        <v>12</v>
      </c>
      <c r="F14" s="4855">
        <v>500000</v>
      </c>
      <c r="G14" s="4855">
        <v>50000</v>
      </c>
      <c r="H14" s="4856">
        <f t="shared" si="3"/>
        <v>550000</v>
      </c>
      <c r="I14" s="4857">
        <f t="shared" si="1"/>
        <v>12607100</v>
      </c>
      <c r="J14" s="4858">
        <v>45650</v>
      </c>
      <c r="K14" s="4858">
        <v>45656</v>
      </c>
      <c r="L14" s="4859"/>
      <c r="M14" s="4755"/>
    </row>
    <row r="15" spans="1:13" ht="18.75" customHeight="1">
      <c r="A15" s="4860"/>
      <c r="B15" s="4861">
        <v>8</v>
      </c>
      <c r="C15" s="4862" t="s">
        <v>205</v>
      </c>
      <c r="D15" s="4863" t="s">
        <v>793</v>
      </c>
      <c r="E15" s="4864">
        <v>1</v>
      </c>
      <c r="F15" s="4845">
        <v>500000</v>
      </c>
      <c r="G15" s="4845">
        <v>50000</v>
      </c>
      <c r="H15" s="4848">
        <f t="shared" si="3"/>
        <v>550000</v>
      </c>
      <c r="I15" s="4845">
        <f t="shared" si="1"/>
        <v>13157100</v>
      </c>
      <c r="J15" s="4847">
        <v>45680</v>
      </c>
      <c r="K15" s="4847">
        <v>45688</v>
      </c>
      <c r="L15" s="4865"/>
      <c r="M15" s="4860"/>
    </row>
    <row r="16" spans="1:13" ht="18.75" customHeight="1">
      <c r="A16" s="4755"/>
      <c r="B16" s="4831">
        <v>9</v>
      </c>
      <c r="C16" s="4832" t="s">
        <v>206</v>
      </c>
      <c r="D16" s="4833" t="s">
        <v>793</v>
      </c>
      <c r="E16" s="4834">
        <v>2</v>
      </c>
      <c r="F16" s="4866"/>
      <c r="G16" s="4809"/>
      <c r="H16" s="4835"/>
      <c r="I16" s="4809"/>
      <c r="J16" s="4867">
        <v>45716</v>
      </c>
      <c r="K16" s="4868"/>
      <c r="L16" s="4837"/>
      <c r="M16" s="4755"/>
    </row>
    <row r="17" spans="1:13" ht="18.75" customHeight="1">
      <c r="A17" s="4755"/>
      <c r="B17" s="4838">
        <v>10</v>
      </c>
      <c r="C17" s="4839" t="s">
        <v>207</v>
      </c>
      <c r="D17" s="4840" t="s">
        <v>793</v>
      </c>
      <c r="E17" s="4841">
        <v>3</v>
      </c>
      <c r="F17" s="4869"/>
      <c r="G17" s="4813"/>
      <c r="H17" s="4842"/>
      <c r="I17" s="4813"/>
      <c r="J17" s="4870">
        <v>45744</v>
      </c>
      <c r="K17" s="4871"/>
      <c r="L17" s="4844"/>
      <c r="M17" s="4755"/>
    </row>
    <row r="18" spans="1:13" ht="18.75" customHeight="1">
      <c r="A18" s="4755"/>
      <c r="B18" s="4838">
        <v>11</v>
      </c>
      <c r="C18" s="4839" t="s">
        <v>208</v>
      </c>
      <c r="D18" s="4840" t="s">
        <v>793</v>
      </c>
      <c r="E18" s="4841">
        <v>4</v>
      </c>
      <c r="F18" s="4869"/>
      <c r="G18" s="4813"/>
      <c r="H18" s="4842"/>
      <c r="I18" s="4813"/>
      <c r="J18" s="4870">
        <v>45777</v>
      </c>
      <c r="K18" s="4871"/>
      <c r="L18" s="4844"/>
      <c r="M18" s="4755"/>
    </row>
    <row r="19" spans="1:13" ht="18.75" customHeight="1">
      <c r="A19" s="4755"/>
      <c r="B19" s="4851">
        <v>12</v>
      </c>
      <c r="C19" s="4852" t="s">
        <v>209</v>
      </c>
      <c r="D19" s="4853" t="s">
        <v>793</v>
      </c>
      <c r="E19" s="4854">
        <v>5</v>
      </c>
      <c r="F19" s="4872"/>
      <c r="G19" s="4855"/>
      <c r="H19" s="4873"/>
      <c r="I19" s="4855"/>
      <c r="J19" s="4874">
        <v>45807</v>
      </c>
      <c r="K19" s="4875"/>
      <c r="L19" s="4876"/>
      <c r="M19" s="4755"/>
    </row>
    <row r="20" spans="1:13" ht="18.75" customHeight="1">
      <c r="A20" s="4755"/>
      <c r="B20" s="4877"/>
      <c r="C20" s="4878"/>
      <c r="D20" s="4878"/>
      <c r="E20" s="4878"/>
      <c r="F20" s="4879">
        <f t="shared" ref="F20:H20" si="4">SUM(F7:F19)</f>
        <v>11961000</v>
      </c>
      <c r="G20" s="4880">
        <f t="shared" si="4"/>
        <v>1196100</v>
      </c>
      <c r="H20" s="4881">
        <f t="shared" si="4"/>
        <v>13157100</v>
      </c>
      <c r="I20" s="4880"/>
      <c r="J20" s="4882"/>
      <c r="K20" s="4883"/>
      <c r="L20" s="4884"/>
      <c r="M20" s="4755"/>
    </row>
    <row r="21" spans="1:13" ht="8.25" customHeight="1">
      <c r="A21" s="4744"/>
      <c r="B21" s="4750"/>
      <c r="C21" s="4744"/>
      <c r="D21" s="4744"/>
      <c r="E21" s="4808"/>
      <c r="F21" s="4744"/>
      <c r="G21" s="4744"/>
      <c r="H21" s="4744"/>
      <c r="I21" s="4749"/>
      <c r="J21" s="4750"/>
      <c r="K21" s="4750"/>
      <c r="L21" s="4750"/>
      <c r="M21" s="4744"/>
    </row>
    <row r="22" spans="1:13" ht="17.25" customHeight="1">
      <c r="A22" s="4755"/>
      <c r="B22" s="5428" t="s">
        <v>605</v>
      </c>
      <c r="C22" s="5166"/>
      <c r="D22" s="5166"/>
      <c r="E22" s="5429"/>
      <c r="F22" s="4759" t="s">
        <v>10</v>
      </c>
      <c r="G22" s="4759" t="s">
        <v>11</v>
      </c>
      <c r="H22" s="4760" t="s">
        <v>787</v>
      </c>
      <c r="I22" s="4761" t="s">
        <v>9</v>
      </c>
      <c r="J22" s="4761" t="s">
        <v>9</v>
      </c>
      <c r="K22" s="4761" t="s">
        <v>9</v>
      </c>
      <c r="L22" s="4761" t="s">
        <v>9</v>
      </c>
      <c r="M22" s="4755"/>
    </row>
    <row r="23" spans="1:13" ht="17.25" customHeight="1">
      <c r="A23" s="4755"/>
      <c r="B23" s="5431" t="s">
        <v>6</v>
      </c>
      <c r="C23" s="5179"/>
      <c r="D23" s="5179"/>
      <c r="E23" s="5422"/>
      <c r="F23" s="4809">
        <f>7961000+6000000</f>
        <v>13961000</v>
      </c>
      <c r="G23" s="4809">
        <f>F23*0.1</f>
        <v>1396100</v>
      </c>
      <c r="H23" s="4812">
        <f t="shared" ref="H23:H24" si="5">SUM(F23:G23)</f>
        <v>15357100</v>
      </c>
      <c r="I23" s="4810" t="s">
        <v>809</v>
      </c>
      <c r="J23" s="4885"/>
      <c r="K23" s="4811" t="s">
        <v>354</v>
      </c>
      <c r="L23" s="4812">
        <f>F23-F24</f>
        <v>10461000</v>
      </c>
      <c r="M23" s="4755"/>
    </row>
    <row r="24" spans="1:13" ht="17.25" customHeight="1">
      <c r="A24" s="4755"/>
      <c r="B24" s="5433" t="s">
        <v>795</v>
      </c>
      <c r="C24" s="5327"/>
      <c r="D24" s="5327"/>
      <c r="E24" s="5415"/>
      <c r="F24" s="4813">
        <f t="shared" ref="F24:G24" si="6">SUM(F8:F14)</f>
        <v>3500000</v>
      </c>
      <c r="G24" s="4813">
        <f t="shared" si="6"/>
        <v>350000</v>
      </c>
      <c r="H24" s="4886">
        <f t="shared" si="5"/>
        <v>3850000</v>
      </c>
      <c r="I24" s="4814" t="s">
        <v>810</v>
      </c>
      <c r="J24" s="4887"/>
      <c r="K24" s="4815" t="s">
        <v>797</v>
      </c>
      <c r="L24" s="4816">
        <f>(F23-L23)/F23</f>
        <v>0.25069837404197409</v>
      </c>
      <c r="M24" s="4755"/>
    </row>
    <row r="25" spans="1:13" ht="17.25" customHeight="1">
      <c r="A25" s="4755"/>
      <c r="B25" s="5418" t="s">
        <v>798</v>
      </c>
      <c r="C25" s="5330"/>
      <c r="D25" s="5330"/>
      <c r="E25" s="5417"/>
      <c r="F25" s="4817"/>
      <c r="G25" s="4817"/>
      <c r="H25" s="4888"/>
      <c r="I25" s="4818" t="s">
        <v>799</v>
      </c>
      <c r="J25" s="4889"/>
      <c r="K25" s="4819" t="s">
        <v>800</v>
      </c>
      <c r="L25" s="4820">
        <f>1-L24</f>
        <v>0.74930162595802585</v>
      </c>
      <c r="M25" s="4755"/>
    </row>
    <row r="26" spans="1:13" ht="15">
      <c r="A26" s="4744"/>
      <c r="B26" s="4750"/>
      <c r="C26" s="4750"/>
      <c r="D26" s="4750"/>
      <c r="E26" s="4750"/>
      <c r="F26" s="4744"/>
      <c r="G26" s="4744"/>
      <c r="H26" s="4744"/>
      <c r="I26" s="4744"/>
      <c r="J26" s="4750"/>
      <c r="K26" s="4750"/>
      <c r="L26" s="4744"/>
      <c r="M26" s="4744"/>
    </row>
    <row r="27" spans="1:13" ht="23.25">
      <c r="A27" s="4744"/>
      <c r="B27" s="5434" t="s">
        <v>801</v>
      </c>
      <c r="C27" s="5111"/>
      <c r="D27" s="5111"/>
      <c r="E27" s="5111"/>
      <c r="F27" s="5111"/>
      <c r="G27" s="5111"/>
      <c r="H27" s="5111"/>
      <c r="I27" s="5111"/>
      <c r="J27" s="5111"/>
      <c r="K27" s="5111"/>
      <c r="L27" s="5111"/>
      <c r="M27" s="4744"/>
    </row>
    <row r="28" spans="1:13" ht="8.25" customHeight="1">
      <c r="A28" s="4744"/>
      <c r="B28" s="4750"/>
      <c r="C28" s="4750"/>
      <c r="D28" s="4750"/>
      <c r="E28" s="4750"/>
      <c r="F28" s="4744"/>
      <c r="G28" s="4744"/>
      <c r="H28" s="4744"/>
      <c r="I28" s="4744"/>
      <c r="J28" s="4750"/>
      <c r="K28" s="4750"/>
      <c r="L28" s="4744"/>
      <c r="M28" s="4744"/>
    </row>
    <row r="29" spans="1:13" ht="15.75" customHeight="1">
      <c r="A29" s="4744"/>
      <c r="B29" s="5419" t="s">
        <v>605</v>
      </c>
      <c r="C29" s="5176"/>
      <c r="D29" s="5176"/>
      <c r="E29" s="5420"/>
      <c r="F29" s="5445"/>
      <c r="G29" s="5319"/>
      <c r="H29" s="5319"/>
      <c r="I29" s="5319"/>
      <c r="J29" s="5319"/>
      <c r="K29" s="5319"/>
      <c r="L29" s="5436"/>
      <c r="M29" s="4744"/>
    </row>
    <row r="30" spans="1:13" ht="15.75" customHeight="1">
      <c r="A30" s="4744"/>
      <c r="B30" s="5421"/>
      <c r="C30" s="5179"/>
      <c r="D30" s="5179"/>
      <c r="E30" s="5422"/>
      <c r="F30" s="4890" t="s">
        <v>107</v>
      </c>
      <c r="G30" s="5447" t="s">
        <v>108</v>
      </c>
      <c r="H30" s="5415"/>
      <c r="I30" s="5447" t="s">
        <v>802</v>
      </c>
      <c r="J30" s="5415"/>
      <c r="K30" s="5447" t="s">
        <v>9</v>
      </c>
      <c r="L30" s="5438"/>
      <c r="M30" s="4744"/>
    </row>
    <row r="31" spans="1:13" ht="15.75" customHeight="1">
      <c r="A31" s="4744"/>
      <c r="B31" s="4891">
        <v>1</v>
      </c>
      <c r="C31" s="4892" t="s">
        <v>811</v>
      </c>
      <c r="D31" s="5423" t="s">
        <v>812</v>
      </c>
      <c r="E31" s="5415"/>
      <c r="F31" s="4823" t="s">
        <v>813</v>
      </c>
      <c r="G31" s="4893" t="s">
        <v>814</v>
      </c>
      <c r="H31" s="4894" t="s">
        <v>815</v>
      </c>
      <c r="I31" s="5440" t="s">
        <v>816</v>
      </c>
      <c r="J31" s="5422"/>
      <c r="K31" s="5441" t="s">
        <v>806</v>
      </c>
      <c r="L31" s="5438"/>
      <c r="M31" s="4744"/>
    </row>
    <row r="32" spans="1:13" ht="15.75" customHeight="1">
      <c r="A32" s="4744"/>
      <c r="B32" s="4895">
        <v>2</v>
      </c>
      <c r="C32" s="4896"/>
      <c r="D32" s="5449"/>
      <c r="E32" s="5415"/>
      <c r="F32" s="4897"/>
      <c r="G32" s="4897"/>
      <c r="H32" s="4897"/>
      <c r="I32" s="4898"/>
      <c r="J32" s="4899"/>
      <c r="K32" s="5446"/>
      <c r="L32" s="5438"/>
      <c r="M32" s="4744"/>
    </row>
    <row r="33" spans="1:13" ht="15.75" customHeight="1">
      <c r="A33" s="4744"/>
      <c r="B33" s="4895">
        <v>3</v>
      </c>
      <c r="C33" s="4896"/>
      <c r="D33" s="5449"/>
      <c r="E33" s="5415"/>
      <c r="F33" s="4897"/>
      <c r="G33" s="4897"/>
      <c r="H33" s="4898"/>
      <c r="I33" s="4898"/>
      <c r="J33" s="4900"/>
      <c r="K33" s="5446"/>
      <c r="L33" s="5438"/>
      <c r="M33" s="4744"/>
    </row>
    <row r="34" spans="1:13" ht="15.75" customHeight="1">
      <c r="A34" s="4744"/>
      <c r="B34" s="4901">
        <v>4</v>
      </c>
      <c r="C34" s="4902"/>
      <c r="D34" s="5450"/>
      <c r="E34" s="5417"/>
      <c r="F34" s="4903"/>
      <c r="G34" s="4903"/>
      <c r="H34" s="4903"/>
      <c r="I34" s="4903"/>
      <c r="J34" s="4903"/>
      <c r="K34" s="5448"/>
      <c r="L34" s="5443"/>
      <c r="M34" s="4744"/>
    </row>
    <row r="35" spans="1:13" ht="16.5">
      <c r="A35" s="4828"/>
      <c r="B35" s="4828"/>
      <c r="C35" s="4828"/>
      <c r="D35" s="4828"/>
      <c r="E35" s="4828"/>
      <c r="F35" s="4828"/>
      <c r="G35" s="4828"/>
      <c r="H35" s="4828"/>
      <c r="I35" s="4828"/>
      <c r="J35" s="4828"/>
      <c r="K35" s="4828"/>
      <c r="L35" s="4828"/>
      <c r="M35" s="4828"/>
    </row>
    <row r="36" spans="1:13" ht="16.5">
      <c r="A36" s="4828"/>
      <c r="B36" s="4829"/>
      <c r="C36" s="4828"/>
      <c r="D36" s="4828"/>
      <c r="E36" s="4828"/>
      <c r="F36" s="4828"/>
      <c r="G36" s="4828"/>
      <c r="H36" s="4828"/>
      <c r="I36" s="4828"/>
      <c r="J36" s="4828"/>
      <c r="K36" s="4828"/>
      <c r="L36" s="4828"/>
      <c r="M36" s="4828"/>
    </row>
    <row r="37" spans="1:13" ht="16.5">
      <c r="A37" s="4828"/>
      <c r="B37" s="4830"/>
      <c r="C37" s="4828"/>
      <c r="D37" s="4828"/>
      <c r="E37" s="4828"/>
      <c r="F37" s="4828"/>
      <c r="G37" s="4828"/>
      <c r="H37" s="4828"/>
      <c r="I37" s="4828"/>
      <c r="J37" s="4828"/>
      <c r="K37" s="4828"/>
      <c r="L37" s="4828"/>
      <c r="M37" s="4828"/>
    </row>
    <row r="38" spans="1:13" ht="16.5">
      <c r="A38" s="4828"/>
      <c r="B38" s="4828"/>
      <c r="C38" s="4828"/>
      <c r="D38" s="4828"/>
      <c r="E38" s="4828"/>
      <c r="F38" s="4828"/>
      <c r="G38" s="4828"/>
      <c r="H38" s="4828"/>
      <c r="I38" s="4828"/>
      <c r="J38" s="4828"/>
      <c r="K38" s="4828"/>
      <c r="L38" s="4828"/>
      <c r="M38" s="4904"/>
    </row>
    <row r="39" spans="1:13" ht="16.5">
      <c r="A39" s="4828"/>
      <c r="B39" s="4828"/>
      <c r="C39" s="4828"/>
      <c r="D39" s="4828"/>
      <c r="E39" s="4828"/>
      <c r="F39" s="4828"/>
      <c r="G39" s="4828"/>
      <c r="H39" s="4828"/>
      <c r="I39" s="4828"/>
      <c r="J39" s="4828"/>
      <c r="K39" s="4828"/>
      <c r="L39" s="4828"/>
      <c r="M39" s="4828"/>
    </row>
    <row r="40" spans="1:13" ht="16.5">
      <c r="A40" s="4828"/>
      <c r="B40" s="4828"/>
      <c r="C40" s="4828"/>
      <c r="D40" s="4828"/>
      <c r="E40" s="4828"/>
      <c r="F40" s="4828"/>
      <c r="G40" s="4828"/>
      <c r="H40" s="4828"/>
      <c r="I40" s="4828"/>
      <c r="J40" s="4828"/>
      <c r="K40" s="4828"/>
      <c r="L40" s="4828"/>
      <c r="M40" s="4828"/>
    </row>
    <row r="41" spans="1:13" ht="16.5">
      <c r="A41" s="4828"/>
      <c r="B41" s="4828"/>
      <c r="C41" s="4828"/>
      <c r="D41" s="4828"/>
      <c r="E41" s="4828"/>
      <c r="F41" s="4828"/>
      <c r="G41" s="4828"/>
      <c r="H41" s="4828"/>
      <c r="I41" s="4828"/>
      <c r="J41" s="4828"/>
      <c r="K41" s="4828"/>
      <c r="L41" s="4828"/>
      <c r="M41" s="4828"/>
    </row>
    <row r="42" spans="1:13" ht="16.5">
      <c r="A42" s="4828"/>
      <c r="B42" s="4828"/>
      <c r="C42" s="4828"/>
      <c r="D42" s="4828"/>
      <c r="E42" s="4828"/>
      <c r="F42" s="4828"/>
      <c r="G42" s="4828"/>
      <c r="H42" s="4828"/>
      <c r="I42" s="4828"/>
      <c r="J42" s="4828"/>
      <c r="K42" s="4828"/>
      <c r="L42" s="4828"/>
      <c r="M42" s="4828"/>
    </row>
    <row r="43" spans="1:13" ht="16.5">
      <c r="A43" s="4828"/>
      <c r="B43" s="4828"/>
      <c r="C43" s="4828"/>
      <c r="D43" s="4828"/>
      <c r="E43" s="4828"/>
      <c r="F43" s="4828"/>
      <c r="G43" s="4828"/>
      <c r="H43" s="4828"/>
      <c r="I43" s="4828"/>
      <c r="J43" s="4828"/>
      <c r="K43" s="4828"/>
      <c r="L43" s="4828"/>
      <c r="M43" s="4828"/>
    </row>
  </sheetData>
  <mergeCells count="20">
    <mergeCell ref="K33:L33"/>
    <mergeCell ref="K34:L34"/>
    <mergeCell ref="B29:E30"/>
    <mergeCell ref="G30:H30"/>
    <mergeCell ref="I30:J30"/>
    <mergeCell ref="D31:E31"/>
    <mergeCell ref="I31:J31"/>
    <mergeCell ref="D32:E32"/>
    <mergeCell ref="D33:E33"/>
    <mergeCell ref="D34:E34"/>
    <mergeCell ref="B27:L27"/>
    <mergeCell ref="F29:L29"/>
    <mergeCell ref="K31:L31"/>
    <mergeCell ref="K32:L32"/>
    <mergeCell ref="K30:L30"/>
    <mergeCell ref="B2:L2"/>
    <mergeCell ref="B22:E22"/>
    <mergeCell ref="B23:E23"/>
    <mergeCell ref="B24:E24"/>
    <mergeCell ref="B25:E25"/>
  </mergeCells>
  <phoneticPr fontId="162" type="noConversion"/>
  <hyperlinks>
    <hyperlink ref="J9" r:id="rId1" display="https://drive.google.com/file/d/1MCv9xXkQu3osoc5Q34aAzEHdyFbbzVzm/view?usp=drive_link"/>
    <hyperlink ref="K9" r:id="rId2" display="https://drive.google.com/file/d/1FLMi3MkQO21kBPRlceHhvYiZN1RM-u4w/view?usp=drive_link"/>
  </hyperlinks>
  <printOptions horizontalCentered="1"/>
  <pageMargins left="0.15748031496062992" right="0.15748031496062992" top="0.15748031496062992" bottom="0.15748031496062992" header="0" footer="0"/>
  <pageSetup paperSize="9" fitToHeight="0" pageOrder="overThenDown" orientation="portrait"/>
  <headerFooter>
    <oddHeader>&amp;R&amp;A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1F1F1F"/>
    <outlinePr summaryBelow="0" summaryRight="0"/>
  </sheetPr>
  <dimension ref="A1:M43"/>
  <sheetViews>
    <sheetView showGridLines="0" workbookViewId="0"/>
  </sheetViews>
  <sheetFormatPr defaultColWidth="12.5703125" defaultRowHeight="15.75" customHeight="1"/>
  <cols>
    <col min="1" max="1" width="1.42578125" customWidth="1"/>
    <col min="2" max="2" width="4" customWidth="1"/>
    <col min="3" max="3" width="13.42578125" customWidth="1"/>
    <col min="4" max="5" width="4" hidden="1" customWidth="1"/>
    <col min="6" max="12" width="12.5703125" customWidth="1"/>
    <col min="13" max="13" width="1.42578125" customWidth="1"/>
  </cols>
  <sheetData>
    <row r="1" spans="1:13" ht="8.25" customHeight="1">
      <c r="A1" s="4744"/>
      <c r="B1" s="4745"/>
      <c r="C1" s="4745"/>
      <c r="D1" s="4745"/>
      <c r="E1" s="4745"/>
      <c r="F1" s="4745"/>
      <c r="G1" s="4745"/>
      <c r="H1" s="4745"/>
      <c r="I1" s="4745"/>
      <c r="J1" s="4745"/>
      <c r="K1" s="4745"/>
      <c r="L1" s="4745"/>
      <c r="M1" s="4744"/>
    </row>
    <row r="2" spans="1:13" ht="36">
      <c r="A2" s="4744"/>
      <c r="B2" s="5426" t="s">
        <v>41</v>
      </c>
      <c r="C2" s="5427"/>
      <c r="D2" s="5427"/>
      <c r="E2" s="5427"/>
      <c r="F2" s="5427"/>
      <c r="G2" s="5427"/>
      <c r="H2" s="5427"/>
      <c r="I2" s="5427"/>
      <c r="J2" s="5427"/>
      <c r="K2" s="5427"/>
      <c r="L2" s="5427"/>
      <c r="M2" s="4744"/>
    </row>
    <row r="3" spans="1:13" ht="3.75" customHeight="1">
      <c r="A3" s="4744"/>
      <c r="B3" s="4746"/>
      <c r="C3" s="4747"/>
      <c r="D3" s="4747"/>
      <c r="E3" s="4748"/>
      <c r="F3" s="4749"/>
      <c r="G3" s="4744"/>
      <c r="H3" s="4744"/>
      <c r="I3" s="4744"/>
      <c r="J3" s="4750"/>
      <c r="K3" s="4751"/>
      <c r="L3" s="4752"/>
      <c r="M3" s="4744"/>
    </row>
    <row r="4" spans="1:13" ht="15">
      <c r="A4" s="4744"/>
      <c r="B4" s="4753" t="s">
        <v>817</v>
      </c>
      <c r="C4" s="4747"/>
      <c r="D4" s="4747"/>
      <c r="E4" s="4748"/>
      <c r="F4" s="4749"/>
      <c r="G4" s="4744"/>
      <c r="H4" s="4744"/>
      <c r="I4" s="4744"/>
      <c r="J4" s="4750"/>
      <c r="K4" s="4751" t="s">
        <v>102</v>
      </c>
      <c r="L4" s="4752">
        <v>45511</v>
      </c>
      <c r="M4" s="4744"/>
    </row>
    <row r="5" spans="1:13" ht="3.75" customHeight="1">
      <c r="A5" s="4755"/>
      <c r="B5" s="4756"/>
      <c r="C5" s="4756"/>
      <c r="D5" s="4756"/>
      <c r="E5" s="4756"/>
      <c r="F5" s="4756"/>
      <c r="G5" s="4756"/>
      <c r="H5" s="4757"/>
      <c r="I5" s="4757"/>
      <c r="J5" s="4756"/>
      <c r="K5" s="4756"/>
      <c r="L5" s="4756"/>
      <c r="M5" s="4755"/>
    </row>
    <row r="6" spans="1:13" ht="18.75" customHeight="1">
      <c r="A6" s="4905"/>
      <c r="B6" s="4758" t="s">
        <v>0</v>
      </c>
      <c r="C6" s="4759" t="s">
        <v>605</v>
      </c>
      <c r="D6" s="4759" t="s">
        <v>785</v>
      </c>
      <c r="E6" s="4759" t="s">
        <v>786</v>
      </c>
      <c r="F6" s="4759" t="s">
        <v>10</v>
      </c>
      <c r="G6" s="4759" t="s">
        <v>11</v>
      </c>
      <c r="H6" s="4760" t="s">
        <v>787</v>
      </c>
      <c r="I6" s="4760" t="s">
        <v>788</v>
      </c>
      <c r="J6" s="4759" t="s">
        <v>789</v>
      </c>
      <c r="K6" s="4759" t="s">
        <v>790</v>
      </c>
      <c r="L6" s="4761" t="s">
        <v>58</v>
      </c>
      <c r="M6" s="4905"/>
    </row>
    <row r="7" spans="1:13" ht="33">
      <c r="A7" s="4755"/>
      <c r="B7" s="4906">
        <v>1</v>
      </c>
      <c r="C7" s="4907" t="s">
        <v>807</v>
      </c>
      <c r="D7" s="4908" t="s">
        <v>791</v>
      </c>
      <c r="E7" s="4909">
        <v>8</v>
      </c>
      <c r="F7" s="4845">
        <v>6310000</v>
      </c>
      <c r="G7" s="4845">
        <f>F7*0.1</f>
        <v>631000</v>
      </c>
      <c r="H7" s="4845">
        <f>F7+G7</f>
        <v>6941000</v>
      </c>
      <c r="I7" s="4910">
        <f>H7</f>
        <v>6941000</v>
      </c>
      <c r="J7" s="4911">
        <v>45693</v>
      </c>
      <c r="K7" s="4912">
        <v>45693</v>
      </c>
      <c r="L7" s="4913" t="s">
        <v>818</v>
      </c>
      <c r="M7" s="4755"/>
    </row>
    <row r="8" spans="1:13" ht="18.75" hidden="1" customHeight="1">
      <c r="A8" s="4755"/>
      <c r="B8" s="4838">
        <v>1</v>
      </c>
      <c r="C8" s="4839" t="s">
        <v>808</v>
      </c>
      <c r="D8" s="4840" t="s">
        <v>791</v>
      </c>
      <c r="E8" s="4841">
        <v>9</v>
      </c>
      <c r="F8" s="4813"/>
      <c r="G8" s="4813"/>
      <c r="H8" s="4813"/>
      <c r="I8" s="4842"/>
      <c r="J8" s="4843"/>
      <c r="K8" s="4914"/>
      <c r="L8" s="4915" t="s">
        <v>819</v>
      </c>
      <c r="M8" s="4755"/>
    </row>
    <row r="9" spans="1:13" ht="18.75" hidden="1" customHeight="1">
      <c r="A9" s="4755"/>
      <c r="B9" s="4838">
        <v>2</v>
      </c>
      <c r="C9" s="4839" t="s">
        <v>199</v>
      </c>
      <c r="D9" s="4840" t="s">
        <v>791</v>
      </c>
      <c r="E9" s="4841">
        <v>10</v>
      </c>
      <c r="F9" s="4813"/>
      <c r="G9" s="4813"/>
      <c r="H9" s="4813"/>
      <c r="I9" s="4842"/>
      <c r="J9" s="4870"/>
      <c r="K9" s="4916"/>
      <c r="L9" s="4917"/>
      <c r="M9" s="4755"/>
    </row>
    <row r="10" spans="1:13" ht="18.75" hidden="1" customHeight="1">
      <c r="A10" s="4755"/>
      <c r="B10" s="4838">
        <v>3</v>
      </c>
      <c r="C10" s="4839" t="s">
        <v>200</v>
      </c>
      <c r="D10" s="4840" t="s">
        <v>791</v>
      </c>
      <c r="E10" s="4841">
        <v>11</v>
      </c>
      <c r="F10" s="4813"/>
      <c r="G10" s="4813"/>
      <c r="H10" s="4813"/>
      <c r="I10" s="4842"/>
      <c r="J10" s="4870"/>
      <c r="K10" s="4916"/>
      <c r="L10" s="4917"/>
      <c r="M10" s="4755"/>
    </row>
    <row r="11" spans="1:13" ht="18.75" hidden="1" customHeight="1">
      <c r="A11" s="4755"/>
      <c r="B11" s="4838">
        <v>4</v>
      </c>
      <c r="C11" s="4839" t="s">
        <v>201</v>
      </c>
      <c r="D11" s="4840" t="s">
        <v>791</v>
      </c>
      <c r="E11" s="4841">
        <v>12</v>
      </c>
      <c r="F11" s="4813"/>
      <c r="G11" s="4813"/>
      <c r="H11" s="4813"/>
      <c r="I11" s="4842"/>
      <c r="J11" s="4870"/>
      <c r="K11" s="4916"/>
      <c r="L11" s="4917"/>
      <c r="M11" s="4755"/>
    </row>
    <row r="12" spans="1:13" ht="18.75" hidden="1" customHeight="1">
      <c r="A12" s="4755"/>
      <c r="B12" s="4838">
        <v>5</v>
      </c>
      <c r="C12" s="4839" t="s">
        <v>202</v>
      </c>
      <c r="D12" s="4840" t="s">
        <v>793</v>
      </c>
      <c r="E12" s="4841">
        <v>1</v>
      </c>
      <c r="F12" s="4813"/>
      <c r="G12" s="4813"/>
      <c r="H12" s="4813"/>
      <c r="I12" s="4842"/>
      <c r="J12" s="4870"/>
      <c r="K12" s="4916"/>
      <c r="L12" s="4917"/>
      <c r="M12" s="4755"/>
    </row>
    <row r="13" spans="1:13" ht="18.75" hidden="1" customHeight="1">
      <c r="A13" s="4755"/>
      <c r="B13" s="4838">
        <v>6</v>
      </c>
      <c r="C13" s="4839" t="s">
        <v>203</v>
      </c>
      <c r="D13" s="4840" t="s">
        <v>793</v>
      </c>
      <c r="E13" s="4841">
        <v>2</v>
      </c>
      <c r="F13" s="4813"/>
      <c r="G13" s="4813"/>
      <c r="H13" s="4813"/>
      <c r="I13" s="4842"/>
      <c r="J13" s="4870"/>
      <c r="K13" s="4916"/>
      <c r="L13" s="4917"/>
      <c r="M13" s="4755"/>
    </row>
    <row r="14" spans="1:13" ht="18.75" hidden="1" customHeight="1">
      <c r="A14" s="4755"/>
      <c r="B14" s="4838">
        <v>7</v>
      </c>
      <c r="C14" s="4839" t="s">
        <v>204</v>
      </c>
      <c r="D14" s="4840" t="s">
        <v>793</v>
      </c>
      <c r="E14" s="4841">
        <v>3</v>
      </c>
      <c r="F14" s="4813"/>
      <c r="G14" s="4813"/>
      <c r="H14" s="4813"/>
      <c r="I14" s="4842"/>
      <c r="J14" s="4870"/>
      <c r="K14" s="4916"/>
      <c r="L14" s="4917"/>
      <c r="M14" s="4755"/>
    </row>
    <row r="15" spans="1:13" ht="18.75" hidden="1" customHeight="1">
      <c r="A15" s="4755"/>
      <c r="B15" s="4838">
        <v>8</v>
      </c>
      <c r="C15" s="4839" t="s">
        <v>205</v>
      </c>
      <c r="D15" s="4840" t="s">
        <v>793</v>
      </c>
      <c r="E15" s="4841">
        <v>4</v>
      </c>
      <c r="F15" s="4813"/>
      <c r="G15" s="4813"/>
      <c r="H15" s="4813"/>
      <c r="I15" s="4842"/>
      <c r="J15" s="4870"/>
      <c r="K15" s="4916"/>
      <c r="L15" s="4918"/>
      <c r="M15" s="4755"/>
    </row>
    <row r="16" spans="1:13" ht="18.75" hidden="1" customHeight="1">
      <c r="A16" s="4755"/>
      <c r="B16" s="4838">
        <v>9</v>
      </c>
      <c r="C16" s="4839" t="s">
        <v>206</v>
      </c>
      <c r="D16" s="4840" t="s">
        <v>793</v>
      </c>
      <c r="E16" s="4841">
        <v>5</v>
      </c>
      <c r="F16" s="4869"/>
      <c r="G16" s="4813"/>
      <c r="H16" s="4813"/>
      <c r="I16" s="4842"/>
      <c r="J16" s="4874"/>
      <c r="K16" s="4919"/>
      <c r="L16" s="4918"/>
      <c r="M16" s="4755"/>
    </row>
    <row r="17" spans="1:13" ht="18.75" hidden="1" customHeight="1">
      <c r="A17" s="4755"/>
      <c r="B17" s="4838">
        <v>10</v>
      </c>
      <c r="C17" s="4839" t="s">
        <v>207</v>
      </c>
      <c r="D17" s="4840" t="s">
        <v>793</v>
      </c>
      <c r="E17" s="4841">
        <v>6</v>
      </c>
      <c r="F17" s="4869"/>
      <c r="G17" s="4813"/>
      <c r="H17" s="4813"/>
      <c r="I17" s="4842"/>
      <c r="J17" s="4874"/>
      <c r="K17" s="4919"/>
      <c r="L17" s="4918"/>
      <c r="M17" s="4755"/>
    </row>
    <row r="18" spans="1:13" ht="18.75" hidden="1" customHeight="1">
      <c r="A18" s="4755"/>
      <c r="B18" s="4838">
        <v>11</v>
      </c>
      <c r="C18" s="4839" t="s">
        <v>208</v>
      </c>
      <c r="D18" s="4840" t="s">
        <v>793</v>
      </c>
      <c r="E18" s="4841">
        <v>7</v>
      </c>
      <c r="F18" s="4869"/>
      <c r="G18" s="4813"/>
      <c r="H18" s="4813"/>
      <c r="I18" s="4842"/>
      <c r="J18" s="4874"/>
      <c r="K18" s="4919"/>
      <c r="L18" s="4918"/>
      <c r="M18" s="4755"/>
    </row>
    <row r="19" spans="1:13" ht="18.75" hidden="1" customHeight="1">
      <c r="A19" s="4755"/>
      <c r="B19" s="4851">
        <v>12</v>
      </c>
      <c r="C19" s="4852" t="s">
        <v>209</v>
      </c>
      <c r="D19" s="4853" t="s">
        <v>793</v>
      </c>
      <c r="E19" s="4854">
        <v>8</v>
      </c>
      <c r="F19" s="4872"/>
      <c r="G19" s="4855"/>
      <c r="H19" s="4855"/>
      <c r="I19" s="4873"/>
      <c r="J19" s="4874"/>
      <c r="K19" s="4920"/>
      <c r="L19" s="4921"/>
      <c r="M19" s="4755"/>
    </row>
    <row r="20" spans="1:13" ht="22.5" customHeight="1">
      <c r="A20" s="4755"/>
      <c r="B20" s="4922"/>
      <c r="C20" s="4923"/>
      <c r="D20" s="4923"/>
      <c r="E20" s="4923"/>
      <c r="F20" s="4924"/>
      <c r="G20" s="4925"/>
      <c r="H20" s="4925"/>
      <c r="I20" s="4926"/>
      <c r="J20" s="4927"/>
      <c r="K20" s="4928"/>
      <c r="L20" s="4929"/>
      <c r="M20" s="4755"/>
    </row>
    <row r="21" spans="1:13" ht="8.25" customHeight="1">
      <c r="A21" s="4744"/>
      <c r="B21" s="4750"/>
      <c r="C21" s="4744"/>
      <c r="D21" s="4744"/>
      <c r="E21" s="4808"/>
      <c r="F21" s="4744"/>
      <c r="G21" s="4744"/>
      <c r="H21" s="4744"/>
      <c r="I21" s="4749"/>
      <c r="J21" s="4750"/>
      <c r="K21" s="4750"/>
      <c r="L21" s="4750"/>
      <c r="M21" s="4744"/>
    </row>
    <row r="22" spans="1:13" ht="18.75" customHeight="1">
      <c r="A22" s="4905"/>
      <c r="B22" s="5453" t="s">
        <v>605</v>
      </c>
      <c r="C22" s="5454"/>
      <c r="D22" s="5454"/>
      <c r="E22" s="5455"/>
      <c r="F22" s="4930" t="s">
        <v>10</v>
      </c>
      <c r="G22" s="4930" t="s">
        <v>11</v>
      </c>
      <c r="H22" s="5456" t="s">
        <v>9</v>
      </c>
      <c r="I22" s="5454"/>
      <c r="J22" s="5454"/>
      <c r="K22" s="5454"/>
      <c r="L22" s="5454"/>
      <c r="M22" s="4905"/>
    </row>
    <row r="23" spans="1:13" ht="18.75" customHeight="1">
      <c r="A23" s="4755"/>
      <c r="B23" s="5431" t="s">
        <v>6</v>
      </c>
      <c r="C23" s="5179"/>
      <c r="D23" s="5179"/>
      <c r="E23" s="5422"/>
      <c r="F23" s="4809">
        <v>6310000</v>
      </c>
      <c r="G23" s="4809">
        <f t="shared" ref="G23:G24" si="0">F23*0.1</f>
        <v>631000</v>
      </c>
      <c r="H23" s="5432" t="s">
        <v>820</v>
      </c>
      <c r="I23" s="5179"/>
      <c r="J23" s="5422"/>
      <c r="K23" s="4811" t="s">
        <v>354</v>
      </c>
      <c r="L23" s="4812">
        <f>F23-F24</f>
        <v>0</v>
      </c>
      <c r="M23" s="4755"/>
    </row>
    <row r="24" spans="1:13" ht="18.75" customHeight="1">
      <c r="A24" s="4755"/>
      <c r="B24" s="5433" t="s">
        <v>795</v>
      </c>
      <c r="C24" s="5327"/>
      <c r="D24" s="5327"/>
      <c r="E24" s="5415"/>
      <c r="F24" s="4809">
        <v>6310000</v>
      </c>
      <c r="G24" s="4809">
        <f t="shared" si="0"/>
        <v>631000</v>
      </c>
      <c r="H24" s="5414"/>
      <c r="I24" s="5327"/>
      <c r="J24" s="5415"/>
      <c r="K24" s="4815" t="s">
        <v>797</v>
      </c>
      <c r="L24" s="4816">
        <f>(F23-L23)/F23</f>
        <v>1</v>
      </c>
      <c r="M24" s="4755"/>
    </row>
    <row r="25" spans="1:13" ht="18.75" customHeight="1">
      <c r="A25" s="4755"/>
      <c r="B25" s="5418" t="s">
        <v>798</v>
      </c>
      <c r="C25" s="5330"/>
      <c r="D25" s="5330"/>
      <c r="E25" s="5417"/>
      <c r="F25" s="4817"/>
      <c r="G25" s="4817"/>
      <c r="H25" s="5416" t="s">
        <v>799</v>
      </c>
      <c r="I25" s="5330"/>
      <c r="J25" s="5417"/>
      <c r="K25" s="4819" t="s">
        <v>800</v>
      </c>
      <c r="L25" s="4820">
        <f>1-L24</f>
        <v>0</v>
      </c>
      <c r="M25" s="4755"/>
    </row>
    <row r="26" spans="1:13" ht="15">
      <c r="A26" s="4744"/>
      <c r="B26" s="4750"/>
      <c r="C26" s="4750"/>
      <c r="D26" s="4750"/>
      <c r="E26" s="4750"/>
      <c r="F26" s="4744"/>
      <c r="G26" s="4744"/>
      <c r="H26" s="4744"/>
      <c r="I26" s="4744"/>
      <c r="J26" s="4750"/>
      <c r="K26" s="4750"/>
      <c r="L26" s="4744"/>
      <c r="M26" s="4744"/>
    </row>
    <row r="27" spans="1:13" ht="23.25">
      <c r="A27" s="4744"/>
      <c r="B27" s="5434" t="s">
        <v>821</v>
      </c>
      <c r="C27" s="5111"/>
      <c r="D27" s="5111"/>
      <c r="E27" s="5111"/>
      <c r="F27" s="5111"/>
      <c r="G27" s="5111"/>
      <c r="H27" s="5111"/>
      <c r="I27" s="5111"/>
      <c r="J27" s="5111"/>
      <c r="K27" s="5111"/>
      <c r="L27" s="5111"/>
      <c r="M27" s="4744"/>
    </row>
    <row r="28" spans="1:13" ht="8.25" customHeight="1">
      <c r="A28" s="4744"/>
      <c r="B28" s="4750"/>
      <c r="C28" s="4750"/>
      <c r="D28" s="4750"/>
      <c r="E28" s="4750"/>
      <c r="F28" s="4744"/>
      <c r="G28" s="4744"/>
      <c r="H28" s="4744"/>
      <c r="I28" s="4744"/>
      <c r="J28" s="4750"/>
      <c r="K28" s="4750"/>
      <c r="L28" s="4744"/>
      <c r="M28" s="4744"/>
    </row>
    <row r="29" spans="1:13" ht="16.5">
      <c r="A29" s="4744"/>
      <c r="B29" s="5419" t="s">
        <v>605</v>
      </c>
      <c r="C29" s="5176"/>
      <c r="D29" s="5176"/>
      <c r="E29" s="5420"/>
      <c r="F29" s="5445"/>
      <c r="G29" s="5319"/>
      <c r="H29" s="5319"/>
      <c r="I29" s="5319"/>
      <c r="J29" s="5319"/>
      <c r="K29" s="5319"/>
      <c r="L29" s="5436"/>
      <c r="M29" s="4744"/>
    </row>
    <row r="30" spans="1:13" ht="16.5">
      <c r="A30" s="4744"/>
      <c r="B30" s="5421"/>
      <c r="C30" s="5179"/>
      <c r="D30" s="5179"/>
      <c r="E30" s="5422"/>
      <c r="F30" s="4890" t="s">
        <v>107</v>
      </c>
      <c r="G30" s="5447" t="s">
        <v>108</v>
      </c>
      <c r="H30" s="5415"/>
      <c r="I30" s="5447" t="s">
        <v>802</v>
      </c>
      <c r="J30" s="5415"/>
      <c r="K30" s="5447" t="s">
        <v>9</v>
      </c>
      <c r="L30" s="5438"/>
      <c r="M30" s="4744"/>
    </row>
    <row r="31" spans="1:13" ht="16.5">
      <c r="A31" s="4755"/>
      <c r="B31" s="4824">
        <v>1</v>
      </c>
      <c r="C31" s="4931" t="s">
        <v>812</v>
      </c>
      <c r="D31" s="5451" t="s">
        <v>812</v>
      </c>
      <c r="E31" s="5415"/>
      <c r="F31" s="4932" t="s">
        <v>822</v>
      </c>
      <c r="G31" s="4933" t="s">
        <v>823</v>
      </c>
      <c r="H31" s="4933" t="s">
        <v>824</v>
      </c>
      <c r="I31" s="5457" t="s">
        <v>825</v>
      </c>
      <c r="J31" s="5422"/>
      <c r="K31" s="5458" t="s">
        <v>826</v>
      </c>
      <c r="L31" s="5438"/>
      <c r="M31" s="4755"/>
    </row>
    <row r="32" spans="1:13" ht="16.5">
      <c r="A32" s="4755"/>
      <c r="B32" s="4824">
        <v>2</v>
      </c>
      <c r="C32" s="4931"/>
      <c r="D32" s="5451"/>
      <c r="E32" s="5415"/>
      <c r="F32" s="4825"/>
      <c r="G32" s="4825"/>
      <c r="H32" s="4934"/>
      <c r="I32" s="5444"/>
      <c r="J32" s="5415"/>
      <c r="K32" s="5444"/>
      <c r="L32" s="5438"/>
      <c r="M32" s="4755"/>
    </row>
    <row r="33" spans="1:13" ht="16.5">
      <c r="A33" s="4755"/>
      <c r="B33" s="4824">
        <v>3</v>
      </c>
      <c r="C33" s="4931"/>
      <c r="D33" s="5451"/>
      <c r="E33" s="5415"/>
      <c r="F33" s="4825"/>
      <c r="G33" s="4825"/>
      <c r="H33" s="4934"/>
      <c r="I33" s="5444"/>
      <c r="J33" s="5415"/>
      <c r="K33" s="5444"/>
      <c r="L33" s="5438"/>
      <c r="M33" s="4755"/>
    </row>
    <row r="34" spans="1:13" ht="16.5">
      <c r="A34" s="4755"/>
      <c r="B34" s="4826">
        <v>4</v>
      </c>
      <c r="C34" s="4935"/>
      <c r="D34" s="5452"/>
      <c r="E34" s="5417"/>
      <c r="F34" s="4827"/>
      <c r="G34" s="4827"/>
      <c r="H34" s="4827"/>
      <c r="I34" s="5442"/>
      <c r="J34" s="5417"/>
      <c r="K34" s="5442"/>
      <c r="L34" s="5443"/>
      <c r="M34" s="4755"/>
    </row>
    <row r="35" spans="1:13" ht="16.5">
      <c r="A35" s="4828"/>
      <c r="B35" s="4828"/>
      <c r="C35" s="4828"/>
      <c r="D35" s="4828"/>
      <c r="E35" s="4828"/>
      <c r="F35" s="4828"/>
      <c r="G35" s="4828"/>
      <c r="H35" s="4828"/>
      <c r="I35" s="4828"/>
      <c r="J35" s="4828"/>
      <c r="K35" s="4828"/>
      <c r="L35" s="4828"/>
      <c r="M35" s="4828"/>
    </row>
    <row r="36" spans="1:13" ht="16.5">
      <c r="A36" s="4828"/>
      <c r="B36" s="4904" t="s">
        <v>827</v>
      </c>
      <c r="C36" s="4828"/>
      <c r="D36" s="4828"/>
      <c r="E36" s="4828"/>
      <c r="F36" s="4828"/>
      <c r="G36" s="4828"/>
      <c r="H36" s="4828"/>
      <c r="I36" s="4828"/>
      <c r="J36" s="4828"/>
      <c r="K36" s="4828"/>
      <c r="L36" s="4828"/>
      <c r="M36" s="4828"/>
    </row>
    <row r="37" spans="1:13" ht="16.5">
      <c r="A37" s="4828"/>
      <c r="B37" s="4904" t="s">
        <v>828</v>
      </c>
      <c r="C37" s="4828"/>
      <c r="D37" s="4828"/>
      <c r="E37" s="4828"/>
      <c r="F37" s="4828"/>
      <c r="G37" s="4828"/>
      <c r="H37" s="4828"/>
      <c r="I37" s="4828"/>
      <c r="J37" s="4828"/>
      <c r="K37" s="4828"/>
      <c r="L37" s="4828"/>
      <c r="M37" s="4828"/>
    </row>
    <row r="38" spans="1:13" ht="16.5">
      <c r="A38" s="4828"/>
      <c r="B38" s="4936" t="s">
        <v>829</v>
      </c>
      <c r="C38" s="4828"/>
      <c r="D38" s="4828"/>
      <c r="E38" s="4828"/>
      <c r="F38" s="4828"/>
      <c r="G38" s="4828"/>
      <c r="H38" s="4828"/>
      <c r="I38" s="4828"/>
      <c r="J38" s="4828"/>
      <c r="K38" s="4828"/>
      <c r="L38" s="4828"/>
      <c r="M38" s="4828"/>
    </row>
    <row r="39" spans="1:13" ht="16.5">
      <c r="A39" s="4828"/>
      <c r="B39" s="4828"/>
      <c r="C39" s="4828"/>
      <c r="D39" s="4828"/>
      <c r="E39" s="4828"/>
      <c r="F39" s="4828"/>
      <c r="G39" s="4828"/>
      <c r="H39" s="4828"/>
      <c r="I39" s="4828"/>
      <c r="J39" s="4828"/>
      <c r="K39" s="4828"/>
      <c r="L39" s="4828"/>
      <c r="M39" s="4828"/>
    </row>
    <row r="40" spans="1:13" ht="16.5">
      <c r="A40" s="4828"/>
      <c r="B40" s="4828"/>
      <c r="C40" s="4828"/>
      <c r="D40" s="4828"/>
      <c r="E40" s="4828"/>
      <c r="F40" s="4828"/>
      <c r="G40" s="4828"/>
      <c r="H40" s="4828"/>
      <c r="I40" s="4828"/>
      <c r="J40" s="4828"/>
      <c r="K40" s="4828"/>
      <c r="L40" s="4828"/>
      <c r="M40" s="4828"/>
    </row>
    <row r="41" spans="1:13" ht="16.5">
      <c r="A41" s="4828"/>
      <c r="B41" s="4828"/>
      <c r="C41" s="4828"/>
      <c r="D41" s="4828"/>
      <c r="E41" s="4828"/>
      <c r="F41" s="4828"/>
      <c r="G41" s="4828"/>
      <c r="H41" s="4828"/>
      <c r="I41" s="4828"/>
      <c r="J41" s="4828"/>
      <c r="K41" s="4828"/>
      <c r="L41" s="4828"/>
      <c r="M41" s="4828"/>
    </row>
    <row r="42" spans="1:13" ht="16.5">
      <c r="A42" s="4828"/>
      <c r="B42" s="4828"/>
      <c r="C42" s="4828"/>
      <c r="D42" s="4828"/>
      <c r="E42" s="4828"/>
      <c r="F42" s="4828"/>
      <c r="G42" s="4828"/>
      <c r="H42" s="4828"/>
      <c r="I42" s="4828"/>
      <c r="J42" s="4828"/>
      <c r="K42" s="4828"/>
      <c r="L42" s="4828"/>
      <c r="M42" s="4828"/>
    </row>
    <row r="43" spans="1:13" ht="16.5">
      <c r="A43" s="4828"/>
      <c r="B43" s="4828"/>
      <c r="C43" s="4828"/>
      <c r="D43" s="4828"/>
      <c r="E43" s="4828"/>
      <c r="F43" s="4828"/>
      <c r="G43" s="4828"/>
      <c r="H43" s="4828"/>
      <c r="I43" s="4828"/>
      <c r="J43" s="4828"/>
      <c r="K43" s="4828"/>
      <c r="L43" s="4828"/>
      <c r="M43" s="4828"/>
    </row>
  </sheetData>
  <mergeCells count="27">
    <mergeCell ref="K30:L30"/>
    <mergeCell ref="I31:J31"/>
    <mergeCell ref="K31:L31"/>
    <mergeCell ref="K32:L32"/>
    <mergeCell ref="D32:E32"/>
    <mergeCell ref="D33:E33"/>
    <mergeCell ref="D34:E34"/>
    <mergeCell ref="B2:L2"/>
    <mergeCell ref="B22:E22"/>
    <mergeCell ref="H22:L22"/>
    <mergeCell ref="B23:E23"/>
    <mergeCell ref="H23:J23"/>
    <mergeCell ref="B24:E24"/>
    <mergeCell ref="B27:L27"/>
    <mergeCell ref="I32:J32"/>
    <mergeCell ref="I33:J33"/>
    <mergeCell ref="K33:L33"/>
    <mergeCell ref="I34:J34"/>
    <mergeCell ref="K34:L34"/>
    <mergeCell ref="F29:L29"/>
    <mergeCell ref="H24:J24"/>
    <mergeCell ref="H25:J25"/>
    <mergeCell ref="B25:E25"/>
    <mergeCell ref="B29:E30"/>
    <mergeCell ref="D31:E31"/>
    <mergeCell ref="G30:H30"/>
    <mergeCell ref="I30:J30"/>
  </mergeCells>
  <phoneticPr fontId="162" type="noConversion"/>
  <hyperlinks>
    <hyperlink ref="B38" r:id="rId1" location="gid=0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1F1F1F"/>
    <outlinePr summaryBelow="0" summaryRight="0"/>
    <pageSetUpPr fitToPage="1"/>
  </sheetPr>
  <dimension ref="A1:Q49"/>
  <sheetViews>
    <sheetView showGridLines="0" workbookViewId="0">
      <pane ySplit="5" topLeftCell="A6" activePane="bottomLeft" state="frozen"/>
      <selection pane="bottomLeft" activeCell="B7" sqref="B7"/>
    </sheetView>
  </sheetViews>
  <sheetFormatPr defaultColWidth="12.5703125" defaultRowHeight="15.75" customHeight="1"/>
  <cols>
    <col min="1" max="2" width="1.42578125" customWidth="1"/>
    <col min="3" max="3" width="1" customWidth="1"/>
    <col min="4" max="4" width="2.28515625" customWidth="1"/>
    <col min="5" max="5" width="8.140625" customWidth="1"/>
    <col min="6" max="6" width="23.42578125" customWidth="1"/>
    <col min="7" max="8" width="12.5703125" customWidth="1"/>
    <col min="9" max="9" width="18.42578125" hidden="1" customWidth="1"/>
    <col min="10" max="11" width="7.5703125" customWidth="1"/>
    <col min="12" max="12" width="13.42578125" customWidth="1"/>
    <col min="13" max="13" width="39.85546875" customWidth="1"/>
    <col min="14" max="14" width="15.140625" customWidth="1"/>
    <col min="15" max="15" width="18.28515625" customWidth="1"/>
    <col min="16" max="17" width="1.42578125" customWidth="1"/>
  </cols>
  <sheetData>
    <row r="1" spans="1:17" ht="7.5" customHeight="1">
      <c r="A1" s="1"/>
      <c r="B1" s="1"/>
      <c r="C1" s="1"/>
      <c r="D1" s="1"/>
      <c r="E1" s="2"/>
      <c r="F1" s="2"/>
      <c r="G1" s="4"/>
      <c r="H1" s="2"/>
      <c r="I1" s="2"/>
      <c r="J1" s="2"/>
      <c r="K1" s="1"/>
      <c r="L1" s="1"/>
      <c r="M1" s="1"/>
      <c r="N1" s="1"/>
      <c r="O1" s="1"/>
      <c r="P1" s="1"/>
      <c r="Q1" s="1"/>
    </row>
    <row r="2" spans="1:17" ht="36" customHeight="1">
      <c r="A2" s="1"/>
      <c r="B2" s="5110" t="e">
        <f ca="1">IMAGE("https://lh3.google.com/u/0/d/1o-bGHe3en7UeqKRwx9_7IfyxmG3IkJtR=w1920-h911-iv1",2)</f>
        <v>#NAME?</v>
      </c>
      <c r="C2" s="5111"/>
      <c r="D2" s="5111"/>
      <c r="E2" s="5459" t="s">
        <v>830</v>
      </c>
      <c r="F2" s="5111"/>
      <c r="G2" s="5111"/>
      <c r="H2" s="5111"/>
      <c r="I2" s="5111"/>
      <c r="J2" s="5111"/>
      <c r="K2" s="5111"/>
      <c r="L2" s="5111"/>
      <c r="M2" s="5111"/>
      <c r="N2" s="5111"/>
      <c r="O2" s="5113" t="e">
        <f ca="1">IMAGE("https://lh3.google.com/u/0/d/1aRLR899xOGt-8xeqZNDc0Fw1ZC7Dnfhd=w1920-h911-iv1",2)</f>
        <v>#NAME?</v>
      </c>
      <c r="P2" s="5111"/>
      <c r="Q2" s="8"/>
    </row>
    <row r="3" spans="1:17" ht="22.5" customHeight="1">
      <c r="A3" s="1"/>
      <c r="B3" s="5111"/>
      <c r="C3" s="5111"/>
      <c r="D3" s="5111"/>
      <c r="E3" s="5111"/>
      <c r="F3" s="5111"/>
      <c r="G3" s="5111"/>
      <c r="H3" s="5111"/>
      <c r="I3" s="5111"/>
      <c r="J3" s="5111"/>
      <c r="K3" s="5111"/>
      <c r="L3" s="5111"/>
      <c r="M3" s="5111"/>
      <c r="N3" s="5111"/>
      <c r="O3" s="5111"/>
      <c r="P3" s="5111"/>
      <c r="Q3" s="8"/>
    </row>
    <row r="4" spans="1:17" ht="15" customHeight="1">
      <c r="A4" s="1"/>
      <c r="B4" s="5111"/>
      <c r="C4" s="5111"/>
      <c r="D4" s="5111"/>
      <c r="E4" s="5111"/>
      <c r="F4" s="5111"/>
      <c r="G4" s="5111"/>
      <c r="H4" s="5111"/>
      <c r="I4" s="5111"/>
      <c r="J4" s="5111"/>
      <c r="K4" s="5111"/>
      <c r="L4" s="5111"/>
      <c r="M4" s="5111"/>
      <c r="N4" s="5111"/>
      <c r="O4" s="5111"/>
      <c r="P4" s="5111"/>
      <c r="Q4" s="8"/>
    </row>
    <row r="5" spans="1:17" ht="11.25" customHeight="1">
      <c r="A5" s="1"/>
      <c r="B5" s="5111"/>
      <c r="C5" s="5111"/>
      <c r="D5" s="5111"/>
      <c r="E5" s="5111"/>
      <c r="F5" s="5111"/>
      <c r="G5" s="5111"/>
      <c r="H5" s="5111"/>
      <c r="I5" s="5111"/>
      <c r="J5" s="5111"/>
      <c r="K5" s="5111"/>
      <c r="L5" s="5111"/>
      <c r="M5" s="5111"/>
      <c r="N5" s="5111"/>
      <c r="O5" s="5111"/>
      <c r="P5" s="5111"/>
      <c r="Q5" s="8"/>
    </row>
    <row r="6" spans="1:17" ht="22.5" customHeight="1">
      <c r="A6" s="1"/>
      <c r="B6" s="9"/>
      <c r="C6" s="5114" t="e">
        <f ca="1">IMAGE("https://lh3.google.com/u/0/d/1VLLHTpzGRbg6Z4lkKTRP4swuMIN6QTbb=w1920-h911-iv1",4,22,22)</f>
        <v>#NAME?</v>
      </c>
      <c r="D6" s="5111"/>
      <c r="E6" s="4937" t="s">
        <v>638</v>
      </c>
      <c r="F6" s="14"/>
      <c r="G6" s="15"/>
      <c r="H6" s="9"/>
      <c r="I6" s="14"/>
      <c r="J6" s="9"/>
      <c r="K6" s="7"/>
      <c r="L6" s="2089"/>
      <c r="M6" s="7"/>
      <c r="N6" s="2089"/>
      <c r="O6" s="7"/>
      <c r="P6" s="7"/>
      <c r="Q6" s="8"/>
    </row>
    <row r="7" spans="1:17" ht="6" customHeight="1">
      <c r="A7" s="1"/>
      <c r="B7" s="9"/>
      <c r="C7" s="9"/>
      <c r="D7" s="9"/>
      <c r="E7" s="9"/>
      <c r="F7" s="9"/>
      <c r="G7" s="17"/>
      <c r="H7" s="9"/>
      <c r="I7" s="9"/>
      <c r="J7" s="9"/>
      <c r="K7" s="9"/>
      <c r="L7" s="9"/>
      <c r="M7" s="9"/>
      <c r="N7" s="9"/>
      <c r="O7" s="9"/>
      <c r="P7" s="9"/>
      <c r="Q7" s="8"/>
    </row>
    <row r="8" spans="1:17" ht="18.75" customHeight="1">
      <c r="A8" s="4938"/>
      <c r="B8" s="4939"/>
      <c r="C8" s="5460" t="s">
        <v>831</v>
      </c>
      <c r="D8" s="5461"/>
      <c r="E8" s="5462"/>
      <c r="F8" s="4940" t="s">
        <v>832</v>
      </c>
      <c r="G8" s="4941" t="s">
        <v>542</v>
      </c>
      <c r="H8" s="4940" t="s">
        <v>833</v>
      </c>
      <c r="I8" s="4942"/>
      <c r="J8" s="4943" t="s">
        <v>834</v>
      </c>
      <c r="K8" s="4940" t="s">
        <v>835</v>
      </c>
      <c r="L8" s="4940" t="s">
        <v>836</v>
      </c>
      <c r="M8" s="4940" t="s">
        <v>837</v>
      </c>
      <c r="N8" s="5460" t="s">
        <v>838</v>
      </c>
      <c r="O8" s="5462"/>
      <c r="P8" s="4944"/>
      <c r="Q8" s="4938"/>
    </row>
    <row r="9" spans="1:17" ht="18.75" customHeight="1">
      <c r="A9" s="18"/>
      <c r="B9" s="21"/>
      <c r="C9" s="5463" t="s">
        <v>839</v>
      </c>
      <c r="D9" s="5086"/>
      <c r="E9" s="5464"/>
      <c r="F9" s="4945" t="str">
        <f>'(미사용)PQ_서정'!B2</f>
        <v>서정엔지니어링(주)</v>
      </c>
      <c r="G9" s="4946">
        <f>'(미사용)PQ_서정'!L4</f>
        <v>45511</v>
      </c>
      <c r="H9" s="4947" t="str">
        <f>'(미사용)PQ_서정'!F31</f>
        <v>김원희 상무</v>
      </c>
      <c r="I9" s="4947" t="s">
        <v>72</v>
      </c>
      <c r="J9" s="4947">
        <v>1</v>
      </c>
      <c r="K9" s="4947"/>
      <c r="L9" s="4947"/>
      <c r="M9" s="4947"/>
      <c r="N9" s="4948">
        <f>'(미사용)PQ_서정'!F23</f>
        <v>6310000</v>
      </c>
      <c r="O9" s="4949" t="s">
        <v>840</v>
      </c>
      <c r="P9" s="22"/>
      <c r="Q9" s="18"/>
    </row>
    <row r="10" spans="1:17" ht="18.75" customHeight="1">
      <c r="A10" s="18"/>
      <c r="B10" s="21"/>
      <c r="C10" s="5465"/>
      <c r="D10" s="5111"/>
      <c r="E10" s="5466"/>
      <c r="F10" s="4950" t="str">
        <f>'(미사용)PQ_지오'!B2</f>
        <v>(주)지오메카이엔지</v>
      </c>
      <c r="G10" s="4946">
        <f>'(미사용)PQ_지오'!L4</f>
        <v>45442</v>
      </c>
      <c r="H10" s="4947" t="str">
        <f>'(미사용)PQ_지오'!F31</f>
        <v>송정원 팀장</v>
      </c>
      <c r="I10" s="4947" t="s">
        <v>841</v>
      </c>
      <c r="J10" s="4947">
        <v>1</v>
      </c>
      <c r="K10" s="4947"/>
      <c r="L10" s="4947"/>
      <c r="M10" s="4947"/>
      <c r="N10" s="4948">
        <f>'(미사용)PQ_지오'!F23</f>
        <v>13961000</v>
      </c>
      <c r="O10" s="4949" t="s">
        <v>840</v>
      </c>
      <c r="P10" s="22"/>
      <c r="Q10" s="18"/>
    </row>
    <row r="11" spans="1:17" ht="18.75" customHeight="1">
      <c r="A11" s="18"/>
      <c r="B11" s="21"/>
      <c r="C11" s="5465"/>
      <c r="D11" s="5111"/>
      <c r="E11" s="5466"/>
      <c r="F11" s="4951" t="str">
        <f>'(미사용)PQ_한맥'!B2</f>
        <v>(주)한맥기술</v>
      </c>
      <c r="G11" s="4946">
        <f>'(미사용)PQ_한맥'!L4</f>
        <v>45444</v>
      </c>
      <c r="H11" s="4952" t="str">
        <f>'(미사용)PQ_한맥'!F30</f>
        <v>채희문 차장</v>
      </c>
      <c r="I11" s="4952" t="s">
        <v>72</v>
      </c>
      <c r="J11" s="4952">
        <v>1</v>
      </c>
      <c r="K11" s="4952"/>
      <c r="L11" s="4952"/>
      <c r="M11" s="4952"/>
      <c r="N11" s="4953">
        <f>'(미사용)PQ_한맥'!F22</f>
        <v>6000000</v>
      </c>
      <c r="O11" s="4949"/>
      <c r="P11" s="22"/>
      <c r="Q11" s="18"/>
    </row>
    <row r="12" spans="1:17" ht="18.75" customHeight="1">
      <c r="A12" s="18"/>
      <c r="B12" s="21"/>
      <c r="C12" s="5467"/>
      <c r="D12" s="5468"/>
      <c r="E12" s="5469"/>
      <c r="F12" s="4954" t="s">
        <v>842</v>
      </c>
      <c r="G12" s="4955" t="s">
        <v>72</v>
      </c>
      <c r="H12" s="4954" t="s">
        <v>72</v>
      </c>
      <c r="I12" s="4954" t="s">
        <v>72</v>
      </c>
      <c r="J12" s="4956">
        <f>SUM(J9:J11)</f>
        <v>3</v>
      </c>
      <c r="K12" s="4954" t="s">
        <v>72</v>
      </c>
      <c r="L12" s="4954" t="s">
        <v>72</v>
      </c>
      <c r="M12" s="4954" t="s">
        <v>72</v>
      </c>
      <c r="N12" s="4957">
        <f>SUM(N9:N11)</f>
        <v>26271000</v>
      </c>
      <c r="O12" s="4958" t="s">
        <v>72</v>
      </c>
      <c r="P12" s="22"/>
      <c r="Q12" s="18"/>
    </row>
    <row r="13" spans="1:17" ht="18.75" customHeight="1">
      <c r="A13" s="18"/>
      <c r="B13" s="21"/>
      <c r="C13" s="5472" t="s">
        <v>843</v>
      </c>
      <c r="D13" s="5111"/>
      <c r="E13" s="5466"/>
      <c r="F13" s="4959" t="str">
        <f>'(미사용)ERP_한엔'!B2</f>
        <v>(주)한국종합엔지니어링</v>
      </c>
      <c r="G13" s="4946">
        <f>'(미사용)ERP_한엔'!L4</f>
        <v>45108</v>
      </c>
      <c r="H13" s="4960"/>
      <c r="I13" s="4960" t="s">
        <v>72</v>
      </c>
      <c r="J13" s="4960">
        <v>1</v>
      </c>
      <c r="K13" s="4960"/>
      <c r="L13" s="4960"/>
      <c r="M13" s="4960"/>
      <c r="N13" s="4961">
        <f>'(미사용)ERP_한엔'!F30</f>
        <v>400000000</v>
      </c>
      <c r="O13" s="4949" t="s">
        <v>844</v>
      </c>
      <c r="P13" s="22"/>
      <c r="Q13" s="18"/>
    </row>
    <row r="14" spans="1:17" ht="18.75" customHeight="1">
      <c r="A14" s="18"/>
      <c r="B14" s="21"/>
      <c r="C14" s="5465"/>
      <c r="D14" s="5111"/>
      <c r="E14" s="5466"/>
      <c r="F14" s="4950"/>
      <c r="G14" s="4962"/>
      <c r="H14" s="4947"/>
      <c r="I14" s="4947"/>
      <c r="J14" s="4947"/>
      <c r="K14" s="4947"/>
      <c r="L14" s="4947"/>
      <c r="M14" s="4947"/>
      <c r="N14" s="4948"/>
      <c r="O14" s="4949"/>
      <c r="P14" s="22"/>
      <c r="Q14" s="18"/>
    </row>
    <row r="15" spans="1:17" ht="18.75" customHeight="1">
      <c r="A15" s="18"/>
      <c r="B15" s="21"/>
      <c r="C15" s="5467"/>
      <c r="D15" s="5468"/>
      <c r="E15" s="5469"/>
      <c r="F15" s="4954" t="s">
        <v>842</v>
      </c>
      <c r="G15" s="4955" t="s">
        <v>72</v>
      </c>
      <c r="H15" s="4954" t="s">
        <v>72</v>
      </c>
      <c r="I15" s="4954" t="s">
        <v>72</v>
      </c>
      <c r="J15" s="4956">
        <f>SUM(J13:J14)</f>
        <v>1</v>
      </c>
      <c r="K15" s="4954" t="s">
        <v>72</v>
      </c>
      <c r="L15" s="4954" t="s">
        <v>72</v>
      </c>
      <c r="M15" s="4954" t="s">
        <v>72</v>
      </c>
      <c r="N15" s="4957">
        <f>SUM(N13:N14)</f>
        <v>400000000</v>
      </c>
      <c r="O15" s="4958" t="s">
        <v>72</v>
      </c>
      <c r="P15" s="22"/>
      <c r="Q15" s="18"/>
    </row>
    <row r="16" spans="1:17" ht="18.75" customHeight="1">
      <c r="A16" s="18"/>
      <c r="B16" s="21"/>
      <c r="C16" s="5472"/>
      <c r="D16" s="5111"/>
      <c r="E16" s="5466"/>
      <c r="F16" s="4959"/>
      <c r="G16" s="4963"/>
      <c r="H16" s="4960"/>
      <c r="I16" s="4960"/>
      <c r="J16" s="4960"/>
      <c r="K16" s="4960"/>
      <c r="L16" s="4960"/>
      <c r="M16" s="4960"/>
      <c r="N16" s="4961"/>
      <c r="O16" s="4949"/>
      <c r="P16" s="22"/>
      <c r="Q16" s="18"/>
    </row>
    <row r="17" spans="1:17" ht="18.75" customHeight="1">
      <c r="A17" s="18"/>
      <c r="B17" s="21"/>
      <c r="C17" s="5465"/>
      <c r="D17" s="5111"/>
      <c r="E17" s="5466"/>
      <c r="F17" s="4964"/>
      <c r="G17" s="4965"/>
      <c r="H17" s="4966"/>
      <c r="I17" s="4966"/>
      <c r="J17" s="4966"/>
      <c r="K17" s="4966"/>
      <c r="L17" s="4966"/>
      <c r="M17" s="4966"/>
      <c r="N17" s="4967"/>
      <c r="O17" s="4949"/>
      <c r="P17" s="22"/>
      <c r="Q17" s="18"/>
    </row>
    <row r="18" spans="1:17" ht="18.75" customHeight="1">
      <c r="A18" s="18"/>
      <c r="B18" s="21"/>
      <c r="C18" s="5467"/>
      <c r="D18" s="5468"/>
      <c r="E18" s="5469"/>
      <c r="F18" s="4954" t="s">
        <v>842</v>
      </c>
      <c r="G18" s="4955" t="s">
        <v>72</v>
      </c>
      <c r="H18" s="4954" t="s">
        <v>72</v>
      </c>
      <c r="I18" s="4954" t="s">
        <v>72</v>
      </c>
      <c r="J18" s="4956">
        <f>SUM(J16:J17)</f>
        <v>0</v>
      </c>
      <c r="K18" s="4954" t="s">
        <v>72</v>
      </c>
      <c r="L18" s="4954" t="s">
        <v>72</v>
      </c>
      <c r="M18" s="4954" t="s">
        <v>72</v>
      </c>
      <c r="N18" s="4957">
        <f>SUM(N16:N17)</f>
        <v>0</v>
      </c>
      <c r="O18" s="4958" t="s">
        <v>72</v>
      </c>
      <c r="P18" s="22"/>
      <c r="Q18" s="18"/>
    </row>
    <row r="19" spans="1:17" ht="18.75" customHeight="1">
      <c r="A19" s="18"/>
      <c r="B19" s="22"/>
      <c r="C19" s="5477" t="s">
        <v>12</v>
      </c>
      <c r="D19" s="5468"/>
      <c r="E19" s="5468"/>
      <c r="F19" s="5469"/>
      <c r="G19" s="4968" t="s">
        <v>72</v>
      </c>
      <c r="H19" s="4969" t="s">
        <v>72</v>
      </c>
      <c r="I19" s="4969" t="s">
        <v>72</v>
      </c>
      <c r="J19" s="4970">
        <f>J12+J15+J18</f>
        <v>4</v>
      </c>
      <c r="K19" s="4969" t="s">
        <v>72</v>
      </c>
      <c r="L19" s="4969" t="s">
        <v>72</v>
      </c>
      <c r="M19" s="4969" t="s">
        <v>72</v>
      </c>
      <c r="N19" s="4971">
        <f>N12+N15+N18</f>
        <v>426271000</v>
      </c>
      <c r="O19" s="4972" t="s">
        <v>72</v>
      </c>
      <c r="P19" s="22"/>
      <c r="Q19" s="18"/>
    </row>
    <row r="20" spans="1:17" ht="6" customHeight="1">
      <c r="A20" s="8"/>
      <c r="B20" s="27"/>
      <c r="C20" s="4973"/>
      <c r="D20" s="220"/>
      <c r="E20" s="220"/>
      <c r="F20" s="220"/>
      <c r="G20" s="4974"/>
      <c r="H20" s="220"/>
      <c r="I20" s="221"/>
      <c r="J20" s="221"/>
      <c r="K20" s="221"/>
      <c r="L20" s="221"/>
      <c r="M20" s="221"/>
      <c r="N20" s="221"/>
      <c r="O20" s="4975"/>
      <c r="P20" s="27"/>
      <c r="Q20" s="8"/>
    </row>
    <row r="21" spans="1:17" ht="18.75" customHeight="1">
      <c r="A21" s="8"/>
      <c r="B21" s="27"/>
      <c r="C21" s="4973"/>
      <c r="D21" s="220"/>
      <c r="E21" s="220"/>
      <c r="F21" s="220"/>
      <c r="G21" s="4974"/>
      <c r="H21" s="220"/>
      <c r="I21" s="221"/>
      <c r="J21" s="221"/>
      <c r="K21" s="221"/>
      <c r="L21" s="221"/>
      <c r="M21" s="221"/>
      <c r="N21" s="221"/>
      <c r="O21" s="4975"/>
      <c r="P21" s="27"/>
      <c r="Q21" s="8"/>
    </row>
    <row r="22" spans="1:17" ht="22.5" customHeight="1">
      <c r="A22" s="1"/>
      <c r="B22" s="9"/>
      <c r="C22" s="5478" t="e">
        <f ca="1">IMAGE("https://lh3.google.com/u/0/d/1VLLHTpzGRbg6Z4lkKTRP4swuMIN6QTbb=w1920-h911-iv1",4,22,22)</f>
        <v>#NAME?</v>
      </c>
      <c r="D22" s="5111"/>
      <c r="E22" s="4937" t="s">
        <v>668</v>
      </c>
      <c r="F22" s="14"/>
      <c r="G22" s="15"/>
      <c r="H22" s="9"/>
      <c r="I22" s="14"/>
      <c r="J22" s="9"/>
      <c r="K22" s="7"/>
      <c r="L22" s="7"/>
      <c r="M22" s="7"/>
      <c r="N22" s="7"/>
      <c r="O22" s="4976"/>
      <c r="P22" s="7"/>
      <c r="Q22" s="8"/>
    </row>
    <row r="23" spans="1:17" ht="3.75" customHeight="1">
      <c r="A23" s="1"/>
      <c r="B23" s="9"/>
      <c r="C23" s="9"/>
      <c r="D23" s="9"/>
      <c r="E23" s="9"/>
      <c r="F23" s="9"/>
      <c r="G23" s="17"/>
      <c r="H23" s="9"/>
      <c r="I23" s="9"/>
      <c r="J23" s="9"/>
      <c r="K23" s="9"/>
      <c r="L23" s="9"/>
      <c r="M23" s="9"/>
      <c r="N23" s="9"/>
      <c r="O23" s="9"/>
      <c r="P23" s="9"/>
      <c r="Q23" s="8"/>
    </row>
    <row r="24" spans="1:17" ht="18.75" customHeight="1">
      <c r="A24" s="8"/>
      <c r="B24" s="4977"/>
      <c r="C24" s="5460" t="s">
        <v>845</v>
      </c>
      <c r="D24" s="5461"/>
      <c r="E24" s="5462"/>
      <c r="F24" s="4940" t="s">
        <v>832</v>
      </c>
      <c r="G24" s="4941" t="s">
        <v>542</v>
      </c>
      <c r="H24" s="4940" t="s">
        <v>833</v>
      </c>
      <c r="I24" s="4940" t="s">
        <v>108</v>
      </c>
      <c r="J24" s="4940" t="s">
        <v>834</v>
      </c>
      <c r="K24" s="5460" t="s">
        <v>846</v>
      </c>
      <c r="L24" s="5461"/>
      <c r="M24" s="5462"/>
      <c r="N24" s="5460" t="s">
        <v>838</v>
      </c>
      <c r="O24" s="5462"/>
      <c r="P24" s="1841"/>
      <c r="Q24" s="8"/>
    </row>
    <row r="25" spans="1:17" ht="18.75" customHeight="1">
      <c r="A25" s="8"/>
      <c r="B25" s="4978"/>
      <c r="C25" s="5463">
        <v>2023</v>
      </c>
      <c r="D25" s="5086"/>
      <c r="E25" s="5464"/>
      <c r="F25" s="4945" t="s">
        <v>21</v>
      </c>
      <c r="G25" s="4946">
        <v>45016</v>
      </c>
      <c r="H25" s="4947"/>
      <c r="I25" s="4947"/>
      <c r="J25" s="4947" t="s">
        <v>72</v>
      </c>
      <c r="K25" s="5470" t="s">
        <v>847</v>
      </c>
      <c r="L25" s="5076"/>
      <c r="M25" s="5471"/>
      <c r="N25" s="4948">
        <v>20000000</v>
      </c>
      <c r="O25" s="4949" t="s">
        <v>524</v>
      </c>
      <c r="P25" s="27"/>
      <c r="Q25" s="8"/>
    </row>
    <row r="26" spans="1:17" ht="18.75" customHeight="1">
      <c r="A26" s="8"/>
      <c r="B26" s="4978"/>
      <c r="C26" s="5465"/>
      <c r="D26" s="5111"/>
      <c r="E26" s="5466"/>
      <c r="F26" s="4945" t="s">
        <v>21</v>
      </c>
      <c r="G26" s="4946">
        <v>45012</v>
      </c>
      <c r="H26" s="4952"/>
      <c r="I26" s="4952"/>
      <c r="J26" s="4952">
        <v>8</v>
      </c>
      <c r="K26" s="5473" t="s">
        <v>848</v>
      </c>
      <c r="L26" s="5086"/>
      <c r="M26" s="5464"/>
      <c r="N26" s="4953">
        <v>66000000</v>
      </c>
      <c r="O26" s="4949" t="s">
        <v>156</v>
      </c>
      <c r="P26" s="27"/>
      <c r="Q26" s="8"/>
    </row>
    <row r="27" spans="1:17" ht="18.75" customHeight="1">
      <c r="A27" s="8"/>
      <c r="B27" s="4978"/>
      <c r="C27" s="5465"/>
      <c r="D27" s="5111"/>
      <c r="E27" s="5466"/>
      <c r="F27" s="4951" t="s">
        <v>27</v>
      </c>
      <c r="G27" s="4946">
        <v>45062</v>
      </c>
      <c r="H27" s="4952"/>
      <c r="I27" s="4952"/>
      <c r="J27" s="4952">
        <v>4</v>
      </c>
      <c r="K27" s="5473" t="s">
        <v>26</v>
      </c>
      <c r="L27" s="5086"/>
      <c r="M27" s="5464"/>
      <c r="N27" s="4953">
        <v>39400000</v>
      </c>
      <c r="O27" s="4949" t="s">
        <v>844</v>
      </c>
      <c r="P27" s="27"/>
      <c r="Q27" s="8"/>
    </row>
    <row r="28" spans="1:17" ht="18.75" customHeight="1">
      <c r="A28" s="8"/>
      <c r="B28" s="4978"/>
      <c r="C28" s="5467"/>
      <c r="D28" s="5468"/>
      <c r="E28" s="5469"/>
      <c r="F28" s="4954" t="s">
        <v>842</v>
      </c>
      <c r="G28" s="4955" t="s">
        <v>72</v>
      </c>
      <c r="H28" s="4954" t="s">
        <v>72</v>
      </c>
      <c r="I28" s="4954" t="s">
        <v>72</v>
      </c>
      <c r="J28" s="4956">
        <f>SUM(J25:J27)</f>
        <v>12</v>
      </c>
      <c r="K28" s="5474" t="s">
        <v>72</v>
      </c>
      <c r="L28" s="5475"/>
      <c r="M28" s="5476"/>
      <c r="N28" s="4957">
        <f>SUM(N25:N27)</f>
        <v>125400000</v>
      </c>
      <c r="O28" s="4979" t="s">
        <v>72</v>
      </c>
      <c r="P28" s="27"/>
      <c r="Q28" s="8"/>
    </row>
    <row r="29" spans="1:17" ht="18.75" customHeight="1">
      <c r="A29" s="8"/>
      <c r="B29" s="4978"/>
      <c r="C29" s="5472">
        <v>2024</v>
      </c>
      <c r="D29" s="5111"/>
      <c r="E29" s="5466"/>
      <c r="F29" s="4951"/>
      <c r="G29" s="4980"/>
      <c r="H29" s="4952"/>
      <c r="I29" s="4952"/>
      <c r="J29" s="4952"/>
      <c r="K29" s="5473"/>
      <c r="L29" s="5086"/>
      <c r="M29" s="5464"/>
      <c r="N29" s="4953"/>
      <c r="O29" s="4949"/>
      <c r="P29" s="27"/>
      <c r="Q29" s="8"/>
    </row>
    <row r="30" spans="1:17" ht="18.75" customHeight="1">
      <c r="A30" s="8"/>
      <c r="B30" s="4978"/>
      <c r="C30" s="5465"/>
      <c r="D30" s="5111"/>
      <c r="E30" s="5466"/>
      <c r="F30" s="4951"/>
      <c r="G30" s="4980"/>
      <c r="H30" s="4952"/>
      <c r="I30" s="4952"/>
      <c r="J30" s="4952"/>
      <c r="K30" s="5473"/>
      <c r="L30" s="5086"/>
      <c r="M30" s="5464"/>
      <c r="N30" s="4953"/>
      <c r="O30" s="4949"/>
      <c r="P30" s="27"/>
      <c r="Q30" s="8"/>
    </row>
    <row r="31" spans="1:17" ht="18.75" customHeight="1">
      <c r="A31" s="8"/>
      <c r="B31" s="4978"/>
      <c r="C31" s="5465"/>
      <c r="D31" s="5111"/>
      <c r="E31" s="5466"/>
      <c r="F31" s="4951"/>
      <c r="G31" s="4980"/>
      <c r="H31" s="4952"/>
      <c r="I31" s="4952"/>
      <c r="J31" s="4952"/>
      <c r="K31" s="5473"/>
      <c r="L31" s="5086"/>
      <c r="M31" s="5464"/>
      <c r="N31" s="4953"/>
      <c r="O31" s="4949"/>
      <c r="P31" s="27"/>
      <c r="Q31" s="8"/>
    </row>
    <row r="32" spans="1:17" ht="18.75" customHeight="1">
      <c r="A32" s="8"/>
      <c r="B32" s="4978"/>
      <c r="C32" s="5467"/>
      <c r="D32" s="5468"/>
      <c r="E32" s="5469"/>
      <c r="F32" s="4954" t="s">
        <v>842</v>
      </c>
      <c r="G32" s="4955" t="s">
        <v>72</v>
      </c>
      <c r="H32" s="4954" t="s">
        <v>72</v>
      </c>
      <c r="I32" s="4954" t="s">
        <v>72</v>
      </c>
      <c r="J32" s="4956">
        <f>SUM(J30:J31)</f>
        <v>0</v>
      </c>
      <c r="K32" s="5474" t="s">
        <v>72</v>
      </c>
      <c r="L32" s="5475"/>
      <c r="M32" s="5476"/>
      <c r="N32" s="4957">
        <f>SUM(N30:N31)</f>
        <v>0</v>
      </c>
      <c r="O32" s="4979" t="s">
        <v>72</v>
      </c>
      <c r="P32" s="27"/>
      <c r="Q32" s="8"/>
    </row>
    <row r="33" spans="1:17" ht="18.75" customHeight="1">
      <c r="A33" s="8"/>
      <c r="B33" s="27"/>
      <c r="C33" s="5477" t="s">
        <v>12</v>
      </c>
      <c r="D33" s="5468"/>
      <c r="E33" s="5468"/>
      <c r="F33" s="5469"/>
      <c r="G33" s="4968" t="s">
        <v>72</v>
      </c>
      <c r="H33" s="4969" t="s">
        <v>72</v>
      </c>
      <c r="I33" s="4969" t="s">
        <v>72</v>
      </c>
      <c r="J33" s="4970">
        <f>J28+J32</f>
        <v>12</v>
      </c>
      <c r="K33" s="5479" t="s">
        <v>72</v>
      </c>
      <c r="L33" s="5468"/>
      <c r="M33" s="5469"/>
      <c r="N33" s="4971">
        <f>N28+N32</f>
        <v>125400000</v>
      </c>
      <c r="O33" s="4981" t="s">
        <v>72</v>
      </c>
      <c r="P33" s="27"/>
      <c r="Q33" s="8"/>
    </row>
    <row r="34" spans="1:17" ht="6" customHeight="1">
      <c r="A34" s="8"/>
      <c r="B34" s="27"/>
      <c r="C34" s="4973"/>
      <c r="D34" s="220"/>
      <c r="E34" s="220"/>
      <c r="F34" s="220"/>
      <c r="G34" s="4974"/>
      <c r="H34" s="220"/>
      <c r="I34" s="221"/>
      <c r="J34" s="221"/>
      <c r="K34" s="221"/>
      <c r="L34" s="221"/>
      <c r="M34" s="221"/>
      <c r="N34" s="221"/>
      <c r="O34" s="4975"/>
      <c r="P34" s="27"/>
      <c r="Q34" s="8"/>
    </row>
    <row r="35" spans="1:17" ht="18.75" customHeight="1">
      <c r="A35" s="8"/>
      <c r="B35" s="27"/>
      <c r="C35" s="4973"/>
      <c r="D35" s="220"/>
      <c r="E35" s="220"/>
      <c r="F35" s="220"/>
      <c r="G35" s="4974"/>
      <c r="H35" s="220"/>
      <c r="I35" s="221"/>
      <c r="J35" s="221"/>
      <c r="K35" s="221"/>
      <c r="L35" s="221"/>
      <c r="M35" s="221"/>
      <c r="N35" s="221"/>
      <c r="O35" s="4975"/>
      <c r="P35" s="27"/>
      <c r="Q35" s="8"/>
    </row>
    <row r="36" spans="1:17" ht="22.5" customHeight="1">
      <c r="A36" s="1"/>
      <c r="B36" s="9"/>
      <c r="C36" s="5478" t="e">
        <f ca="1">IMAGE("https://lh3.google.com/u/0/d/1VLLHTpzGRbg6Z4lkKTRP4swuMIN6QTbb=w1920-h911-iv1",4,22,22)</f>
        <v>#NAME?</v>
      </c>
      <c r="D36" s="5111"/>
      <c r="E36" s="4937" t="s">
        <v>615</v>
      </c>
      <c r="F36" s="14"/>
      <c r="G36" s="15"/>
      <c r="H36" s="9"/>
      <c r="I36" s="14"/>
      <c r="J36" s="9"/>
      <c r="K36" s="7"/>
      <c r="L36" s="7"/>
      <c r="M36" s="7"/>
      <c r="N36" s="7"/>
      <c r="O36" s="4976"/>
      <c r="P36" s="7"/>
      <c r="Q36" s="8"/>
    </row>
    <row r="37" spans="1:17" ht="3.75" customHeight="1">
      <c r="A37" s="1"/>
      <c r="B37" s="9"/>
      <c r="C37" s="9"/>
      <c r="D37" s="9"/>
      <c r="E37" s="9"/>
      <c r="F37" s="9"/>
      <c r="G37" s="17"/>
      <c r="H37" s="9"/>
      <c r="I37" s="9"/>
      <c r="J37" s="9"/>
      <c r="K37" s="9"/>
      <c r="L37" s="9"/>
      <c r="M37" s="9"/>
      <c r="N37" s="9"/>
      <c r="O37" s="9"/>
      <c r="P37" s="9"/>
      <c r="Q37" s="8"/>
    </row>
    <row r="38" spans="1:17" ht="18.75" customHeight="1">
      <c r="A38" s="8"/>
      <c r="B38" s="4977"/>
      <c r="C38" s="5460" t="s">
        <v>845</v>
      </c>
      <c r="D38" s="5461"/>
      <c r="E38" s="5462"/>
      <c r="F38" s="4940" t="s">
        <v>832</v>
      </c>
      <c r="G38" s="4941" t="s">
        <v>542</v>
      </c>
      <c r="H38" s="4940" t="s">
        <v>833</v>
      </c>
      <c r="I38" s="4940" t="s">
        <v>108</v>
      </c>
      <c r="J38" s="4940" t="s">
        <v>834</v>
      </c>
      <c r="K38" s="5460" t="s">
        <v>846</v>
      </c>
      <c r="L38" s="5461"/>
      <c r="M38" s="5462"/>
      <c r="N38" s="5460" t="s">
        <v>838</v>
      </c>
      <c r="O38" s="5462"/>
      <c r="P38" s="1841"/>
      <c r="Q38" s="8"/>
    </row>
    <row r="39" spans="1:17" ht="18.75" customHeight="1">
      <c r="A39" s="8"/>
      <c r="B39" s="4978"/>
      <c r="C39" s="5463">
        <v>2023</v>
      </c>
      <c r="D39" s="5086"/>
      <c r="E39" s="5464"/>
      <c r="F39" s="4945" t="s">
        <v>32</v>
      </c>
      <c r="G39" s="4946">
        <v>45159</v>
      </c>
      <c r="H39" s="4947" t="s">
        <v>657</v>
      </c>
      <c r="I39" s="4947"/>
      <c r="J39" s="4947" t="s">
        <v>72</v>
      </c>
      <c r="K39" s="5480" t="s">
        <v>849</v>
      </c>
      <c r="L39" s="5076"/>
      <c r="M39" s="5471"/>
      <c r="N39" s="4948">
        <v>30000000</v>
      </c>
      <c r="O39" s="4949" t="s">
        <v>844</v>
      </c>
      <c r="P39" s="27"/>
      <c r="Q39" s="8"/>
    </row>
    <row r="40" spans="1:17" ht="18.75" customHeight="1">
      <c r="A40" s="8"/>
      <c r="B40" s="4978"/>
      <c r="C40" s="5465"/>
      <c r="D40" s="5111"/>
      <c r="E40" s="5466"/>
      <c r="F40" s="4951"/>
      <c r="G40" s="4980"/>
      <c r="H40" s="4952"/>
      <c r="I40" s="4952"/>
      <c r="J40" s="4952"/>
      <c r="K40" s="5473"/>
      <c r="L40" s="5086"/>
      <c r="M40" s="5464"/>
      <c r="N40" s="4953"/>
      <c r="O40" s="4949"/>
      <c r="P40" s="27"/>
      <c r="Q40" s="8"/>
    </row>
    <row r="41" spans="1:17" ht="18.75" customHeight="1">
      <c r="A41" s="8"/>
      <c r="B41" s="4978"/>
      <c r="C41" s="5467"/>
      <c r="D41" s="5468"/>
      <c r="E41" s="5469"/>
      <c r="F41" s="4954" t="s">
        <v>842</v>
      </c>
      <c r="G41" s="4955" t="s">
        <v>72</v>
      </c>
      <c r="H41" s="4954" t="s">
        <v>72</v>
      </c>
      <c r="I41" s="4954" t="s">
        <v>72</v>
      </c>
      <c r="J41" s="4956">
        <f>SUM(J39:J40)</f>
        <v>0</v>
      </c>
      <c r="K41" s="5474" t="s">
        <v>72</v>
      </c>
      <c r="L41" s="5475"/>
      <c r="M41" s="5476"/>
      <c r="N41" s="4957">
        <f>SUM(N39:N40)</f>
        <v>30000000</v>
      </c>
      <c r="O41" s="4979" t="s">
        <v>72</v>
      </c>
      <c r="P41" s="27"/>
      <c r="Q41" s="8"/>
    </row>
    <row r="42" spans="1:17" ht="18.75" customHeight="1">
      <c r="A42" s="8"/>
      <c r="B42" s="4978"/>
      <c r="C42" s="5463">
        <v>2024</v>
      </c>
      <c r="D42" s="5086"/>
      <c r="E42" s="5464"/>
      <c r="F42" s="4945"/>
      <c r="G42" s="4946"/>
      <c r="H42" s="4947"/>
      <c r="I42" s="4947"/>
      <c r="J42" s="4947"/>
      <c r="K42" s="5470"/>
      <c r="L42" s="5076"/>
      <c r="M42" s="5471"/>
      <c r="N42" s="4948"/>
      <c r="O42" s="4949"/>
      <c r="P42" s="27"/>
      <c r="Q42" s="8"/>
    </row>
    <row r="43" spans="1:17" ht="18.75" customHeight="1">
      <c r="A43" s="8"/>
      <c r="B43" s="4978"/>
      <c r="C43" s="5465"/>
      <c r="D43" s="5111"/>
      <c r="E43" s="5466"/>
      <c r="F43" s="4951"/>
      <c r="G43" s="4980"/>
      <c r="H43" s="4952"/>
      <c r="I43" s="4952"/>
      <c r="J43" s="4952"/>
      <c r="K43" s="5473"/>
      <c r="L43" s="5086"/>
      <c r="M43" s="5464"/>
      <c r="N43" s="4953"/>
      <c r="O43" s="4949"/>
      <c r="P43" s="27"/>
      <c r="Q43" s="8"/>
    </row>
    <row r="44" spans="1:17" ht="18.75" customHeight="1">
      <c r="A44" s="8"/>
      <c r="B44" s="4978"/>
      <c r="C44" s="5465"/>
      <c r="D44" s="5111"/>
      <c r="E44" s="5466"/>
      <c r="F44" s="4951"/>
      <c r="G44" s="4980"/>
      <c r="H44" s="4952"/>
      <c r="I44" s="4952"/>
      <c r="J44" s="4952"/>
      <c r="K44" s="5473"/>
      <c r="L44" s="5086"/>
      <c r="M44" s="5464"/>
      <c r="N44" s="4953"/>
      <c r="O44" s="4949"/>
      <c r="P44" s="27"/>
      <c r="Q44" s="8"/>
    </row>
    <row r="45" spans="1:17" ht="18.75" customHeight="1">
      <c r="A45" s="8"/>
      <c r="B45" s="4978"/>
      <c r="C45" s="5467"/>
      <c r="D45" s="5468"/>
      <c r="E45" s="5469"/>
      <c r="F45" s="4954" t="s">
        <v>842</v>
      </c>
      <c r="G45" s="4955" t="s">
        <v>72</v>
      </c>
      <c r="H45" s="4954" t="s">
        <v>72</v>
      </c>
      <c r="I45" s="4954" t="s">
        <v>72</v>
      </c>
      <c r="J45" s="4956">
        <f>SUM(J42:J44)</f>
        <v>0</v>
      </c>
      <c r="K45" s="5474" t="s">
        <v>72</v>
      </c>
      <c r="L45" s="5475"/>
      <c r="M45" s="5476"/>
      <c r="N45" s="4957">
        <f>SUM(N42:N44)</f>
        <v>0</v>
      </c>
      <c r="O45" s="4979" t="s">
        <v>72</v>
      </c>
      <c r="P45" s="27"/>
      <c r="Q45" s="8"/>
    </row>
    <row r="46" spans="1:17" ht="18.75" customHeight="1">
      <c r="A46" s="8"/>
      <c r="B46" s="27"/>
      <c r="C46" s="5477" t="s">
        <v>12</v>
      </c>
      <c r="D46" s="5468"/>
      <c r="E46" s="5468"/>
      <c r="F46" s="5469"/>
      <c r="G46" s="4968" t="s">
        <v>72</v>
      </c>
      <c r="H46" s="4969" t="s">
        <v>72</v>
      </c>
      <c r="I46" s="4969" t="s">
        <v>72</v>
      </c>
      <c r="J46" s="4970">
        <f>J41+J45</f>
        <v>0</v>
      </c>
      <c r="K46" s="5479" t="s">
        <v>72</v>
      </c>
      <c r="L46" s="5468"/>
      <c r="M46" s="5469"/>
      <c r="N46" s="4971">
        <f>N41+N45</f>
        <v>30000000</v>
      </c>
      <c r="O46" s="4981" t="s">
        <v>72</v>
      </c>
      <c r="P46" s="27"/>
      <c r="Q46" s="8"/>
    </row>
    <row r="47" spans="1:17" ht="18.75" customHeight="1">
      <c r="A47" s="8"/>
      <c r="B47" s="27"/>
      <c r="C47" s="4973"/>
      <c r="D47" s="220"/>
      <c r="E47" s="220"/>
      <c r="F47" s="220"/>
      <c r="G47" s="4974"/>
      <c r="H47" s="220"/>
      <c r="I47" s="221"/>
      <c r="J47" s="221"/>
      <c r="K47" s="221"/>
      <c r="L47" s="221"/>
      <c r="M47" s="221"/>
      <c r="N47" s="221"/>
      <c r="O47" s="4975"/>
      <c r="P47" s="27"/>
      <c r="Q47" s="8"/>
    </row>
    <row r="48" spans="1:17" ht="18.75" customHeight="1">
      <c r="A48" s="8"/>
      <c r="B48" s="27"/>
      <c r="C48" s="220"/>
      <c r="D48" s="220"/>
      <c r="E48" s="220"/>
      <c r="F48" s="221"/>
      <c r="G48" s="222"/>
      <c r="H48" s="221"/>
      <c r="I48" s="221"/>
      <c r="J48" s="22"/>
      <c r="K48" s="221"/>
      <c r="L48" s="221"/>
      <c r="M48" s="221"/>
      <c r="N48" s="22"/>
      <c r="O48" s="221"/>
      <c r="P48" s="27"/>
      <c r="Q48" s="8"/>
    </row>
    <row r="49" spans="1:17" ht="7.5" customHeight="1">
      <c r="A49" s="8"/>
      <c r="B49" s="2"/>
      <c r="C49" s="2"/>
      <c r="D49" s="2"/>
      <c r="E49" s="2"/>
      <c r="F49" s="2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</row>
  </sheetData>
  <mergeCells count="41">
    <mergeCell ref="N38:O38"/>
    <mergeCell ref="K39:M39"/>
    <mergeCell ref="K40:M40"/>
    <mergeCell ref="K41:M41"/>
    <mergeCell ref="K42:M42"/>
    <mergeCell ref="K33:M33"/>
    <mergeCell ref="K44:M44"/>
    <mergeCell ref="K45:M45"/>
    <mergeCell ref="K46:M46"/>
    <mergeCell ref="K38:M38"/>
    <mergeCell ref="K43:M43"/>
    <mergeCell ref="N24:O24"/>
    <mergeCell ref="K28:M28"/>
    <mergeCell ref="K26:M26"/>
    <mergeCell ref="K27:M27"/>
    <mergeCell ref="K29:M29"/>
    <mergeCell ref="C46:F46"/>
    <mergeCell ref="C13:E15"/>
    <mergeCell ref="C16:E18"/>
    <mergeCell ref="C19:F19"/>
    <mergeCell ref="C22:D22"/>
    <mergeCell ref="C24:E24"/>
    <mergeCell ref="C33:F33"/>
    <mergeCell ref="C36:D36"/>
    <mergeCell ref="C38:E38"/>
    <mergeCell ref="C39:E41"/>
    <mergeCell ref="C42:E45"/>
    <mergeCell ref="C9:E12"/>
    <mergeCell ref="K24:M24"/>
    <mergeCell ref="K25:M25"/>
    <mergeCell ref="C25:E28"/>
    <mergeCell ref="C29:E32"/>
    <mergeCell ref="K30:M30"/>
    <mergeCell ref="K31:M31"/>
    <mergeCell ref="K32:M32"/>
    <mergeCell ref="B2:D5"/>
    <mergeCell ref="E2:N5"/>
    <mergeCell ref="O2:P5"/>
    <mergeCell ref="C6:D6"/>
    <mergeCell ref="C8:E8"/>
    <mergeCell ref="N8:O8"/>
  </mergeCells>
  <phoneticPr fontId="162" type="noConversion"/>
  <printOptions horizontalCentered="1"/>
  <pageMargins left="0.15748031496062992" right="0.15748031496062992" top="0.6" bottom="0.27559055118110232" header="0" footer="0"/>
  <pageSetup paperSize="9" fitToHeight="0" pageOrder="overThenDown" orientation="portrait"/>
  <headerFooter>
    <oddHeader>&amp;R&amp;A</oddHeader>
    <oddFooter>&amp;C&amp;P</oddFooter>
  </headerFooter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1F1F1F"/>
    <outlinePr summaryBelow="0" summaryRight="0"/>
  </sheetPr>
  <dimension ref="A1:M59"/>
  <sheetViews>
    <sheetView showGridLines="0" workbookViewId="0"/>
  </sheetViews>
  <sheetFormatPr defaultColWidth="12.5703125" defaultRowHeight="15.75" customHeight="1"/>
  <cols>
    <col min="1" max="1" width="1.42578125" customWidth="1"/>
    <col min="2" max="2" width="4" customWidth="1"/>
    <col min="3" max="3" width="12.5703125" customWidth="1"/>
    <col min="4" max="5" width="4" customWidth="1"/>
    <col min="6" max="12" width="12.5703125" customWidth="1"/>
    <col min="13" max="13" width="1.42578125" customWidth="1"/>
  </cols>
  <sheetData>
    <row r="1" spans="1:13" ht="8.25" customHeight="1">
      <c r="A1" s="4744"/>
      <c r="B1" s="4745"/>
      <c r="C1" s="4745"/>
      <c r="D1" s="4745"/>
      <c r="E1" s="4745"/>
      <c r="F1" s="4745"/>
      <c r="G1" s="4745"/>
      <c r="H1" s="4745"/>
      <c r="I1" s="4745"/>
      <c r="J1" s="4745"/>
      <c r="K1" s="4745"/>
      <c r="L1" s="4745"/>
      <c r="M1" s="4744"/>
    </row>
    <row r="2" spans="1:13" ht="36">
      <c r="A2" s="4744"/>
      <c r="B2" s="5426" t="s">
        <v>850</v>
      </c>
      <c r="C2" s="5427"/>
      <c r="D2" s="5427"/>
      <c r="E2" s="5427"/>
      <c r="F2" s="5427"/>
      <c r="G2" s="5427"/>
      <c r="H2" s="5427"/>
      <c r="I2" s="5427"/>
      <c r="J2" s="5427"/>
      <c r="K2" s="5427"/>
      <c r="L2" s="5427"/>
      <c r="M2" s="4744"/>
    </row>
    <row r="3" spans="1:13" ht="3.75" customHeight="1">
      <c r="A3" s="4744"/>
      <c r="B3" s="4746"/>
      <c r="C3" s="4749"/>
      <c r="D3" s="4747"/>
      <c r="E3" s="4748"/>
      <c r="F3" s="4749"/>
      <c r="G3" s="4744"/>
      <c r="H3" s="4744"/>
      <c r="I3" s="4744"/>
      <c r="J3" s="4750"/>
      <c r="K3" s="4751"/>
      <c r="L3" s="4752"/>
      <c r="M3" s="4744"/>
    </row>
    <row r="4" spans="1:13" ht="15">
      <c r="A4" s="4744"/>
      <c r="B4" s="4753" t="s">
        <v>851</v>
      </c>
      <c r="C4" s="4749"/>
      <c r="D4" s="4747"/>
      <c r="E4" s="4748"/>
      <c r="F4" s="4749"/>
      <c r="G4" s="4744"/>
      <c r="H4" s="4744"/>
      <c r="I4" s="4744"/>
      <c r="J4" s="4750"/>
      <c r="K4" s="4751" t="s">
        <v>102</v>
      </c>
      <c r="L4" s="4754">
        <v>45108</v>
      </c>
      <c r="M4" s="4744"/>
    </row>
    <row r="5" spans="1:13" ht="3.75" customHeight="1">
      <c r="A5" s="4755"/>
      <c r="B5" s="4756"/>
      <c r="C5" s="4756"/>
      <c r="D5" s="4756"/>
      <c r="E5" s="4756"/>
      <c r="F5" s="4756"/>
      <c r="G5" s="4756"/>
      <c r="H5" s="4757"/>
      <c r="I5" s="4757"/>
      <c r="J5" s="4756"/>
      <c r="K5" s="4756"/>
      <c r="L5" s="4756"/>
      <c r="M5" s="4755"/>
    </row>
    <row r="6" spans="1:13" ht="18.75" customHeight="1">
      <c r="A6" s="4755"/>
      <c r="B6" s="4982" t="s">
        <v>0</v>
      </c>
      <c r="C6" s="4983" t="s">
        <v>605</v>
      </c>
      <c r="D6" s="4983" t="s">
        <v>785</v>
      </c>
      <c r="E6" s="4983" t="s">
        <v>786</v>
      </c>
      <c r="F6" s="4983" t="s">
        <v>10</v>
      </c>
      <c r="G6" s="4983" t="s">
        <v>11</v>
      </c>
      <c r="H6" s="4984" t="s">
        <v>787</v>
      </c>
      <c r="I6" s="4984" t="s">
        <v>788</v>
      </c>
      <c r="J6" s="4983" t="s">
        <v>852</v>
      </c>
      <c r="K6" s="4983" t="s">
        <v>790</v>
      </c>
      <c r="L6" s="4985" t="s">
        <v>58</v>
      </c>
      <c r="M6" s="4755"/>
    </row>
    <row r="7" spans="1:13" ht="18.75" customHeight="1">
      <c r="A7" s="4755"/>
      <c r="B7" s="4831">
        <v>1</v>
      </c>
      <c r="C7" s="4986" t="s">
        <v>67</v>
      </c>
      <c r="D7" s="4987">
        <v>23</v>
      </c>
      <c r="E7" s="4987">
        <v>7</v>
      </c>
      <c r="F7" s="4809">
        <v>50000000</v>
      </c>
      <c r="G7" s="4809">
        <f t="shared" ref="G7:G12" si="0">F7/10</f>
        <v>5000000</v>
      </c>
      <c r="H7" s="4835">
        <f t="shared" ref="H7:H8" si="1">SUM(F7:G7)</f>
        <v>55000000</v>
      </c>
      <c r="I7" s="4809">
        <f>H7</f>
        <v>55000000</v>
      </c>
      <c r="J7" s="4988" t="s">
        <v>72</v>
      </c>
      <c r="K7" s="4988" t="s">
        <v>72</v>
      </c>
      <c r="L7" s="4989" t="s">
        <v>72</v>
      </c>
      <c r="M7" s="4755"/>
    </row>
    <row r="8" spans="1:13" ht="18.75" customHeight="1">
      <c r="A8" s="4755"/>
      <c r="B8" s="4838">
        <v>2</v>
      </c>
      <c r="C8" s="4990" t="s">
        <v>853</v>
      </c>
      <c r="D8" s="4991">
        <v>23</v>
      </c>
      <c r="E8" s="4991">
        <v>12</v>
      </c>
      <c r="F8" s="4813">
        <v>50000000</v>
      </c>
      <c r="G8" s="4813">
        <f t="shared" si="0"/>
        <v>5000000</v>
      </c>
      <c r="H8" s="4842">
        <f t="shared" si="1"/>
        <v>55000000</v>
      </c>
      <c r="I8" s="4813">
        <f t="shared" ref="I8:I10" si="2">I7+H8</f>
        <v>110000000</v>
      </c>
      <c r="J8" s="4992" t="s">
        <v>72</v>
      </c>
      <c r="K8" s="4992" t="s">
        <v>72</v>
      </c>
      <c r="L8" s="4844">
        <v>45527</v>
      </c>
      <c r="M8" s="4755"/>
    </row>
    <row r="9" spans="1:13" ht="18.75" customHeight="1">
      <c r="A9" s="4755"/>
      <c r="B9" s="4851">
        <v>3</v>
      </c>
      <c r="C9" s="4993" t="s">
        <v>854</v>
      </c>
      <c r="D9" s="4994">
        <v>24</v>
      </c>
      <c r="E9" s="4994">
        <v>6</v>
      </c>
      <c r="F9" s="4855">
        <v>100000000</v>
      </c>
      <c r="G9" s="4855">
        <f t="shared" si="0"/>
        <v>10000000</v>
      </c>
      <c r="H9" s="4873">
        <f>F9+G9</f>
        <v>110000000</v>
      </c>
      <c r="I9" s="4855">
        <f t="shared" si="2"/>
        <v>220000000</v>
      </c>
      <c r="J9" s="4995">
        <v>45470</v>
      </c>
      <c r="K9" s="4995">
        <v>45475</v>
      </c>
      <c r="L9" s="4996">
        <v>45483</v>
      </c>
      <c r="M9" s="4755"/>
    </row>
    <row r="10" spans="1:13" ht="18.75" customHeight="1">
      <c r="A10" s="4755"/>
      <c r="B10" s="4997">
        <v>4</v>
      </c>
      <c r="C10" s="4998" t="s">
        <v>855</v>
      </c>
      <c r="D10" s="4999">
        <v>24</v>
      </c>
      <c r="E10" s="4999">
        <v>12</v>
      </c>
      <c r="F10" s="5000">
        <v>100000000</v>
      </c>
      <c r="G10" s="5000">
        <f t="shared" si="0"/>
        <v>10000000</v>
      </c>
      <c r="H10" s="5001">
        <f>SUM(F10:G10)</f>
        <v>110000000</v>
      </c>
      <c r="I10" s="5000">
        <f t="shared" si="2"/>
        <v>330000000</v>
      </c>
      <c r="J10" s="4794">
        <v>45680</v>
      </c>
      <c r="K10" s="4795">
        <v>45688</v>
      </c>
      <c r="L10" s="5002" t="s">
        <v>856</v>
      </c>
      <c r="M10" s="4755"/>
    </row>
    <row r="11" spans="1:13" ht="18.75" customHeight="1">
      <c r="A11" s="4755"/>
      <c r="B11" s="5003">
        <v>5</v>
      </c>
      <c r="C11" s="5004" t="s">
        <v>595</v>
      </c>
      <c r="D11" s="5005">
        <v>25</v>
      </c>
      <c r="E11" s="5005">
        <v>6</v>
      </c>
      <c r="F11" s="5006">
        <v>100000000</v>
      </c>
      <c r="G11" s="5006">
        <f t="shared" si="0"/>
        <v>10000000</v>
      </c>
      <c r="H11" s="5007"/>
      <c r="I11" s="5006"/>
      <c r="J11" s="5008">
        <v>45838</v>
      </c>
      <c r="K11" s="5008"/>
      <c r="L11" s="5009"/>
      <c r="M11" s="4755"/>
    </row>
    <row r="12" spans="1:13" ht="18.75" customHeight="1">
      <c r="A12" s="4755"/>
      <c r="B12" s="5010" t="s">
        <v>857</v>
      </c>
      <c r="C12" s="5011" t="s">
        <v>858</v>
      </c>
      <c r="D12" s="5012">
        <v>26</v>
      </c>
      <c r="E12" s="5012">
        <v>7</v>
      </c>
      <c r="F12" s="5013">
        <v>3000000</v>
      </c>
      <c r="G12" s="5013">
        <f t="shared" si="0"/>
        <v>300000</v>
      </c>
      <c r="H12" s="5014">
        <f>F12+G12</f>
        <v>3300000</v>
      </c>
      <c r="I12" s="5013"/>
      <c r="J12" s="5015"/>
      <c r="K12" s="5015"/>
      <c r="L12" s="5016" t="s">
        <v>859</v>
      </c>
      <c r="M12" s="4755"/>
    </row>
    <row r="13" spans="1:13" ht="18.75" customHeight="1">
      <c r="A13" s="4755"/>
      <c r="B13" s="5017"/>
      <c r="C13" s="5018" t="s">
        <v>858</v>
      </c>
      <c r="D13" s="5019">
        <v>29</v>
      </c>
      <c r="E13" s="5019">
        <v>6</v>
      </c>
      <c r="F13" s="5020"/>
      <c r="G13" s="5020"/>
      <c r="H13" s="5021"/>
      <c r="I13" s="5020"/>
      <c r="J13" s="5022"/>
      <c r="K13" s="5022"/>
      <c r="L13" s="5023"/>
      <c r="M13" s="4755"/>
    </row>
    <row r="14" spans="1:13" ht="18.75" customHeight="1">
      <c r="A14" s="4755"/>
      <c r="B14" s="5017"/>
      <c r="C14" s="5018"/>
      <c r="D14" s="5019"/>
      <c r="E14" s="5019"/>
      <c r="F14" s="5024"/>
      <c r="G14" s="5024"/>
      <c r="H14" s="5025"/>
      <c r="I14" s="5024"/>
      <c r="J14" s="5026"/>
      <c r="K14" s="5026"/>
      <c r="L14" s="5027"/>
      <c r="M14" s="4755"/>
    </row>
    <row r="15" spans="1:13" ht="18.75" customHeight="1">
      <c r="A15" s="4755"/>
      <c r="B15" s="5017"/>
      <c r="C15" s="5018"/>
      <c r="D15" s="5019"/>
      <c r="E15" s="5019"/>
      <c r="F15" s="5024"/>
      <c r="G15" s="5024"/>
      <c r="H15" s="5025"/>
      <c r="I15" s="5024"/>
      <c r="J15" s="5026"/>
      <c r="K15" s="5026"/>
      <c r="L15" s="5027"/>
      <c r="M15" s="4755"/>
    </row>
    <row r="16" spans="1:13" ht="18.75" customHeight="1">
      <c r="A16" s="4755"/>
      <c r="B16" s="5017"/>
      <c r="C16" s="5018"/>
      <c r="D16" s="5019"/>
      <c r="E16" s="5019"/>
      <c r="F16" s="5024"/>
      <c r="G16" s="5024"/>
      <c r="H16" s="5025"/>
      <c r="I16" s="5024"/>
      <c r="J16" s="5026"/>
      <c r="K16" s="5026"/>
      <c r="L16" s="5027"/>
      <c r="M16" s="4755"/>
    </row>
    <row r="17" spans="1:13" ht="18.75" customHeight="1">
      <c r="A17" s="4755"/>
      <c r="B17" s="5017"/>
      <c r="C17" s="5018"/>
      <c r="D17" s="5019"/>
      <c r="E17" s="5019"/>
      <c r="F17" s="5024"/>
      <c r="G17" s="5024"/>
      <c r="H17" s="5025"/>
      <c r="I17" s="5024"/>
      <c r="J17" s="5026"/>
      <c r="K17" s="5026"/>
      <c r="L17" s="5027"/>
      <c r="M17" s="4755"/>
    </row>
    <row r="18" spans="1:13" ht="18.75" customHeight="1">
      <c r="A18" s="4755"/>
      <c r="B18" s="5017"/>
      <c r="C18" s="5018"/>
      <c r="D18" s="5019"/>
      <c r="E18" s="5019"/>
      <c r="F18" s="5024"/>
      <c r="G18" s="5024"/>
      <c r="H18" s="5025"/>
      <c r="I18" s="5024"/>
      <c r="J18" s="5026"/>
      <c r="K18" s="5026"/>
      <c r="L18" s="5027"/>
      <c r="M18" s="4755"/>
    </row>
    <row r="19" spans="1:13" ht="18.75" customHeight="1">
      <c r="A19" s="4755"/>
      <c r="B19" s="5017"/>
      <c r="C19" s="5018"/>
      <c r="D19" s="5019"/>
      <c r="E19" s="5019"/>
      <c r="F19" s="5024"/>
      <c r="G19" s="5024"/>
      <c r="H19" s="5025"/>
      <c r="I19" s="5024"/>
      <c r="J19" s="5026"/>
      <c r="K19" s="5026"/>
      <c r="L19" s="5027"/>
      <c r="M19" s="4755"/>
    </row>
    <row r="20" spans="1:13" ht="18.75" customHeight="1">
      <c r="A20" s="4755"/>
      <c r="B20" s="5017"/>
      <c r="C20" s="5028"/>
      <c r="D20" s="5019"/>
      <c r="E20" s="5019"/>
      <c r="F20" s="5024"/>
      <c r="G20" s="5024"/>
      <c r="H20" s="5025"/>
      <c r="I20" s="5024"/>
      <c r="J20" s="5026"/>
      <c r="K20" s="5026"/>
      <c r="L20" s="5027"/>
      <c r="M20" s="4755"/>
    </row>
    <row r="21" spans="1:13" ht="18.75" customHeight="1">
      <c r="A21" s="4755"/>
      <c r="B21" s="5029"/>
      <c r="C21" s="5030"/>
      <c r="D21" s="5031"/>
      <c r="E21" s="5031"/>
      <c r="F21" s="5032"/>
      <c r="G21" s="5032"/>
      <c r="H21" s="5033"/>
      <c r="I21" s="5032"/>
      <c r="J21" s="5034"/>
      <c r="K21" s="5034"/>
      <c r="L21" s="5035"/>
      <c r="M21" s="4755"/>
    </row>
    <row r="22" spans="1:13" ht="18.75" customHeight="1">
      <c r="A22" s="4755"/>
      <c r="B22" s="4877"/>
      <c r="C22" s="5036"/>
      <c r="D22" s="5037"/>
      <c r="E22" s="5037"/>
      <c r="F22" s="4880">
        <f t="shared" ref="F22:H22" si="3">SUM(F7:F10)</f>
        <v>300000000</v>
      </c>
      <c r="G22" s="4880">
        <f t="shared" si="3"/>
        <v>30000000</v>
      </c>
      <c r="H22" s="4881">
        <f t="shared" si="3"/>
        <v>330000000</v>
      </c>
      <c r="I22" s="4880"/>
      <c r="J22" s="5038"/>
      <c r="K22" s="5038"/>
      <c r="L22" s="5039"/>
      <c r="M22" s="4755"/>
    </row>
    <row r="23" spans="1:13" ht="17.25" hidden="1" customHeight="1">
      <c r="A23" s="4744"/>
      <c r="B23" s="5040">
        <v>7</v>
      </c>
      <c r="C23" s="5041"/>
      <c r="D23" s="5042"/>
      <c r="E23" s="5042"/>
      <c r="F23" s="5043"/>
      <c r="G23" s="5043"/>
      <c r="H23" s="5043"/>
      <c r="I23" s="5044"/>
      <c r="J23" s="5045"/>
      <c r="K23" s="5045"/>
      <c r="L23" s="5046"/>
      <c r="M23" s="4744"/>
    </row>
    <row r="24" spans="1:13" ht="17.25" hidden="1" customHeight="1">
      <c r="A24" s="4744"/>
      <c r="B24" s="5040">
        <v>8</v>
      </c>
      <c r="C24" s="5041"/>
      <c r="D24" s="5042"/>
      <c r="E24" s="5042"/>
      <c r="F24" s="5043"/>
      <c r="G24" s="5043"/>
      <c r="H24" s="5043"/>
      <c r="I24" s="5044"/>
      <c r="J24" s="5045"/>
      <c r="K24" s="5045"/>
      <c r="L24" s="5046"/>
      <c r="M24" s="4744"/>
    </row>
    <row r="25" spans="1:13" ht="17.25" hidden="1" customHeight="1">
      <c r="A25" s="4744"/>
      <c r="B25" s="5040">
        <v>9</v>
      </c>
      <c r="C25" s="5041"/>
      <c r="D25" s="5042"/>
      <c r="E25" s="5042"/>
      <c r="F25" s="5043"/>
      <c r="G25" s="5043"/>
      <c r="H25" s="5043"/>
      <c r="I25" s="5044"/>
      <c r="J25" s="5045"/>
      <c r="K25" s="5045"/>
      <c r="L25" s="5047"/>
      <c r="M25" s="4744"/>
    </row>
    <row r="26" spans="1:13" ht="17.25" hidden="1" customHeight="1">
      <c r="A26" s="4744"/>
      <c r="B26" s="5040">
        <v>10</v>
      </c>
      <c r="C26" s="5048"/>
      <c r="D26" s="5042"/>
      <c r="E26" s="5042"/>
      <c r="F26" s="5049"/>
      <c r="G26" s="5043"/>
      <c r="H26" s="5043"/>
      <c r="I26" s="5044"/>
      <c r="J26" s="5050"/>
      <c r="K26" s="5050"/>
      <c r="L26" s="5047"/>
      <c r="M26" s="4744"/>
    </row>
    <row r="27" spans="1:13" ht="17.25" hidden="1" customHeight="1">
      <c r="A27" s="4744"/>
      <c r="B27" s="5040">
        <v>11</v>
      </c>
      <c r="C27" s="5048"/>
      <c r="D27" s="5042"/>
      <c r="E27" s="5042"/>
      <c r="F27" s="5049"/>
      <c r="G27" s="5043"/>
      <c r="H27" s="5043"/>
      <c r="I27" s="5044"/>
      <c r="J27" s="5050"/>
      <c r="K27" s="5050"/>
      <c r="L27" s="5047"/>
      <c r="M27" s="4744"/>
    </row>
    <row r="28" spans="1:13" ht="8.25" customHeight="1">
      <c r="A28" s="4744"/>
      <c r="B28" s="4750"/>
      <c r="C28" s="4744"/>
      <c r="D28" s="4744"/>
      <c r="E28" s="4808"/>
      <c r="F28" s="4744"/>
      <c r="G28" s="4744"/>
      <c r="H28" s="4744"/>
      <c r="I28" s="4749"/>
      <c r="J28" s="4750"/>
      <c r="K28" s="4750"/>
      <c r="L28" s="4750"/>
      <c r="M28" s="4744"/>
    </row>
    <row r="29" spans="1:13" ht="18.75" customHeight="1">
      <c r="A29" s="4905"/>
      <c r="B29" s="5481" t="s">
        <v>605</v>
      </c>
      <c r="C29" s="5166"/>
      <c r="D29" s="5166"/>
      <c r="E29" s="5166"/>
      <c r="F29" s="4983" t="s">
        <v>10</v>
      </c>
      <c r="G29" s="4983" t="s">
        <v>11</v>
      </c>
      <c r="H29" s="4983" t="s">
        <v>860</v>
      </c>
      <c r="I29" s="5481" t="s">
        <v>9</v>
      </c>
      <c r="J29" s="5166"/>
      <c r="K29" s="5166"/>
      <c r="L29" s="5166"/>
      <c r="M29" s="4905"/>
    </row>
    <row r="30" spans="1:13" ht="18.75" customHeight="1">
      <c r="A30" s="4755"/>
      <c r="B30" s="5482" t="s">
        <v>6</v>
      </c>
      <c r="C30" s="5179"/>
      <c r="D30" s="5179"/>
      <c r="E30" s="5179"/>
      <c r="F30" s="4809">
        <v>400000000</v>
      </c>
      <c r="G30" s="4809">
        <f t="shared" ref="G30:G31" si="4">F30/10</f>
        <v>40000000</v>
      </c>
      <c r="H30" s="4809">
        <f t="shared" ref="H30:H31" si="5">SUM(F30:G30)</f>
        <v>440000000</v>
      </c>
      <c r="I30" s="4810" t="s">
        <v>861</v>
      </c>
      <c r="J30" s="4885"/>
      <c r="K30" s="4987" t="s">
        <v>354</v>
      </c>
      <c r="L30" s="4812">
        <f>F30-F31</f>
        <v>100000000</v>
      </c>
      <c r="M30" s="4755"/>
    </row>
    <row r="31" spans="1:13" ht="18.75" customHeight="1">
      <c r="A31" s="4755"/>
      <c r="B31" s="5483" t="s">
        <v>795</v>
      </c>
      <c r="C31" s="5327"/>
      <c r="D31" s="5327"/>
      <c r="E31" s="5327"/>
      <c r="F31" s="4813">
        <f>SUM(F1:F10)</f>
        <v>300000000</v>
      </c>
      <c r="G31" s="4813">
        <f t="shared" si="4"/>
        <v>30000000</v>
      </c>
      <c r="H31" s="4813">
        <f t="shared" si="5"/>
        <v>330000000</v>
      </c>
      <c r="I31" s="4814" t="s">
        <v>796</v>
      </c>
      <c r="J31" s="4887"/>
      <c r="K31" s="4991" t="s">
        <v>797</v>
      </c>
      <c r="L31" s="4816">
        <f>(F30-L30)/F30</f>
        <v>0.75</v>
      </c>
      <c r="M31" s="4755"/>
    </row>
    <row r="32" spans="1:13" ht="18.75" customHeight="1">
      <c r="A32" s="4755"/>
      <c r="B32" s="5484" t="s">
        <v>798</v>
      </c>
      <c r="C32" s="5330"/>
      <c r="D32" s="5330"/>
      <c r="E32" s="5330"/>
      <c r="F32" s="4817">
        <f t="shared" ref="F32:H32" si="6">F31</f>
        <v>300000000</v>
      </c>
      <c r="G32" s="4817">
        <f t="shared" si="6"/>
        <v>30000000</v>
      </c>
      <c r="H32" s="4817">
        <f t="shared" si="6"/>
        <v>330000000</v>
      </c>
      <c r="I32" s="4818" t="s">
        <v>799</v>
      </c>
      <c r="J32" s="4889"/>
      <c r="K32" s="5051" t="s">
        <v>800</v>
      </c>
      <c r="L32" s="4820">
        <f>1-L31</f>
        <v>0.25</v>
      </c>
      <c r="M32" s="4755"/>
    </row>
    <row r="33" spans="1:13" ht="15">
      <c r="A33" s="4744"/>
      <c r="B33" s="4750"/>
      <c r="C33" s="4744"/>
      <c r="D33" s="4750"/>
      <c r="E33" s="4750"/>
      <c r="F33" s="4744"/>
      <c r="G33" s="4744"/>
      <c r="H33" s="4744"/>
      <c r="I33" s="4744"/>
      <c r="J33" s="4750"/>
      <c r="K33" s="4750"/>
      <c r="L33" s="4744"/>
      <c r="M33" s="4744"/>
    </row>
    <row r="34" spans="1:13" ht="23.25" hidden="1">
      <c r="A34" s="4744"/>
      <c r="B34" s="5434" t="s">
        <v>862</v>
      </c>
      <c r="C34" s="5111"/>
      <c r="D34" s="5111"/>
      <c r="E34" s="5111"/>
      <c r="F34" s="5111"/>
      <c r="G34" s="5111"/>
      <c r="H34" s="5111"/>
      <c r="I34" s="5111"/>
      <c r="J34" s="5111"/>
      <c r="K34" s="5111"/>
      <c r="L34" s="5111"/>
      <c r="M34" s="4744"/>
    </row>
    <row r="35" spans="1:13" ht="8.25" hidden="1" customHeight="1">
      <c r="A35" s="4744"/>
      <c r="B35" s="4750"/>
      <c r="C35" s="4744"/>
      <c r="D35" s="4750"/>
      <c r="E35" s="4750"/>
      <c r="F35" s="4744"/>
      <c r="G35" s="4744"/>
      <c r="H35" s="4744"/>
      <c r="I35" s="4744"/>
      <c r="J35" s="4750"/>
      <c r="K35" s="4750"/>
      <c r="L35" s="4744"/>
      <c r="M35" s="4744"/>
    </row>
    <row r="36" spans="1:13" ht="16.5" hidden="1">
      <c r="A36" s="4744"/>
      <c r="B36" s="5419" t="s">
        <v>605</v>
      </c>
      <c r="C36" s="5176"/>
      <c r="D36" s="5176"/>
      <c r="E36" s="5420"/>
      <c r="F36" s="5445"/>
      <c r="G36" s="5319"/>
      <c r="H36" s="5319"/>
      <c r="I36" s="5319"/>
      <c r="J36" s="5319"/>
      <c r="K36" s="5319"/>
      <c r="L36" s="5436"/>
      <c r="M36" s="4744"/>
    </row>
    <row r="37" spans="1:13" ht="16.5" hidden="1">
      <c r="A37" s="4744"/>
      <c r="B37" s="5421"/>
      <c r="C37" s="5179"/>
      <c r="D37" s="5179"/>
      <c r="E37" s="5422"/>
      <c r="F37" s="5447" t="s">
        <v>863</v>
      </c>
      <c r="G37" s="5415"/>
      <c r="H37" s="5447" t="s">
        <v>864</v>
      </c>
      <c r="I37" s="5415"/>
      <c r="J37" s="5052" t="s">
        <v>865</v>
      </c>
      <c r="K37" s="5447" t="s">
        <v>9</v>
      </c>
      <c r="L37" s="5438"/>
      <c r="M37" s="4744"/>
    </row>
    <row r="38" spans="1:13" ht="16.5" hidden="1">
      <c r="A38" s="4744"/>
      <c r="B38" s="4895">
        <v>1</v>
      </c>
      <c r="C38" s="5449" t="s">
        <v>866</v>
      </c>
      <c r="D38" s="5327"/>
      <c r="E38" s="5415"/>
      <c r="F38" s="5446"/>
      <c r="G38" s="5415"/>
      <c r="H38" s="5446"/>
      <c r="I38" s="5415"/>
      <c r="J38" s="4897"/>
      <c r="K38" s="5446"/>
      <c r="L38" s="5438"/>
      <c r="M38" s="4744"/>
    </row>
    <row r="39" spans="1:13" ht="16.5" hidden="1">
      <c r="A39" s="4744"/>
      <c r="B39" s="4895">
        <v>2</v>
      </c>
      <c r="C39" s="5449" t="s">
        <v>867</v>
      </c>
      <c r="D39" s="5327"/>
      <c r="E39" s="5415"/>
      <c r="F39" s="5446"/>
      <c r="G39" s="5415"/>
      <c r="H39" s="5446"/>
      <c r="I39" s="5415"/>
      <c r="J39" s="4899"/>
      <c r="K39" s="5446"/>
      <c r="L39" s="5438"/>
      <c r="M39" s="4744"/>
    </row>
    <row r="40" spans="1:13" ht="16.5" hidden="1">
      <c r="A40" s="4744"/>
      <c r="B40" s="4895">
        <v>3</v>
      </c>
      <c r="C40" s="5449" t="s">
        <v>868</v>
      </c>
      <c r="D40" s="5327"/>
      <c r="E40" s="5415"/>
      <c r="F40" s="5446"/>
      <c r="G40" s="5415"/>
      <c r="H40" s="5446"/>
      <c r="I40" s="5415"/>
      <c r="J40" s="4900"/>
      <c r="K40" s="5446"/>
      <c r="L40" s="5438"/>
      <c r="M40" s="4744"/>
    </row>
    <row r="41" spans="1:13" ht="16.5" hidden="1">
      <c r="A41" s="4744"/>
      <c r="B41" s="4901">
        <v>4</v>
      </c>
      <c r="C41" s="5450" t="s">
        <v>687</v>
      </c>
      <c r="D41" s="5330"/>
      <c r="E41" s="5417"/>
      <c r="F41" s="5448"/>
      <c r="G41" s="5417"/>
      <c r="H41" s="5448"/>
      <c r="I41" s="5330"/>
      <c r="J41" s="5417"/>
      <c r="K41" s="5448"/>
      <c r="L41" s="5443"/>
      <c r="M41" s="4744"/>
    </row>
    <row r="42" spans="1:13" ht="16.5">
      <c r="A42" s="4828"/>
      <c r="B42" s="4828"/>
      <c r="C42" s="4828"/>
      <c r="D42" s="4828"/>
      <c r="E42" s="4828"/>
      <c r="F42" s="4828"/>
      <c r="G42" s="4828"/>
      <c r="H42" s="4828"/>
      <c r="I42" s="4828"/>
      <c r="J42" s="4828"/>
      <c r="K42" s="4828"/>
      <c r="L42" s="4828"/>
      <c r="M42" s="4828"/>
    </row>
    <row r="43" spans="1:13" ht="23.25">
      <c r="A43" s="4744"/>
      <c r="B43" s="5434" t="s">
        <v>801</v>
      </c>
      <c r="C43" s="5111"/>
      <c r="D43" s="5111"/>
      <c r="E43" s="5111"/>
      <c r="F43" s="5111"/>
      <c r="G43" s="5111"/>
      <c r="H43" s="5111"/>
      <c r="I43" s="5111"/>
      <c r="J43" s="5111"/>
      <c r="K43" s="5111"/>
      <c r="L43" s="5111"/>
      <c r="M43" s="4744"/>
    </row>
    <row r="44" spans="1:13" ht="8.25" customHeight="1">
      <c r="A44" s="4744"/>
      <c r="B44" s="4750"/>
      <c r="C44" s="4750"/>
      <c r="D44" s="4750"/>
      <c r="E44" s="4750"/>
      <c r="F44" s="4744"/>
      <c r="G44" s="4744"/>
      <c r="H44" s="4744"/>
      <c r="I44" s="4744"/>
      <c r="J44" s="4750"/>
      <c r="K44" s="4750"/>
      <c r="L44" s="4744"/>
      <c r="M44" s="4744"/>
    </row>
    <row r="45" spans="1:13" ht="17.25" customHeight="1">
      <c r="A45" s="4755"/>
      <c r="B45" s="5419" t="s">
        <v>605</v>
      </c>
      <c r="C45" s="5176"/>
      <c r="D45" s="5176"/>
      <c r="E45" s="5420"/>
      <c r="F45" s="5435"/>
      <c r="G45" s="5319"/>
      <c r="H45" s="5319"/>
      <c r="I45" s="5319"/>
      <c r="J45" s="5319"/>
      <c r="K45" s="5319"/>
      <c r="L45" s="5436"/>
      <c r="M45" s="4755"/>
    </row>
    <row r="46" spans="1:13" ht="17.25" customHeight="1">
      <c r="A46" s="4755"/>
      <c r="B46" s="5421"/>
      <c r="C46" s="5179"/>
      <c r="D46" s="5179"/>
      <c r="E46" s="5422"/>
      <c r="F46" s="4821" t="s">
        <v>107</v>
      </c>
      <c r="G46" s="5437" t="s">
        <v>108</v>
      </c>
      <c r="H46" s="5415"/>
      <c r="I46" s="5437" t="s">
        <v>802</v>
      </c>
      <c r="J46" s="5415"/>
      <c r="K46" s="5437" t="s">
        <v>9</v>
      </c>
      <c r="L46" s="5438"/>
      <c r="M46" s="4755"/>
    </row>
    <row r="47" spans="1:13" ht="17.25" customHeight="1">
      <c r="A47" s="4755"/>
      <c r="B47" s="4822">
        <v>1</v>
      </c>
      <c r="C47" s="5423" t="s">
        <v>869</v>
      </c>
      <c r="D47" s="5327"/>
      <c r="E47" s="5415"/>
      <c r="F47" s="5053" t="s">
        <v>870</v>
      </c>
      <c r="G47" s="5441" t="s">
        <v>871</v>
      </c>
      <c r="H47" s="5415"/>
      <c r="I47" s="5440" t="s">
        <v>603</v>
      </c>
      <c r="J47" s="5422"/>
      <c r="K47" s="5441" t="s">
        <v>166</v>
      </c>
      <c r="L47" s="5438"/>
      <c r="M47" s="4755"/>
    </row>
    <row r="48" spans="1:13" ht="17.25" customHeight="1">
      <c r="A48" s="4755"/>
      <c r="B48" s="4824">
        <v>2</v>
      </c>
      <c r="C48" s="5485"/>
      <c r="D48" s="5327"/>
      <c r="E48" s="5415"/>
      <c r="F48" s="4932"/>
      <c r="G48" s="5458"/>
      <c r="H48" s="5415"/>
      <c r="I48" s="5486"/>
      <c r="J48" s="5422"/>
      <c r="K48" s="5458"/>
      <c r="L48" s="5438"/>
      <c r="M48" s="4755"/>
    </row>
    <row r="49" spans="1:13" ht="17.25" customHeight="1">
      <c r="A49" s="4755"/>
      <c r="B49" s="4824">
        <v>3</v>
      </c>
      <c r="C49" s="5485"/>
      <c r="D49" s="5327"/>
      <c r="E49" s="5415"/>
      <c r="F49" s="4932"/>
      <c r="G49" s="5458"/>
      <c r="H49" s="5415"/>
      <c r="I49" s="5486"/>
      <c r="J49" s="5422"/>
      <c r="K49" s="5458"/>
      <c r="L49" s="5438"/>
      <c r="M49" s="4755"/>
    </row>
    <row r="50" spans="1:13" ht="17.25" customHeight="1">
      <c r="A50" s="4755"/>
      <c r="B50" s="4826">
        <v>4</v>
      </c>
      <c r="C50" s="5425"/>
      <c r="D50" s="5330"/>
      <c r="E50" s="5417"/>
      <c r="F50" s="4827"/>
      <c r="G50" s="5442"/>
      <c r="H50" s="5417"/>
      <c r="I50" s="5442"/>
      <c r="J50" s="5417"/>
      <c r="K50" s="5442"/>
      <c r="L50" s="5443"/>
      <c r="M50" s="4755"/>
    </row>
    <row r="51" spans="1:13" ht="16.5">
      <c r="A51" s="4828"/>
      <c r="B51" s="4828"/>
      <c r="C51" s="4828"/>
      <c r="D51" s="4828"/>
      <c r="E51" s="4828"/>
      <c r="F51" s="4828"/>
      <c r="G51" s="4828"/>
      <c r="H51" s="4828"/>
      <c r="I51" s="4828"/>
      <c r="J51" s="4828"/>
      <c r="K51" s="4828"/>
      <c r="L51" s="4828"/>
      <c r="M51" s="4828"/>
    </row>
    <row r="52" spans="1:13" ht="16.5">
      <c r="A52" s="4828"/>
      <c r="B52" s="5054" t="s">
        <v>872</v>
      </c>
      <c r="C52" s="4828"/>
      <c r="D52" s="4828"/>
      <c r="E52" s="4828"/>
      <c r="F52" s="4828"/>
      <c r="G52" s="4828"/>
      <c r="H52" s="4828"/>
      <c r="I52" s="4828"/>
      <c r="J52" s="4828"/>
      <c r="K52" s="4828"/>
      <c r="L52" s="4828"/>
      <c r="M52" s="4828"/>
    </row>
    <row r="53" spans="1:13" ht="16.5">
      <c r="A53" s="4828"/>
      <c r="B53" s="4828"/>
      <c r="C53" s="4828"/>
      <c r="D53" s="4828"/>
      <c r="E53" s="4828"/>
      <c r="F53" s="4828"/>
      <c r="G53" s="4828"/>
      <c r="H53" s="4828"/>
      <c r="I53" s="4828"/>
      <c r="J53" s="4828"/>
      <c r="K53" s="4828"/>
      <c r="L53" s="4828"/>
      <c r="M53" s="4828"/>
    </row>
    <row r="54" spans="1:13" ht="16.5">
      <c r="A54" s="4828"/>
      <c r="B54" s="5055" t="s">
        <v>873</v>
      </c>
      <c r="C54" s="4828"/>
      <c r="D54" s="4828"/>
      <c r="E54" s="4828"/>
      <c r="F54" s="4828"/>
      <c r="G54" s="4828"/>
      <c r="H54" s="4828"/>
      <c r="I54" s="4828"/>
      <c r="J54" s="4828"/>
      <c r="K54" s="4828"/>
      <c r="L54" s="4828"/>
      <c r="M54" s="4828"/>
    </row>
    <row r="55" spans="1:13" ht="16.5">
      <c r="A55" s="4828"/>
      <c r="B55" s="4904" t="s">
        <v>874</v>
      </c>
      <c r="C55" s="4828"/>
      <c r="D55" s="4828"/>
      <c r="E55" s="4828"/>
      <c r="F55" s="4828"/>
      <c r="G55" s="4828"/>
      <c r="H55" s="4828"/>
      <c r="I55" s="4828"/>
      <c r="J55" s="4828"/>
      <c r="K55" s="4828"/>
      <c r="L55" s="4828"/>
      <c r="M55" s="4828"/>
    </row>
    <row r="56" spans="1:13" ht="16.5">
      <c r="A56" s="4828"/>
      <c r="B56" s="4904" t="s">
        <v>875</v>
      </c>
      <c r="C56" s="4828"/>
      <c r="D56" s="4828"/>
      <c r="E56" s="4828"/>
      <c r="F56" s="4828"/>
      <c r="G56" s="4828"/>
      <c r="H56" s="4828"/>
      <c r="I56" s="4828"/>
      <c r="J56" s="4828"/>
      <c r="K56" s="4828"/>
      <c r="L56" s="4828"/>
      <c r="M56" s="4828"/>
    </row>
    <row r="57" spans="1:13" ht="16.5">
      <c r="A57" s="4828"/>
      <c r="B57" s="4828"/>
      <c r="C57" s="4828"/>
      <c r="D57" s="4828"/>
      <c r="E57" s="4828"/>
      <c r="F57" s="4828"/>
      <c r="G57" s="4828"/>
      <c r="H57" s="4828"/>
      <c r="I57" s="4828"/>
      <c r="J57" s="4828"/>
      <c r="K57" s="4828"/>
      <c r="L57" s="4828"/>
      <c r="M57" s="4828"/>
    </row>
    <row r="58" spans="1:13" ht="16.5">
      <c r="A58" s="4828"/>
      <c r="B58" s="4828"/>
      <c r="C58" s="4828"/>
      <c r="D58" s="4828"/>
      <c r="E58" s="4828"/>
      <c r="F58" s="4828"/>
      <c r="G58" s="4828"/>
      <c r="H58" s="4828"/>
      <c r="I58" s="4828"/>
      <c r="J58" s="4828"/>
      <c r="K58" s="4828"/>
      <c r="L58" s="4828"/>
      <c r="M58" s="4828"/>
    </row>
    <row r="59" spans="1:13" ht="16.5">
      <c r="A59" s="4828"/>
      <c r="B59" s="4828"/>
      <c r="C59" s="4828"/>
      <c r="D59" s="4828"/>
      <c r="E59" s="4828"/>
      <c r="F59" s="4828"/>
      <c r="G59" s="4828"/>
      <c r="H59" s="4828"/>
      <c r="I59" s="4828"/>
      <c r="J59" s="4828"/>
      <c r="K59" s="4828"/>
      <c r="L59" s="4828"/>
      <c r="M59" s="4828"/>
    </row>
  </sheetData>
  <mergeCells count="50">
    <mergeCell ref="C48:E48"/>
    <mergeCell ref="G48:H48"/>
    <mergeCell ref="I48:J48"/>
    <mergeCell ref="K48:L48"/>
    <mergeCell ref="G49:H49"/>
    <mergeCell ref="I49:J49"/>
    <mergeCell ref="K49:L49"/>
    <mergeCell ref="C49:E49"/>
    <mergeCell ref="C50:E50"/>
    <mergeCell ref="G50:H50"/>
    <mergeCell ref="I50:J50"/>
    <mergeCell ref="K50:L50"/>
    <mergeCell ref="K40:L40"/>
    <mergeCell ref="I47:J47"/>
    <mergeCell ref="K47:L47"/>
    <mergeCell ref="F41:G41"/>
    <mergeCell ref="H41:J41"/>
    <mergeCell ref="K41:L41"/>
    <mergeCell ref="B43:L43"/>
    <mergeCell ref="B45:E46"/>
    <mergeCell ref="F45:L45"/>
    <mergeCell ref="C47:E47"/>
    <mergeCell ref="C41:E41"/>
    <mergeCell ref="I46:J46"/>
    <mergeCell ref="C40:E40"/>
    <mergeCell ref="F40:G40"/>
    <mergeCell ref="H40:I40"/>
    <mergeCell ref="B36:E37"/>
    <mergeCell ref="F36:L36"/>
    <mergeCell ref="F37:G37"/>
    <mergeCell ref="H37:I37"/>
    <mergeCell ref="C38:E38"/>
    <mergeCell ref="F38:G38"/>
    <mergeCell ref="H38:I38"/>
    <mergeCell ref="K46:L46"/>
    <mergeCell ref="G46:H46"/>
    <mergeCell ref="G47:H47"/>
    <mergeCell ref="B2:L2"/>
    <mergeCell ref="B29:E29"/>
    <mergeCell ref="I29:L29"/>
    <mergeCell ref="B30:E30"/>
    <mergeCell ref="B31:E31"/>
    <mergeCell ref="B32:E32"/>
    <mergeCell ref="B34:L34"/>
    <mergeCell ref="K37:L37"/>
    <mergeCell ref="K38:L38"/>
    <mergeCell ref="K39:L39"/>
    <mergeCell ref="C39:E39"/>
    <mergeCell ref="F39:G39"/>
    <mergeCell ref="H39:I39"/>
  </mergeCells>
  <phoneticPr fontId="162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1F1F1F"/>
    <outlinePr summaryBelow="0" summaryRight="0"/>
  </sheetPr>
  <dimension ref="A1:M37"/>
  <sheetViews>
    <sheetView showGridLines="0" workbookViewId="0"/>
  </sheetViews>
  <sheetFormatPr defaultColWidth="12.5703125" defaultRowHeight="15.75" customHeight="1"/>
  <cols>
    <col min="1" max="1" width="1.42578125" customWidth="1"/>
    <col min="2" max="2" width="4" customWidth="1"/>
    <col min="3" max="3" width="12.5703125" customWidth="1"/>
    <col min="4" max="5" width="4" customWidth="1"/>
    <col min="6" max="12" width="12.5703125" customWidth="1"/>
    <col min="13" max="13" width="1.42578125" customWidth="1"/>
  </cols>
  <sheetData>
    <row r="1" spans="1:13" ht="8.25" customHeight="1">
      <c r="A1" s="4744"/>
      <c r="B1" s="4745"/>
      <c r="C1" s="4745"/>
      <c r="D1" s="4745"/>
      <c r="E1" s="4745"/>
      <c r="F1" s="4745"/>
      <c r="G1" s="4745"/>
      <c r="H1" s="4745"/>
      <c r="I1" s="4745"/>
      <c r="J1" s="4745"/>
      <c r="K1" s="4745"/>
      <c r="L1" s="4745"/>
      <c r="M1" s="4744"/>
    </row>
    <row r="2" spans="1:13" ht="36">
      <c r="A2" s="4744"/>
      <c r="B2" s="5426" t="s">
        <v>32</v>
      </c>
      <c r="C2" s="5427"/>
      <c r="D2" s="5427"/>
      <c r="E2" s="5427"/>
      <c r="F2" s="5427"/>
      <c r="G2" s="5427"/>
      <c r="H2" s="5427"/>
      <c r="I2" s="5427"/>
      <c r="J2" s="5427"/>
      <c r="K2" s="5427"/>
      <c r="L2" s="5427"/>
      <c r="M2" s="4744"/>
    </row>
    <row r="3" spans="1:13" ht="3.75" customHeight="1">
      <c r="A3" s="4744"/>
      <c r="B3" s="4746"/>
      <c r="C3" s="4749"/>
      <c r="D3" s="4747"/>
      <c r="E3" s="4748"/>
      <c r="F3" s="4749"/>
      <c r="G3" s="4744"/>
      <c r="H3" s="4744"/>
      <c r="I3" s="4744"/>
      <c r="J3" s="4750"/>
      <c r="K3" s="4751"/>
      <c r="L3" s="4752"/>
      <c r="M3" s="4744"/>
    </row>
    <row r="4" spans="1:13" ht="15">
      <c r="A4" s="4744"/>
      <c r="B4" s="4753" t="s">
        <v>876</v>
      </c>
      <c r="C4" s="4749"/>
      <c r="D4" s="4747"/>
      <c r="E4" s="4748"/>
      <c r="F4" s="4749"/>
      <c r="G4" s="4744"/>
      <c r="H4" s="4744"/>
      <c r="I4" s="4744"/>
      <c r="J4" s="4750"/>
      <c r="K4" s="4751" t="s">
        <v>102</v>
      </c>
      <c r="L4" s="4754">
        <v>45161</v>
      </c>
      <c r="M4" s="4744"/>
    </row>
    <row r="5" spans="1:13" ht="3.75" customHeight="1">
      <c r="A5" s="4755"/>
      <c r="B5" s="4756"/>
      <c r="C5" s="4756"/>
      <c r="D5" s="4756"/>
      <c r="E5" s="4756"/>
      <c r="F5" s="4756"/>
      <c r="G5" s="4756"/>
      <c r="H5" s="4757"/>
      <c r="I5" s="4757"/>
      <c r="J5" s="4756"/>
      <c r="K5" s="4756"/>
      <c r="L5" s="4756"/>
      <c r="M5" s="4755"/>
    </row>
    <row r="6" spans="1:13" ht="18.75" customHeight="1">
      <c r="A6" s="4755"/>
      <c r="B6" s="4982" t="s">
        <v>0</v>
      </c>
      <c r="C6" s="4983" t="s">
        <v>605</v>
      </c>
      <c r="D6" s="4983" t="s">
        <v>785</v>
      </c>
      <c r="E6" s="4983" t="s">
        <v>786</v>
      </c>
      <c r="F6" s="4983" t="s">
        <v>10</v>
      </c>
      <c r="G6" s="4983" t="s">
        <v>11</v>
      </c>
      <c r="H6" s="4984" t="s">
        <v>787</v>
      </c>
      <c r="I6" s="4984" t="s">
        <v>788</v>
      </c>
      <c r="J6" s="4983" t="s">
        <v>852</v>
      </c>
      <c r="K6" s="4983" t="s">
        <v>790</v>
      </c>
      <c r="L6" s="4985" t="s">
        <v>58</v>
      </c>
      <c r="M6" s="4755"/>
    </row>
    <row r="7" spans="1:13" ht="18.75" customHeight="1">
      <c r="A7" s="4755"/>
      <c r="B7" s="4831">
        <v>1</v>
      </c>
      <c r="C7" s="4986" t="s">
        <v>62</v>
      </c>
      <c r="D7" s="4987">
        <v>24</v>
      </c>
      <c r="E7" s="4987">
        <v>6</v>
      </c>
      <c r="F7" s="4809">
        <v>15454545</v>
      </c>
      <c r="G7" s="4809">
        <v>1545454.5</v>
      </c>
      <c r="H7" s="4809">
        <v>16999999.5</v>
      </c>
      <c r="I7" s="4835">
        <f t="shared" ref="I7:I8" si="0">H7</f>
        <v>16999999.5</v>
      </c>
      <c r="J7" s="4836">
        <v>45456</v>
      </c>
      <c r="K7" s="4836">
        <v>45456</v>
      </c>
      <c r="L7" s="4837">
        <v>45464</v>
      </c>
      <c r="M7" s="4755"/>
    </row>
    <row r="8" spans="1:13" ht="18.75" customHeight="1">
      <c r="A8" s="4755"/>
      <c r="B8" s="5056">
        <v>2</v>
      </c>
      <c r="C8" s="5057" t="s">
        <v>63</v>
      </c>
      <c r="D8" s="5051">
        <v>25</v>
      </c>
      <c r="E8" s="5051">
        <v>6</v>
      </c>
      <c r="F8" s="5058">
        <v>14545454.5</v>
      </c>
      <c r="G8" s="5058">
        <f>F8/10</f>
        <v>1454545.45</v>
      </c>
      <c r="H8" s="5059">
        <f>SUM(F8:G8)</f>
        <v>15999999.949999999</v>
      </c>
      <c r="I8" s="5060">
        <f t="shared" si="0"/>
        <v>15999999.949999999</v>
      </c>
      <c r="J8" s="5061"/>
      <c r="K8" s="5061"/>
      <c r="L8" s="5062"/>
      <c r="M8" s="4755"/>
    </row>
    <row r="9" spans="1:13" ht="18.75" customHeight="1">
      <c r="A9" s="4755"/>
      <c r="B9" s="5003"/>
      <c r="C9" s="5004"/>
      <c r="D9" s="5005"/>
      <c r="E9" s="5005"/>
      <c r="F9" s="5063"/>
      <c r="G9" s="5063"/>
      <c r="H9" s="5063"/>
      <c r="I9" s="5064"/>
      <c r="J9" s="5065"/>
      <c r="K9" s="5065"/>
      <c r="L9" s="5066"/>
      <c r="M9" s="4755"/>
    </row>
    <row r="10" spans="1:13" ht="17.25" hidden="1" customHeight="1">
      <c r="A10" s="4744"/>
      <c r="B10" s="5040">
        <v>7</v>
      </c>
      <c r="C10" s="5041"/>
      <c r="D10" s="5042"/>
      <c r="E10" s="5042"/>
      <c r="F10" s="5043"/>
      <c r="G10" s="5043"/>
      <c r="H10" s="5043"/>
      <c r="I10" s="5044"/>
      <c r="J10" s="5045"/>
      <c r="K10" s="5045"/>
      <c r="L10" s="5046"/>
      <c r="M10" s="4744"/>
    </row>
    <row r="11" spans="1:13" ht="17.25" hidden="1" customHeight="1">
      <c r="A11" s="4744"/>
      <c r="B11" s="5040">
        <v>8</v>
      </c>
      <c r="C11" s="5041"/>
      <c r="D11" s="5042"/>
      <c r="E11" s="5042"/>
      <c r="F11" s="5043"/>
      <c r="G11" s="5043"/>
      <c r="H11" s="5043"/>
      <c r="I11" s="5044"/>
      <c r="J11" s="5045"/>
      <c r="K11" s="5045"/>
      <c r="L11" s="5046"/>
      <c r="M11" s="4744"/>
    </row>
    <row r="12" spans="1:13" ht="17.25" hidden="1" customHeight="1">
      <c r="A12" s="4744"/>
      <c r="B12" s="5040">
        <v>9</v>
      </c>
      <c r="C12" s="5041"/>
      <c r="D12" s="5042"/>
      <c r="E12" s="5042"/>
      <c r="F12" s="5043"/>
      <c r="G12" s="5043"/>
      <c r="H12" s="5043"/>
      <c r="I12" s="5044"/>
      <c r="J12" s="5045"/>
      <c r="K12" s="5045"/>
      <c r="L12" s="5047"/>
      <c r="M12" s="4744"/>
    </row>
    <row r="13" spans="1:13" ht="17.25" hidden="1" customHeight="1">
      <c r="A13" s="4744"/>
      <c r="B13" s="5040">
        <v>10</v>
      </c>
      <c r="C13" s="5048"/>
      <c r="D13" s="5042"/>
      <c r="E13" s="5042"/>
      <c r="F13" s="5049"/>
      <c r="G13" s="5043"/>
      <c r="H13" s="5043"/>
      <c r="I13" s="5044"/>
      <c r="J13" s="5050"/>
      <c r="K13" s="5050"/>
      <c r="L13" s="5047"/>
      <c r="M13" s="4744"/>
    </row>
    <row r="14" spans="1:13" ht="17.25" hidden="1" customHeight="1">
      <c r="A14" s="4744"/>
      <c r="B14" s="5040">
        <v>11</v>
      </c>
      <c r="C14" s="5048"/>
      <c r="D14" s="5042"/>
      <c r="E14" s="5042"/>
      <c r="F14" s="5049"/>
      <c r="G14" s="5043"/>
      <c r="H14" s="5043"/>
      <c r="I14" s="5044"/>
      <c r="J14" s="5050"/>
      <c r="K14" s="5050"/>
      <c r="L14" s="5047"/>
      <c r="M14" s="4744"/>
    </row>
    <row r="15" spans="1:13" ht="8.25" customHeight="1">
      <c r="A15" s="4744"/>
      <c r="B15" s="4750"/>
      <c r="C15" s="4744"/>
      <c r="D15" s="4744"/>
      <c r="E15" s="4808"/>
      <c r="F15" s="4744"/>
      <c r="G15" s="4744"/>
      <c r="H15" s="4744"/>
      <c r="I15" s="4749"/>
      <c r="J15" s="4750"/>
      <c r="K15" s="4750"/>
      <c r="L15" s="4750"/>
      <c r="M15" s="4744"/>
    </row>
    <row r="16" spans="1:13" ht="18.75" customHeight="1">
      <c r="A16" s="4905"/>
      <c r="B16" s="5481" t="s">
        <v>605</v>
      </c>
      <c r="C16" s="5166"/>
      <c r="D16" s="5166"/>
      <c r="E16" s="5166"/>
      <c r="F16" s="4983" t="s">
        <v>10</v>
      </c>
      <c r="G16" s="4983" t="s">
        <v>11</v>
      </c>
      <c r="H16" s="4983" t="s">
        <v>860</v>
      </c>
      <c r="I16" s="5481" t="s">
        <v>9</v>
      </c>
      <c r="J16" s="5166"/>
      <c r="K16" s="5166"/>
      <c r="L16" s="5166"/>
      <c r="M16" s="4905"/>
    </row>
    <row r="17" spans="1:13" ht="18.75" customHeight="1">
      <c r="A17" s="4755"/>
      <c r="B17" s="5482" t="s">
        <v>6</v>
      </c>
      <c r="C17" s="5179"/>
      <c r="D17" s="5179"/>
      <c r="E17" s="5179"/>
      <c r="F17" s="4809">
        <v>30000000</v>
      </c>
      <c r="G17" s="4809">
        <f t="shared" ref="G17:G18" si="1">F17/10</f>
        <v>3000000</v>
      </c>
      <c r="H17" s="4835">
        <f t="shared" ref="H17:H18" si="2">SUM(F17:G17)</f>
        <v>33000000</v>
      </c>
      <c r="I17" s="4810" t="s">
        <v>877</v>
      </c>
      <c r="J17" s="4885"/>
      <c r="K17" s="4987" t="s">
        <v>354</v>
      </c>
      <c r="L17" s="4812">
        <f>F17-F18</f>
        <v>14545455</v>
      </c>
      <c r="M17" s="4755"/>
    </row>
    <row r="18" spans="1:13" ht="18.75" customHeight="1">
      <c r="A18" s="4755"/>
      <c r="B18" s="5483" t="s">
        <v>795</v>
      </c>
      <c r="C18" s="5327"/>
      <c r="D18" s="5327"/>
      <c r="E18" s="5327"/>
      <c r="F18" s="4813">
        <f>SUM(F6:F7)</f>
        <v>15454545</v>
      </c>
      <c r="G18" s="4813">
        <f t="shared" si="1"/>
        <v>1545454.5</v>
      </c>
      <c r="H18" s="4842">
        <f t="shared" si="2"/>
        <v>16999999.5</v>
      </c>
      <c r="I18" s="4814" t="s">
        <v>796</v>
      </c>
      <c r="J18" s="4887"/>
      <c r="K18" s="4991" t="s">
        <v>797</v>
      </c>
      <c r="L18" s="4816">
        <f>(F17-L17)/F17</f>
        <v>0.51515149999999998</v>
      </c>
      <c r="M18" s="4755"/>
    </row>
    <row r="19" spans="1:13" ht="18.75" customHeight="1">
      <c r="A19" s="4755"/>
      <c r="B19" s="5484" t="s">
        <v>798</v>
      </c>
      <c r="C19" s="5330"/>
      <c r="D19" s="5330"/>
      <c r="E19" s="5330"/>
      <c r="F19" s="4817">
        <f t="shared" ref="F19:H19" si="3">F18</f>
        <v>15454545</v>
      </c>
      <c r="G19" s="4817">
        <f t="shared" si="3"/>
        <v>1545454.5</v>
      </c>
      <c r="H19" s="5067">
        <f t="shared" si="3"/>
        <v>16999999.5</v>
      </c>
      <c r="I19" s="4818" t="s">
        <v>799</v>
      </c>
      <c r="J19" s="4889"/>
      <c r="K19" s="5051" t="s">
        <v>800</v>
      </c>
      <c r="L19" s="4820">
        <f>1-L18</f>
        <v>0.48484850000000002</v>
      </c>
      <c r="M19" s="4755"/>
    </row>
    <row r="20" spans="1:13" ht="15">
      <c r="A20" s="4744"/>
      <c r="B20" s="4750"/>
      <c r="C20" s="4744"/>
      <c r="D20" s="4750"/>
      <c r="E20" s="4750"/>
      <c r="F20" s="4744"/>
      <c r="G20" s="4744"/>
      <c r="H20" s="4744"/>
      <c r="I20" s="4744"/>
      <c r="J20" s="4750"/>
      <c r="K20" s="4750"/>
      <c r="L20" s="4744"/>
      <c r="M20" s="4744"/>
    </row>
    <row r="21" spans="1:13" ht="23.25">
      <c r="A21" s="4744"/>
      <c r="B21" s="5434" t="s">
        <v>821</v>
      </c>
      <c r="C21" s="5111"/>
      <c r="D21" s="5111"/>
      <c r="E21" s="5111"/>
      <c r="F21" s="5111"/>
      <c r="G21" s="5111"/>
      <c r="H21" s="5111"/>
      <c r="I21" s="5111"/>
      <c r="J21" s="5111"/>
      <c r="K21" s="5111"/>
      <c r="L21" s="5111"/>
      <c r="M21" s="4744"/>
    </row>
    <row r="22" spans="1:13" ht="8.25" customHeight="1">
      <c r="A22" s="4744"/>
      <c r="B22" s="4750"/>
      <c r="C22" s="4750"/>
      <c r="D22" s="4750"/>
      <c r="E22" s="4750"/>
      <c r="F22" s="4744"/>
      <c r="G22" s="4744"/>
      <c r="H22" s="4744"/>
      <c r="I22" s="4744"/>
      <c r="J22" s="4750"/>
      <c r="K22" s="4750"/>
      <c r="L22" s="4744"/>
      <c r="M22" s="4744"/>
    </row>
    <row r="23" spans="1:13" ht="17.25" customHeight="1">
      <c r="A23" s="4755"/>
      <c r="B23" s="5419" t="s">
        <v>605</v>
      </c>
      <c r="C23" s="5176"/>
      <c r="D23" s="5176"/>
      <c r="E23" s="5420"/>
      <c r="F23" s="5435"/>
      <c r="G23" s="5319"/>
      <c r="H23" s="5319"/>
      <c r="I23" s="5319"/>
      <c r="J23" s="5319"/>
      <c r="K23" s="5319"/>
      <c r="L23" s="5436"/>
      <c r="M23" s="4755"/>
    </row>
    <row r="24" spans="1:13" ht="17.25" customHeight="1">
      <c r="A24" s="4755"/>
      <c r="B24" s="5421"/>
      <c r="C24" s="5179"/>
      <c r="D24" s="5179"/>
      <c r="E24" s="5422"/>
      <c r="F24" s="4821" t="s">
        <v>107</v>
      </c>
      <c r="G24" s="5437" t="s">
        <v>108</v>
      </c>
      <c r="H24" s="5415"/>
      <c r="I24" s="5437" t="s">
        <v>802</v>
      </c>
      <c r="J24" s="5415"/>
      <c r="K24" s="5437" t="s">
        <v>9</v>
      </c>
      <c r="L24" s="5438"/>
      <c r="M24" s="4755"/>
    </row>
    <row r="25" spans="1:13" ht="17.25" customHeight="1">
      <c r="A25" s="4755"/>
      <c r="B25" s="5068">
        <v>1</v>
      </c>
      <c r="C25" s="5485" t="s">
        <v>812</v>
      </c>
      <c r="D25" s="5327"/>
      <c r="E25" s="5415"/>
      <c r="F25" s="4932" t="s">
        <v>657</v>
      </c>
      <c r="G25" s="5458" t="s">
        <v>878</v>
      </c>
      <c r="H25" s="5415"/>
      <c r="I25" s="5486"/>
      <c r="J25" s="5422"/>
      <c r="K25" s="5458"/>
      <c r="L25" s="5438"/>
      <c r="M25" s="4755"/>
    </row>
    <row r="26" spans="1:13" ht="17.25" customHeight="1">
      <c r="A26" s="4755"/>
      <c r="B26" s="4824">
        <v>2</v>
      </c>
      <c r="C26" s="5485"/>
      <c r="D26" s="5327"/>
      <c r="E26" s="5415"/>
      <c r="F26" s="4932"/>
      <c r="G26" s="5458"/>
      <c r="H26" s="5415"/>
      <c r="I26" s="5486"/>
      <c r="J26" s="5422"/>
      <c r="K26" s="5458"/>
      <c r="L26" s="5438"/>
      <c r="M26" s="4755"/>
    </row>
    <row r="27" spans="1:13" ht="17.25" customHeight="1">
      <c r="A27" s="4755"/>
      <c r="B27" s="4824">
        <v>3</v>
      </c>
      <c r="C27" s="5485"/>
      <c r="D27" s="5327"/>
      <c r="E27" s="5415"/>
      <c r="F27" s="4932"/>
      <c r="G27" s="5458"/>
      <c r="H27" s="5415"/>
      <c r="I27" s="5486"/>
      <c r="J27" s="5422"/>
      <c r="K27" s="5458"/>
      <c r="L27" s="5438"/>
      <c r="M27" s="4755"/>
    </row>
    <row r="28" spans="1:13" ht="17.25" customHeight="1">
      <c r="A28" s="4755"/>
      <c r="B28" s="4826">
        <v>4</v>
      </c>
      <c r="C28" s="5425"/>
      <c r="D28" s="5330"/>
      <c r="E28" s="5417"/>
      <c r="F28" s="4827"/>
      <c r="G28" s="5442"/>
      <c r="H28" s="5417"/>
      <c r="I28" s="5442"/>
      <c r="J28" s="5417"/>
      <c r="K28" s="5442"/>
      <c r="L28" s="5443"/>
      <c r="M28" s="4755"/>
    </row>
    <row r="29" spans="1:13" ht="16.5">
      <c r="A29" s="4828"/>
      <c r="B29" s="4828"/>
      <c r="C29" s="4828"/>
      <c r="D29" s="4828"/>
      <c r="E29" s="4828"/>
      <c r="F29" s="4828"/>
      <c r="G29" s="4828"/>
      <c r="H29" s="4828"/>
      <c r="I29" s="4828"/>
      <c r="J29" s="4828"/>
      <c r="K29" s="4828"/>
      <c r="L29" s="4828"/>
      <c r="M29" s="4828"/>
    </row>
    <row r="30" spans="1:13" ht="16.5">
      <c r="A30" s="4828"/>
      <c r="B30" s="5054" t="s">
        <v>879</v>
      </c>
      <c r="C30" s="4828"/>
      <c r="D30" s="4828"/>
      <c r="E30" s="4828"/>
      <c r="F30" s="4828"/>
      <c r="G30" s="4828"/>
      <c r="H30" s="4828"/>
      <c r="I30" s="4828"/>
      <c r="J30" s="4828"/>
      <c r="K30" s="4828"/>
      <c r="L30" s="4828"/>
      <c r="M30" s="4828"/>
    </row>
    <row r="31" spans="1:13" ht="16.5">
      <c r="A31" s="4828"/>
      <c r="B31" s="1960" t="s">
        <v>880</v>
      </c>
      <c r="C31" s="4828"/>
      <c r="D31" s="4828"/>
      <c r="E31" s="4828"/>
      <c r="F31" s="4828"/>
      <c r="G31" s="4828"/>
      <c r="H31" s="4828"/>
      <c r="I31" s="4828"/>
      <c r="J31" s="4828"/>
      <c r="K31" s="4828"/>
      <c r="L31" s="4828"/>
      <c r="M31" s="4828"/>
    </row>
    <row r="32" spans="1:13" ht="16.5">
      <c r="A32" s="4828"/>
      <c r="B32" s="4904" t="s">
        <v>881</v>
      </c>
      <c r="C32" s="4828"/>
      <c r="D32" s="4828"/>
      <c r="E32" s="4828"/>
      <c r="F32" s="4828"/>
      <c r="G32" s="4828"/>
      <c r="H32" s="4828"/>
      <c r="I32" s="4828"/>
      <c r="J32" s="4828"/>
      <c r="K32" s="4828"/>
      <c r="L32" s="4828"/>
      <c r="M32" s="4828"/>
    </row>
    <row r="33" spans="1:13" ht="16.5">
      <c r="A33" s="4828"/>
      <c r="B33" s="4828"/>
      <c r="C33" s="4828"/>
      <c r="D33" s="4828"/>
      <c r="E33" s="4828"/>
      <c r="F33" s="4746" t="s">
        <v>882</v>
      </c>
      <c r="G33" s="4828"/>
      <c r="H33" s="4828"/>
      <c r="I33" s="4828"/>
      <c r="J33" s="4828"/>
      <c r="K33" s="4904"/>
      <c r="L33" s="4828"/>
      <c r="M33" s="4828"/>
    </row>
    <row r="34" spans="1:13" ht="16.5">
      <c r="A34" s="4828"/>
      <c r="B34" s="4828"/>
      <c r="C34" s="4828"/>
      <c r="D34" s="4828"/>
      <c r="E34" s="4828"/>
      <c r="F34" s="4746" t="s">
        <v>883</v>
      </c>
      <c r="G34" s="4828"/>
      <c r="H34" s="4828"/>
      <c r="I34" s="4828"/>
      <c r="J34" s="4828"/>
      <c r="K34" s="4828"/>
      <c r="L34" s="4828"/>
      <c r="M34" s="4828"/>
    </row>
    <row r="35" spans="1:13" ht="16.5">
      <c r="A35" s="4828"/>
      <c r="B35" s="4828"/>
      <c r="C35" s="4828"/>
      <c r="D35" s="4828"/>
      <c r="E35" s="4828"/>
      <c r="F35" s="4828"/>
      <c r="G35" s="4828"/>
      <c r="H35" s="4828"/>
      <c r="I35" s="4828"/>
      <c r="J35" s="4828"/>
      <c r="K35" s="4828"/>
      <c r="L35" s="4828"/>
      <c r="M35" s="4828"/>
    </row>
    <row r="36" spans="1:13" ht="16.5">
      <c r="A36" s="4828"/>
      <c r="B36" s="4828"/>
      <c r="C36" s="4828"/>
      <c r="D36" s="4828"/>
      <c r="E36" s="4828"/>
      <c r="F36" s="4828"/>
      <c r="G36" s="4828"/>
      <c r="H36" s="4828"/>
      <c r="I36" s="4828"/>
      <c r="J36" s="4828"/>
      <c r="K36" s="4828"/>
      <c r="L36" s="4828"/>
      <c r="M36" s="4828"/>
    </row>
    <row r="37" spans="1:13" ht="16.5">
      <c r="A37" s="4828"/>
      <c r="B37" s="4828"/>
      <c r="C37" s="4828"/>
      <c r="D37" s="4828"/>
      <c r="E37" s="4828"/>
      <c r="F37" s="4828"/>
      <c r="G37" s="4828"/>
      <c r="H37" s="4828"/>
      <c r="I37" s="4828"/>
      <c r="J37" s="4828"/>
      <c r="K37" s="4828"/>
      <c r="L37" s="4828"/>
      <c r="M37" s="4828"/>
    </row>
  </sheetData>
  <mergeCells count="28">
    <mergeCell ref="C28:E28"/>
    <mergeCell ref="G28:H28"/>
    <mergeCell ref="I28:J28"/>
    <mergeCell ref="K28:L28"/>
    <mergeCell ref="B23:E24"/>
    <mergeCell ref="F23:L23"/>
    <mergeCell ref="G24:H24"/>
    <mergeCell ref="I24:J24"/>
    <mergeCell ref="K24:L24"/>
    <mergeCell ref="C25:E25"/>
    <mergeCell ref="C26:E26"/>
    <mergeCell ref="G26:H26"/>
    <mergeCell ref="I26:J26"/>
    <mergeCell ref="K26:L26"/>
    <mergeCell ref="C27:E27"/>
    <mergeCell ref="G27:H27"/>
    <mergeCell ref="I27:J27"/>
    <mergeCell ref="K27:L27"/>
    <mergeCell ref="B19:E19"/>
    <mergeCell ref="B21:L21"/>
    <mergeCell ref="I25:J25"/>
    <mergeCell ref="K25:L25"/>
    <mergeCell ref="G25:H25"/>
    <mergeCell ref="B2:L2"/>
    <mergeCell ref="B16:E16"/>
    <mergeCell ref="I16:L16"/>
    <mergeCell ref="B17:E17"/>
    <mergeCell ref="B18:E18"/>
  </mergeCells>
  <phoneticPr fontId="16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outlinePr summaryBelow="0" summaryRight="0"/>
    <pageSetUpPr fitToPage="1"/>
  </sheetPr>
  <dimension ref="A1:AP276"/>
  <sheetViews>
    <sheetView showGridLines="0" tabSelected="1" zoomScale="85" zoomScaleNormal="85" workbookViewId="0">
      <pane ySplit="8" topLeftCell="A217" activePane="bottomLeft" state="frozen"/>
      <selection pane="bottomLeft" activeCell="H230" sqref="H230"/>
    </sheetView>
  </sheetViews>
  <sheetFormatPr defaultColWidth="12.5703125" defaultRowHeight="15.75" customHeight="1"/>
  <cols>
    <col min="1" max="1" width="1.85546875" customWidth="1"/>
    <col min="2" max="4" width="2" customWidth="1"/>
    <col min="5" max="5" width="7.140625" customWidth="1"/>
    <col min="6" max="6" width="10.42578125" customWidth="1"/>
    <col min="7" max="7" width="70" customWidth="1"/>
    <col min="8" max="8" width="63.7109375" bestFit="1" customWidth="1"/>
    <col min="9" max="10" width="10.42578125" customWidth="1"/>
    <col min="11" max="11" width="10.42578125" hidden="1" customWidth="1"/>
    <col min="12" max="12" width="10.42578125" customWidth="1"/>
    <col min="13" max="13" width="19.42578125" customWidth="1"/>
    <col min="14" max="14" width="8.42578125" customWidth="1"/>
    <col min="15" max="15" width="11.42578125" hidden="1" customWidth="1"/>
    <col min="16" max="16" width="13.140625" bestFit="1" customWidth="1"/>
    <col min="17" max="17" width="2.140625" customWidth="1"/>
    <col min="18" max="18" width="13" bestFit="1" customWidth="1"/>
    <col min="19" max="19" width="17.140625" customWidth="1"/>
    <col min="20" max="20" width="16.140625" customWidth="1"/>
    <col min="21" max="21" width="17.28515625" hidden="1" customWidth="1"/>
    <col min="22" max="22" width="14.42578125" bestFit="1" customWidth="1"/>
    <col min="23" max="23" width="13.5703125" bestFit="1" customWidth="1"/>
    <col min="24" max="24" width="15" customWidth="1"/>
    <col min="25" max="25" width="16.42578125" bestFit="1" customWidth="1"/>
    <col min="26" max="26" width="15" customWidth="1"/>
    <col min="27" max="27" width="16" customWidth="1"/>
    <col min="28" max="28" width="21.140625" bestFit="1" customWidth="1"/>
    <col min="29" max="29" width="10.7109375" customWidth="1"/>
    <col min="30" max="30" width="67.85546875" bestFit="1" customWidth="1"/>
    <col min="31" max="32" width="11.42578125" customWidth="1"/>
    <col min="33" max="33" width="12.140625" customWidth="1"/>
    <col min="34" max="34" width="30.85546875" bestFit="1" customWidth="1"/>
    <col min="35" max="35" width="24.5703125" customWidth="1"/>
    <col min="36" max="37" width="11.42578125" customWidth="1"/>
    <col min="38" max="38" width="10.7109375" customWidth="1"/>
    <col min="39" max="39" width="13.42578125" customWidth="1"/>
    <col min="40" max="40" width="24.5703125" customWidth="1"/>
    <col min="41" max="41" width="1.42578125" customWidth="1"/>
    <col min="42" max="42" width="1.42578125" hidden="1" customWidth="1"/>
  </cols>
  <sheetData>
    <row r="1" spans="1:42" ht="7.5" customHeight="1">
      <c r="A1" s="9"/>
      <c r="B1" s="1"/>
      <c r="C1" s="1"/>
      <c r="D1" s="2"/>
      <c r="E1" s="4"/>
      <c r="F1" s="2"/>
      <c r="G1" s="2"/>
      <c r="H1" s="2"/>
      <c r="I1" s="3"/>
      <c r="J1" s="3"/>
      <c r="K1" s="3"/>
      <c r="L1" s="3"/>
      <c r="M1" s="224"/>
      <c r="N1" s="225"/>
      <c r="O1" s="3"/>
      <c r="P1" s="3"/>
      <c r="Q1" s="2"/>
      <c r="R1" s="3"/>
      <c r="S1" s="2"/>
      <c r="T1" s="2"/>
      <c r="U1" s="1"/>
      <c r="V1" s="226"/>
      <c r="W1" s="226"/>
      <c r="X1" s="1"/>
      <c r="Y1" s="1"/>
      <c r="Z1" s="1"/>
      <c r="AA1" s="1"/>
      <c r="AB1" s="227"/>
      <c r="AC1" s="228"/>
      <c r="AD1" s="229"/>
      <c r="AE1" s="1"/>
      <c r="AF1" s="1"/>
      <c r="AG1" s="230"/>
      <c r="AH1" s="231"/>
      <c r="AI1" s="232"/>
      <c r="AJ1" s="232"/>
      <c r="AK1" s="232"/>
      <c r="AL1" s="232"/>
      <c r="AM1" s="232"/>
      <c r="AN1" s="232"/>
      <c r="AO1" s="1"/>
      <c r="AP1" s="1"/>
    </row>
    <row r="2" spans="1:42" ht="37.5" customHeight="1">
      <c r="A2" s="233"/>
      <c r="B2" s="5130" t="s">
        <v>85</v>
      </c>
      <c r="C2" s="5111"/>
      <c r="D2" s="5111"/>
      <c r="E2" s="5111"/>
      <c r="F2" s="5111"/>
      <c r="G2" s="5111"/>
      <c r="H2" s="5111"/>
      <c r="I2" s="5111"/>
      <c r="J2" s="5111"/>
      <c r="K2" s="5111"/>
      <c r="L2" s="5111"/>
      <c r="M2" s="5111"/>
      <c r="N2" s="5111"/>
      <c r="S2" s="234"/>
      <c r="T2" s="235"/>
      <c r="U2" s="236"/>
      <c r="V2" s="236"/>
      <c r="W2" s="237"/>
      <c r="X2" s="238"/>
      <c r="Y2" s="238"/>
      <c r="Z2" s="238"/>
      <c r="AA2" s="239"/>
      <c r="AB2" s="240"/>
      <c r="AC2" s="241"/>
      <c r="AD2" s="242"/>
      <c r="AE2" s="7"/>
      <c r="AF2" s="7"/>
      <c r="AG2" s="243"/>
      <c r="AH2" s="7"/>
      <c r="AI2" s="7"/>
      <c r="AJ2" s="7"/>
      <c r="AK2" s="7"/>
      <c r="AL2" s="7"/>
      <c r="AM2" s="7"/>
      <c r="AN2" s="5113"/>
      <c r="AO2" s="5111"/>
      <c r="AP2" s="8"/>
    </row>
    <row r="3" spans="1:42" ht="15.75" customHeight="1">
      <c r="A3" s="233"/>
      <c r="B3" s="5131"/>
      <c r="C3" s="5131"/>
      <c r="D3" s="5131"/>
      <c r="E3" s="5131"/>
      <c r="F3" s="5131"/>
      <c r="G3" s="5131"/>
      <c r="H3" s="5131"/>
      <c r="I3" s="5131"/>
      <c r="J3" s="5131"/>
      <c r="K3" s="5131"/>
      <c r="L3" s="5131"/>
      <c r="M3" s="5131"/>
      <c r="N3" s="5131"/>
      <c r="O3" s="244"/>
      <c r="P3" s="244"/>
      <c r="Q3" s="245"/>
      <c r="R3" s="245"/>
      <c r="S3" s="245"/>
      <c r="T3" s="246"/>
      <c r="U3" s="246"/>
      <c r="V3" s="239"/>
      <c r="W3" s="247"/>
      <c r="X3" s="238"/>
      <c r="Y3" s="238"/>
      <c r="Z3" s="238"/>
      <c r="AA3" s="238"/>
      <c r="AB3" s="238"/>
      <c r="AC3" s="241"/>
      <c r="AD3" s="242"/>
      <c r="AE3" s="7"/>
      <c r="AF3" s="7"/>
      <c r="AG3" s="243"/>
      <c r="AH3" s="7"/>
      <c r="AI3" s="7"/>
      <c r="AJ3" s="7"/>
      <c r="AK3" s="7"/>
      <c r="AL3" s="7"/>
      <c r="AM3" s="7"/>
      <c r="AN3" s="5111"/>
      <c r="AO3" s="5111"/>
      <c r="AP3" s="8"/>
    </row>
    <row r="4" spans="1:42" ht="15.75" customHeight="1">
      <c r="A4" s="233"/>
      <c r="B4" s="233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4"/>
      <c r="P4" s="244"/>
      <c r="Q4" s="245"/>
      <c r="R4" s="245"/>
      <c r="S4" s="245"/>
      <c r="T4" s="246"/>
      <c r="U4" s="246"/>
      <c r="V4" s="239"/>
      <c r="W4" s="247"/>
      <c r="X4" s="238"/>
      <c r="Y4" s="238"/>
      <c r="Z4" s="238"/>
      <c r="AA4" s="238">
        <f>AA18*0.9</f>
        <v>142560000</v>
      </c>
      <c r="AB4" s="238"/>
      <c r="AC4" s="241"/>
      <c r="AD4" s="242"/>
      <c r="AE4" s="7"/>
      <c r="AF4" s="7"/>
      <c r="AG4" s="243"/>
      <c r="AH4" s="7"/>
      <c r="AI4" s="7"/>
      <c r="AJ4" s="7"/>
      <c r="AK4" s="7"/>
      <c r="AL4" s="7"/>
      <c r="AM4" s="7"/>
      <c r="AN4" s="5111"/>
      <c r="AO4" s="5111"/>
      <c r="AP4" s="8"/>
    </row>
    <row r="5" spans="1:42" ht="22.5" customHeight="1">
      <c r="A5" s="9"/>
      <c r="B5" s="5114" t="e">
        <f ca="1">IMAGE("https://lh3.google.com/u/0/d/1VLLHTpzGRbg6Z4lkKTRP4swuMIN6QTbb=w1920-h911-iv1",4,22,22)</f>
        <v>#NAME?</v>
      </c>
      <c r="C5" s="5111"/>
      <c r="D5" s="12" t="s">
        <v>86</v>
      </c>
      <c r="E5" s="248"/>
      <c r="F5" s="249" t="s">
        <v>87</v>
      </c>
      <c r="G5" s="249"/>
      <c r="H5" s="249"/>
      <c r="I5" s="249"/>
      <c r="J5" s="249"/>
      <c r="K5" s="249"/>
      <c r="L5" s="249"/>
      <c r="M5" s="249"/>
      <c r="N5" s="249"/>
      <c r="O5" s="249"/>
      <c r="P5" s="249"/>
      <c r="V5" s="250" t="s">
        <v>88</v>
      </c>
      <c r="W5" s="251">
        <v>46098</v>
      </c>
      <c r="X5" s="238"/>
      <c r="Y5" s="238"/>
      <c r="Z5" s="7"/>
      <c r="AA5" s="7"/>
      <c r="AB5" s="252"/>
      <c r="AC5" s="253"/>
      <c r="AD5" s="242"/>
      <c r="AE5" s="7"/>
      <c r="AF5" s="7"/>
      <c r="AG5" s="243"/>
      <c r="AH5" s="7"/>
      <c r="AI5" s="7"/>
      <c r="AJ5" s="7"/>
      <c r="AK5" s="7"/>
      <c r="AL5" s="7"/>
      <c r="AM5" s="7"/>
      <c r="AN5" s="5111"/>
      <c r="AO5" s="5111"/>
      <c r="AP5" s="8"/>
    </row>
    <row r="6" spans="1:42" ht="6" customHeight="1">
      <c r="A6" s="254"/>
      <c r="B6" s="9"/>
      <c r="C6" s="9"/>
      <c r="D6" s="9"/>
      <c r="E6" s="17"/>
      <c r="F6" s="9"/>
      <c r="G6" s="9"/>
      <c r="H6" s="9"/>
      <c r="I6" s="16"/>
      <c r="J6" s="16"/>
      <c r="K6" s="16"/>
      <c r="L6" s="16"/>
      <c r="M6" s="255"/>
      <c r="N6" s="256"/>
      <c r="O6" s="16"/>
      <c r="P6" s="16"/>
      <c r="Q6" s="9"/>
      <c r="R6" s="16"/>
      <c r="S6" s="9"/>
      <c r="T6" s="9"/>
      <c r="U6" s="9"/>
      <c r="V6" s="16"/>
      <c r="W6" s="16"/>
      <c r="X6" s="238"/>
      <c r="Y6" s="238"/>
      <c r="Z6" s="9"/>
      <c r="AA6" s="9"/>
      <c r="AB6" s="257"/>
      <c r="AC6" s="258"/>
      <c r="AD6" s="229"/>
      <c r="AE6" s="9"/>
      <c r="AF6" s="9"/>
      <c r="AG6" s="259"/>
      <c r="AH6" s="260"/>
      <c r="AI6" s="10"/>
      <c r="AJ6" s="10"/>
      <c r="AK6" s="10"/>
      <c r="AL6" s="10"/>
      <c r="AM6" s="10"/>
      <c r="AN6" s="10"/>
      <c r="AO6" s="9"/>
      <c r="AP6" s="8"/>
    </row>
    <row r="7" spans="1:42" ht="18.75" customHeight="1">
      <c r="A7" s="261"/>
      <c r="B7" s="5132" t="s">
        <v>89</v>
      </c>
      <c r="C7" s="5133"/>
      <c r="D7" s="5134"/>
      <c r="E7" s="5137" t="s">
        <v>90</v>
      </c>
      <c r="F7" s="5139" t="s">
        <v>91</v>
      </c>
      <c r="G7" s="5141" t="s">
        <v>92</v>
      </c>
      <c r="H7" s="5145" t="s">
        <v>93</v>
      </c>
      <c r="I7" s="5147" t="s">
        <v>94</v>
      </c>
      <c r="J7" s="5139" t="s">
        <v>95</v>
      </c>
      <c r="K7" s="5148" t="s">
        <v>96</v>
      </c>
      <c r="L7" s="5147" t="s">
        <v>97</v>
      </c>
      <c r="M7" s="5150" t="s">
        <v>4</v>
      </c>
      <c r="N7" s="5152" t="s">
        <v>98</v>
      </c>
      <c r="O7" s="5154" t="s">
        <v>3</v>
      </c>
      <c r="P7" s="5155"/>
      <c r="Q7" s="5155"/>
      <c r="R7" s="5156"/>
      <c r="S7" s="5157" t="s">
        <v>99</v>
      </c>
      <c r="T7" s="5155"/>
      <c r="U7" s="5158"/>
      <c r="V7" s="5159" t="s">
        <v>54</v>
      </c>
      <c r="W7" s="5155"/>
      <c r="X7" s="5155"/>
      <c r="Y7" s="5155"/>
      <c r="Z7" s="5155"/>
      <c r="AA7" s="5155"/>
      <c r="AB7" s="5155"/>
      <c r="AC7" s="5160"/>
      <c r="AD7" s="5161" t="s">
        <v>9</v>
      </c>
      <c r="AE7" s="5127" t="s">
        <v>100</v>
      </c>
      <c r="AF7" s="5128"/>
      <c r="AG7" s="5128"/>
      <c r="AH7" s="5128"/>
      <c r="AI7" s="5129"/>
      <c r="AJ7" s="5143" t="s">
        <v>101</v>
      </c>
      <c r="AK7" s="5128"/>
      <c r="AL7" s="5128"/>
      <c r="AM7" s="5128"/>
      <c r="AN7" s="5144"/>
      <c r="AO7" s="262"/>
      <c r="AP7" s="263"/>
    </row>
    <row r="8" spans="1:42" ht="18.75" customHeight="1">
      <c r="A8" s="261"/>
      <c r="B8" s="5135"/>
      <c r="C8" s="5135"/>
      <c r="D8" s="5136"/>
      <c r="E8" s="5138"/>
      <c r="F8" s="5140"/>
      <c r="G8" s="5142"/>
      <c r="H8" s="5146"/>
      <c r="I8" s="5138"/>
      <c r="J8" s="5140"/>
      <c r="K8" s="5149"/>
      <c r="L8" s="5138"/>
      <c r="M8" s="5151"/>
      <c r="N8" s="5153"/>
      <c r="O8" s="264" t="s">
        <v>102</v>
      </c>
      <c r="P8" s="265" t="s">
        <v>103</v>
      </c>
      <c r="Q8" s="266" t="s">
        <v>14</v>
      </c>
      <c r="R8" s="267" t="s">
        <v>104</v>
      </c>
      <c r="S8" s="268" t="s">
        <v>10</v>
      </c>
      <c r="T8" s="268" t="s">
        <v>11</v>
      </c>
      <c r="U8" s="269" t="s">
        <v>12</v>
      </c>
      <c r="V8" s="270" t="s">
        <v>51</v>
      </c>
      <c r="W8" s="271" t="s">
        <v>58</v>
      </c>
      <c r="X8" s="272" t="s">
        <v>10</v>
      </c>
      <c r="Y8" s="272" t="s">
        <v>11</v>
      </c>
      <c r="Z8" s="272" t="s">
        <v>12</v>
      </c>
      <c r="AA8" s="273" t="s">
        <v>105</v>
      </c>
      <c r="AB8" s="273" t="s">
        <v>57</v>
      </c>
      <c r="AC8" s="274" t="s">
        <v>56</v>
      </c>
      <c r="AD8" s="5142"/>
      <c r="AE8" s="275" t="s">
        <v>106</v>
      </c>
      <c r="AF8" s="276" t="s">
        <v>107</v>
      </c>
      <c r="AG8" s="277" t="s">
        <v>52</v>
      </c>
      <c r="AH8" s="278" t="s">
        <v>108</v>
      </c>
      <c r="AI8" s="276" t="s">
        <v>109</v>
      </c>
      <c r="AJ8" s="279" t="s">
        <v>106</v>
      </c>
      <c r="AK8" s="279" t="s">
        <v>107</v>
      </c>
      <c r="AL8" s="279" t="s">
        <v>52</v>
      </c>
      <c r="AM8" s="279" t="s">
        <v>108</v>
      </c>
      <c r="AN8" s="280" t="s">
        <v>109</v>
      </c>
      <c r="AO8" s="281"/>
      <c r="AP8" s="282"/>
    </row>
    <row r="9" spans="1:42" ht="36">
      <c r="A9" s="22"/>
      <c r="B9" s="5162" t="s">
        <v>16</v>
      </c>
      <c r="C9" s="5163"/>
      <c r="D9" s="5164"/>
      <c r="E9" s="284" t="s">
        <v>16</v>
      </c>
      <c r="F9" s="285" t="s">
        <v>110</v>
      </c>
      <c r="G9" s="286" t="s">
        <v>111</v>
      </c>
      <c r="H9" s="287"/>
      <c r="I9" s="288" t="s">
        <v>112</v>
      </c>
      <c r="J9" s="289" t="s">
        <v>113</v>
      </c>
      <c r="K9" s="290" t="s">
        <v>114</v>
      </c>
      <c r="L9" s="291" t="s">
        <v>115</v>
      </c>
      <c r="M9" s="292" t="s">
        <v>116</v>
      </c>
      <c r="N9" s="293" t="s">
        <v>117</v>
      </c>
      <c r="O9" s="294">
        <v>43194</v>
      </c>
      <c r="P9" s="295">
        <v>43194</v>
      </c>
      <c r="Q9" s="283" t="s">
        <v>14</v>
      </c>
      <c r="R9" s="296">
        <v>43343</v>
      </c>
      <c r="S9" s="297">
        <v>23790899</v>
      </c>
      <c r="T9" s="297">
        <f t="shared" ref="T9:T11" si="0">S9/10</f>
        <v>2379089.9</v>
      </c>
      <c r="U9" s="298">
        <f t="shared" ref="U9:U11" si="1">SUM(S9:T9)</f>
        <v>26169988.899999999</v>
      </c>
      <c r="V9" s="299">
        <v>43404</v>
      </c>
      <c r="W9" s="300">
        <v>43462</v>
      </c>
      <c r="X9" s="301">
        <v>23790899</v>
      </c>
      <c r="Y9" s="301">
        <f t="shared" ref="Y9:Y21" si="2">X9/10</f>
        <v>2379089.9</v>
      </c>
      <c r="Z9" s="301">
        <f t="shared" ref="Z9:Z21" si="3">SUM(X9:Y9)</f>
        <v>26169988.899999999</v>
      </c>
      <c r="AA9" s="301">
        <v>26169989</v>
      </c>
      <c r="AB9" s="302">
        <f t="shared" ref="AB9:AB11" si="4">ROUND(U9-AA9,0)</f>
        <v>0</v>
      </c>
      <c r="AC9" s="303">
        <f t="shared" ref="AC9:AC11" si="5">Z9/U9</f>
        <v>1</v>
      </c>
      <c r="AD9" s="304"/>
      <c r="AE9" s="305"/>
      <c r="AF9" s="306"/>
      <c r="AG9" s="292"/>
      <c r="AH9" s="307"/>
      <c r="AI9" s="308"/>
      <c r="AJ9" s="292" t="s">
        <v>116</v>
      </c>
      <c r="AK9" s="306" t="s">
        <v>118</v>
      </c>
      <c r="AL9" s="292" t="s">
        <v>119</v>
      </c>
      <c r="AM9" s="307" t="s">
        <v>120</v>
      </c>
      <c r="AN9" s="309" t="s">
        <v>121</v>
      </c>
      <c r="AO9" s="310"/>
      <c r="AP9" s="310"/>
    </row>
    <row r="10" spans="1:42" ht="30" customHeight="1">
      <c r="A10" s="22"/>
      <c r="B10" s="5162" t="s">
        <v>16</v>
      </c>
      <c r="C10" s="5163"/>
      <c r="D10" s="5164"/>
      <c r="E10" s="284" t="s">
        <v>16</v>
      </c>
      <c r="F10" s="311" t="s">
        <v>122</v>
      </c>
      <c r="G10" s="312" t="s">
        <v>123</v>
      </c>
      <c r="H10" s="313"/>
      <c r="I10" s="288" t="s">
        <v>112</v>
      </c>
      <c r="J10" s="289" t="s">
        <v>113</v>
      </c>
      <c r="K10" s="290" t="s">
        <v>114</v>
      </c>
      <c r="L10" s="291" t="s">
        <v>115</v>
      </c>
      <c r="M10" s="292" t="s">
        <v>116</v>
      </c>
      <c r="N10" s="293" t="s">
        <v>117</v>
      </c>
      <c r="O10" s="314">
        <v>44251</v>
      </c>
      <c r="P10" s="295">
        <v>44251</v>
      </c>
      <c r="Q10" s="283" t="s">
        <v>14</v>
      </c>
      <c r="R10" s="315">
        <v>44398</v>
      </c>
      <c r="S10" s="297">
        <v>11818182</v>
      </c>
      <c r="T10" s="297">
        <f t="shared" si="0"/>
        <v>1181818.2</v>
      </c>
      <c r="U10" s="298">
        <f t="shared" si="1"/>
        <v>13000000.199999999</v>
      </c>
      <c r="V10" s="299">
        <v>44398</v>
      </c>
      <c r="W10" s="300">
        <v>44410</v>
      </c>
      <c r="X10" s="301">
        <v>11818182</v>
      </c>
      <c r="Y10" s="301">
        <f t="shared" si="2"/>
        <v>1181818.2</v>
      </c>
      <c r="Z10" s="301">
        <f t="shared" si="3"/>
        <v>13000000.199999999</v>
      </c>
      <c r="AA10" s="316">
        <v>13000000</v>
      </c>
      <c r="AB10" s="302">
        <f t="shared" si="4"/>
        <v>0</v>
      </c>
      <c r="AC10" s="303">
        <f t="shared" si="5"/>
        <v>1</v>
      </c>
      <c r="AD10" s="317" t="s">
        <v>124</v>
      </c>
      <c r="AE10" s="305"/>
      <c r="AF10" s="306"/>
      <c r="AG10" s="292"/>
      <c r="AH10" s="307"/>
      <c r="AI10" s="308"/>
      <c r="AJ10" s="292" t="s">
        <v>116</v>
      </c>
      <c r="AK10" s="306" t="s">
        <v>118</v>
      </c>
      <c r="AL10" s="292" t="s">
        <v>119</v>
      </c>
      <c r="AM10" s="307" t="s">
        <v>120</v>
      </c>
      <c r="AN10" s="309" t="s">
        <v>121</v>
      </c>
      <c r="AO10" s="310"/>
      <c r="AP10" s="310"/>
    </row>
    <row r="11" spans="1:42" ht="30" customHeight="1">
      <c r="A11" s="22"/>
      <c r="B11" s="5165" t="s">
        <v>16</v>
      </c>
      <c r="C11" s="5166"/>
      <c r="D11" s="5167"/>
      <c r="E11" s="319" t="s">
        <v>16</v>
      </c>
      <c r="F11" s="320" t="s">
        <v>125</v>
      </c>
      <c r="G11" s="321" t="s">
        <v>126</v>
      </c>
      <c r="H11" s="322"/>
      <c r="I11" s="323" t="s">
        <v>112</v>
      </c>
      <c r="J11" s="324" t="s">
        <v>113</v>
      </c>
      <c r="K11" s="325" t="s">
        <v>114</v>
      </c>
      <c r="L11" s="326" t="s">
        <v>115</v>
      </c>
      <c r="M11" s="327" t="s">
        <v>116</v>
      </c>
      <c r="N11" s="328" t="s">
        <v>117</v>
      </c>
      <c r="O11" s="329">
        <v>44442</v>
      </c>
      <c r="P11" s="330">
        <v>44442</v>
      </c>
      <c r="Q11" s="331" t="s">
        <v>14</v>
      </c>
      <c r="R11" s="332">
        <v>45291</v>
      </c>
      <c r="S11" s="333">
        <v>90909091</v>
      </c>
      <c r="T11" s="333">
        <f t="shared" si="0"/>
        <v>9090909.0999999996</v>
      </c>
      <c r="U11" s="334">
        <f t="shared" si="1"/>
        <v>100000000.09999999</v>
      </c>
      <c r="V11" s="335"/>
      <c r="W11" s="336"/>
      <c r="X11" s="337">
        <f>SUM(X12:X17)</f>
        <v>90909091</v>
      </c>
      <c r="Y11" s="337">
        <f t="shared" si="2"/>
        <v>9090909.0999999996</v>
      </c>
      <c r="Z11" s="337">
        <f t="shared" si="3"/>
        <v>100000000.09999999</v>
      </c>
      <c r="AA11" s="338">
        <f>SUM(AA12:AA17)</f>
        <v>100000000.09999999</v>
      </c>
      <c r="AB11" s="339">
        <f t="shared" si="4"/>
        <v>0</v>
      </c>
      <c r="AC11" s="340">
        <f t="shared" si="5"/>
        <v>1</v>
      </c>
      <c r="AD11" s="341" t="s">
        <v>127</v>
      </c>
      <c r="AE11" s="342"/>
      <c r="AF11" s="343"/>
      <c r="AG11" s="343"/>
      <c r="AH11" s="344"/>
      <c r="AI11" s="345"/>
      <c r="AJ11" s="343" t="s">
        <v>116</v>
      </c>
      <c r="AK11" s="343" t="s">
        <v>128</v>
      </c>
      <c r="AL11" s="343" t="s">
        <v>129</v>
      </c>
      <c r="AM11" s="344">
        <v>1026343116</v>
      </c>
      <c r="AN11" s="346" t="s">
        <v>130</v>
      </c>
      <c r="AO11" s="347"/>
      <c r="AP11" s="347"/>
    </row>
    <row r="12" spans="1:42" ht="13.5" customHeight="1">
      <c r="A12" s="22"/>
      <c r="B12" s="5168"/>
      <c r="C12" s="5111"/>
      <c r="D12" s="5111"/>
      <c r="E12" s="349"/>
      <c r="F12" s="348"/>
      <c r="G12" s="350"/>
      <c r="H12" s="351" t="s">
        <v>131</v>
      </c>
      <c r="I12" s="352"/>
      <c r="J12" s="353"/>
      <c r="K12" s="354"/>
      <c r="L12" s="355" t="s">
        <v>115</v>
      </c>
      <c r="M12" s="356"/>
      <c r="N12" s="357"/>
      <c r="O12" s="358"/>
      <c r="P12" s="359"/>
      <c r="Q12" s="360"/>
      <c r="R12" s="361"/>
      <c r="S12" s="362"/>
      <c r="T12" s="362"/>
      <c r="U12" s="363"/>
      <c r="V12" s="364">
        <v>44572</v>
      </c>
      <c r="W12" s="365">
        <v>44572</v>
      </c>
      <c r="X12" s="366">
        <v>21000000</v>
      </c>
      <c r="Y12" s="366">
        <f t="shared" si="2"/>
        <v>2100000</v>
      </c>
      <c r="Z12" s="366">
        <f t="shared" si="3"/>
        <v>23100000</v>
      </c>
      <c r="AA12" s="367">
        <f t="shared" ref="AA12:AA17" si="6">Z12</f>
        <v>23100000</v>
      </c>
      <c r="AB12" s="368"/>
      <c r="AC12" s="369"/>
      <c r="AD12" s="370"/>
      <c r="AE12" s="371"/>
      <c r="AF12" s="372"/>
      <c r="AG12" s="356"/>
      <c r="AH12" s="373"/>
      <c r="AI12" s="374"/>
      <c r="AJ12" s="356"/>
      <c r="AK12" s="372"/>
      <c r="AL12" s="356"/>
      <c r="AM12" s="373"/>
      <c r="AN12" s="375"/>
      <c r="AO12" s="376"/>
      <c r="AP12" s="377"/>
    </row>
    <row r="13" spans="1:42" ht="13.5" customHeight="1">
      <c r="A13" s="22"/>
      <c r="B13" s="5168"/>
      <c r="C13" s="5111"/>
      <c r="D13" s="5111"/>
      <c r="E13" s="349"/>
      <c r="F13" s="348"/>
      <c r="G13" s="378"/>
      <c r="H13" s="379" t="s">
        <v>132</v>
      </c>
      <c r="I13" s="380"/>
      <c r="J13" s="381"/>
      <c r="K13" s="382"/>
      <c r="L13" s="383" t="s">
        <v>115</v>
      </c>
      <c r="M13" s="384"/>
      <c r="N13" s="385"/>
      <c r="O13" s="386"/>
      <c r="P13" s="387"/>
      <c r="Q13" s="388"/>
      <c r="R13" s="389"/>
      <c r="S13" s="390"/>
      <c r="T13" s="390"/>
      <c r="U13" s="391"/>
      <c r="V13" s="392">
        <v>44610</v>
      </c>
      <c r="W13" s="393">
        <v>44622</v>
      </c>
      <c r="X13" s="394">
        <v>13000000</v>
      </c>
      <c r="Y13" s="394">
        <f t="shared" si="2"/>
        <v>1300000</v>
      </c>
      <c r="Z13" s="394">
        <f t="shared" si="3"/>
        <v>14300000</v>
      </c>
      <c r="AA13" s="395">
        <f t="shared" si="6"/>
        <v>14300000</v>
      </c>
      <c r="AB13" s="396"/>
      <c r="AC13" s="397"/>
      <c r="AD13" s="398"/>
      <c r="AE13" s="399"/>
      <c r="AF13" s="400"/>
      <c r="AG13" s="384"/>
      <c r="AH13" s="401"/>
      <c r="AI13" s="402"/>
      <c r="AJ13" s="384"/>
      <c r="AK13" s="400"/>
      <c r="AL13" s="384"/>
      <c r="AM13" s="401"/>
      <c r="AN13" s="403"/>
      <c r="AO13" s="376"/>
      <c r="AP13" s="404"/>
    </row>
    <row r="14" spans="1:42" ht="13.5" customHeight="1">
      <c r="A14" s="22"/>
      <c r="B14" s="5168"/>
      <c r="C14" s="5111"/>
      <c r="D14" s="5111"/>
      <c r="E14" s="349"/>
      <c r="F14" s="348"/>
      <c r="G14" s="378"/>
      <c r="H14" s="379" t="s">
        <v>133</v>
      </c>
      <c r="I14" s="380"/>
      <c r="J14" s="381"/>
      <c r="K14" s="382"/>
      <c r="L14" s="383" t="s">
        <v>115</v>
      </c>
      <c r="M14" s="384"/>
      <c r="N14" s="385"/>
      <c r="O14" s="386"/>
      <c r="P14" s="387"/>
      <c r="Q14" s="388"/>
      <c r="R14" s="389"/>
      <c r="S14" s="390"/>
      <c r="T14" s="390"/>
      <c r="U14" s="391"/>
      <c r="V14" s="392">
        <v>44704</v>
      </c>
      <c r="W14" s="393">
        <v>44711</v>
      </c>
      <c r="X14" s="394">
        <v>13000000</v>
      </c>
      <c r="Y14" s="394">
        <f t="shared" si="2"/>
        <v>1300000</v>
      </c>
      <c r="Z14" s="394">
        <f t="shared" si="3"/>
        <v>14300000</v>
      </c>
      <c r="AA14" s="395">
        <f t="shared" si="6"/>
        <v>14300000</v>
      </c>
      <c r="AB14" s="396"/>
      <c r="AC14" s="397"/>
      <c r="AD14" s="398"/>
      <c r="AE14" s="399"/>
      <c r="AF14" s="400"/>
      <c r="AG14" s="384"/>
      <c r="AH14" s="401"/>
      <c r="AI14" s="402"/>
      <c r="AJ14" s="384"/>
      <c r="AK14" s="400"/>
      <c r="AL14" s="384"/>
      <c r="AM14" s="401"/>
      <c r="AN14" s="403"/>
      <c r="AO14" s="376"/>
      <c r="AP14" s="404"/>
    </row>
    <row r="15" spans="1:42" ht="13.5" customHeight="1">
      <c r="A15" s="22"/>
      <c r="B15" s="5168"/>
      <c r="C15" s="5111"/>
      <c r="D15" s="5111"/>
      <c r="E15" s="349"/>
      <c r="F15" s="348"/>
      <c r="G15" s="378"/>
      <c r="H15" s="379" t="s">
        <v>134</v>
      </c>
      <c r="I15" s="380"/>
      <c r="J15" s="381"/>
      <c r="K15" s="382"/>
      <c r="L15" s="383" t="s">
        <v>115</v>
      </c>
      <c r="M15" s="384"/>
      <c r="N15" s="385"/>
      <c r="O15" s="386"/>
      <c r="P15" s="387"/>
      <c r="Q15" s="388"/>
      <c r="R15" s="389"/>
      <c r="S15" s="390"/>
      <c r="T15" s="390"/>
      <c r="U15" s="391"/>
      <c r="V15" s="392">
        <v>44915</v>
      </c>
      <c r="W15" s="393">
        <v>44923</v>
      </c>
      <c r="X15" s="394">
        <v>12000000</v>
      </c>
      <c r="Y15" s="394">
        <f t="shared" si="2"/>
        <v>1200000</v>
      </c>
      <c r="Z15" s="394">
        <f t="shared" si="3"/>
        <v>13200000</v>
      </c>
      <c r="AA15" s="395">
        <f t="shared" si="6"/>
        <v>13200000</v>
      </c>
      <c r="AB15" s="396"/>
      <c r="AC15" s="397"/>
      <c r="AD15" s="398"/>
      <c r="AE15" s="399"/>
      <c r="AF15" s="400"/>
      <c r="AG15" s="384"/>
      <c r="AH15" s="401"/>
      <c r="AI15" s="402"/>
      <c r="AJ15" s="384"/>
      <c r="AK15" s="400"/>
      <c r="AL15" s="384"/>
      <c r="AM15" s="401"/>
      <c r="AN15" s="403"/>
      <c r="AO15" s="376"/>
      <c r="AP15" s="404"/>
    </row>
    <row r="16" spans="1:42" ht="13.5" customHeight="1">
      <c r="A16" s="22"/>
      <c r="B16" s="5168"/>
      <c r="C16" s="5111"/>
      <c r="D16" s="5111"/>
      <c r="E16" s="349"/>
      <c r="F16" s="348"/>
      <c r="G16" s="378"/>
      <c r="H16" s="405" t="s">
        <v>135</v>
      </c>
      <c r="I16" s="380"/>
      <c r="J16" s="381"/>
      <c r="K16" s="382"/>
      <c r="L16" s="383" t="s">
        <v>115</v>
      </c>
      <c r="M16" s="406"/>
      <c r="N16" s="407"/>
      <c r="O16" s="408"/>
      <c r="P16" s="409"/>
      <c r="Q16" s="410"/>
      <c r="R16" s="411"/>
      <c r="S16" s="412"/>
      <c r="T16" s="412"/>
      <c r="U16" s="413"/>
      <c r="V16" s="414">
        <v>45160</v>
      </c>
      <c r="W16" s="415">
        <v>45168</v>
      </c>
      <c r="X16" s="416">
        <v>14000000</v>
      </c>
      <c r="Y16" s="394">
        <f t="shared" si="2"/>
        <v>1400000</v>
      </c>
      <c r="Z16" s="394">
        <f t="shared" si="3"/>
        <v>15400000</v>
      </c>
      <c r="AA16" s="395">
        <f t="shared" si="6"/>
        <v>15400000</v>
      </c>
      <c r="AB16" s="417"/>
      <c r="AC16" s="418"/>
      <c r="AD16" s="419"/>
      <c r="AE16" s="420"/>
      <c r="AF16" s="421"/>
      <c r="AG16" s="406"/>
      <c r="AH16" s="422"/>
      <c r="AI16" s="423"/>
      <c r="AJ16" s="406"/>
      <c r="AK16" s="421"/>
      <c r="AL16" s="406"/>
      <c r="AM16" s="422"/>
      <c r="AN16" s="424"/>
      <c r="AO16" s="376"/>
      <c r="AP16" s="425"/>
    </row>
    <row r="17" spans="1:42" ht="13.5" customHeight="1">
      <c r="A17" s="22"/>
      <c r="B17" s="5162"/>
      <c r="C17" s="5163"/>
      <c r="D17" s="5163"/>
      <c r="E17" s="426"/>
      <c r="F17" s="283"/>
      <c r="G17" s="312"/>
      <c r="H17" s="427" t="s">
        <v>63</v>
      </c>
      <c r="I17" s="428"/>
      <c r="J17" s="429"/>
      <c r="K17" s="430"/>
      <c r="L17" s="431" t="s">
        <v>115</v>
      </c>
      <c r="M17" s="432"/>
      <c r="N17" s="433"/>
      <c r="O17" s="434"/>
      <c r="P17" s="435"/>
      <c r="Q17" s="436"/>
      <c r="R17" s="437"/>
      <c r="S17" s="438"/>
      <c r="T17" s="438"/>
      <c r="U17" s="439"/>
      <c r="V17" s="440">
        <v>45405</v>
      </c>
      <c r="W17" s="441">
        <v>45411</v>
      </c>
      <c r="X17" s="442">
        <v>17909091</v>
      </c>
      <c r="Y17" s="442">
        <f t="shared" si="2"/>
        <v>1790909.1</v>
      </c>
      <c r="Z17" s="442">
        <f t="shared" si="3"/>
        <v>19700000.100000001</v>
      </c>
      <c r="AA17" s="443">
        <f t="shared" si="6"/>
        <v>19700000.100000001</v>
      </c>
      <c r="AB17" s="444"/>
      <c r="AC17" s="445"/>
      <c r="AD17" s="446"/>
      <c r="AE17" s="447"/>
      <c r="AF17" s="448"/>
      <c r="AG17" s="432"/>
      <c r="AH17" s="449"/>
      <c r="AI17" s="450"/>
      <c r="AJ17" s="432"/>
      <c r="AK17" s="448"/>
      <c r="AL17" s="432"/>
      <c r="AM17" s="449"/>
      <c r="AN17" s="451"/>
      <c r="AO17" s="310"/>
      <c r="AP17" s="452"/>
    </row>
    <row r="18" spans="1:42" ht="30" customHeight="1">
      <c r="A18" s="22"/>
      <c r="B18" s="5169" t="s">
        <v>16</v>
      </c>
      <c r="C18" s="5163"/>
      <c r="D18" s="5164"/>
      <c r="E18" s="454" t="s">
        <v>16</v>
      </c>
      <c r="F18" s="455" t="s">
        <v>136</v>
      </c>
      <c r="G18" s="456" t="s">
        <v>137</v>
      </c>
      <c r="H18" s="457"/>
      <c r="I18" s="458" t="s">
        <v>112</v>
      </c>
      <c r="J18" s="459" t="s">
        <v>113</v>
      </c>
      <c r="K18" s="460" t="s">
        <v>114</v>
      </c>
      <c r="L18" s="461" t="s">
        <v>138</v>
      </c>
      <c r="M18" s="462" t="s">
        <v>116</v>
      </c>
      <c r="N18" s="463" t="s">
        <v>117</v>
      </c>
      <c r="O18" s="464">
        <v>44727</v>
      </c>
      <c r="P18" s="465">
        <v>44727</v>
      </c>
      <c r="Q18" s="466" t="s">
        <v>14</v>
      </c>
      <c r="R18" s="467">
        <v>46059</v>
      </c>
      <c r="S18" s="468">
        <f>190000000+50000000</f>
        <v>240000000</v>
      </c>
      <c r="T18" s="468">
        <f>S18/10</f>
        <v>24000000</v>
      </c>
      <c r="U18" s="469">
        <f>SUM(S18:T18)</f>
        <v>264000000</v>
      </c>
      <c r="V18" s="470"/>
      <c r="W18" s="471"/>
      <c r="X18" s="472">
        <f>SUM(X19:X22)</f>
        <v>144000000</v>
      </c>
      <c r="Y18" s="472">
        <f t="shared" si="2"/>
        <v>14400000</v>
      </c>
      <c r="Z18" s="472">
        <f t="shared" si="3"/>
        <v>158400000</v>
      </c>
      <c r="AA18" s="473">
        <f>SUM(AA19:AA21)</f>
        <v>158400000</v>
      </c>
      <c r="AB18" s="474">
        <f>ROUND(U18-AA18,0)</f>
        <v>105600000</v>
      </c>
      <c r="AC18" s="475">
        <f>Z18/U18</f>
        <v>0.6</v>
      </c>
      <c r="AD18" s="476" t="s">
        <v>139</v>
      </c>
      <c r="AE18" s="477" t="s">
        <v>116</v>
      </c>
      <c r="AF18" s="478" t="s">
        <v>140</v>
      </c>
      <c r="AG18" s="479" t="s">
        <v>141</v>
      </c>
      <c r="AH18" s="480" t="s">
        <v>142</v>
      </c>
      <c r="AI18" s="481" t="s">
        <v>143</v>
      </c>
      <c r="AJ18" s="479" t="s">
        <v>116</v>
      </c>
      <c r="AK18" s="478" t="s">
        <v>144</v>
      </c>
      <c r="AL18" s="479" t="s">
        <v>141</v>
      </c>
      <c r="AM18" s="480" t="s">
        <v>145</v>
      </c>
      <c r="AN18" s="482" t="s">
        <v>146</v>
      </c>
      <c r="AO18" s="20"/>
      <c r="AP18" s="20"/>
    </row>
    <row r="19" spans="1:42" ht="13.5" customHeight="1">
      <c r="A19" s="22"/>
      <c r="B19" s="5170"/>
      <c r="C19" s="5111"/>
      <c r="D19" s="5111"/>
      <c r="E19" s="484"/>
      <c r="F19" s="483"/>
      <c r="G19" s="485"/>
      <c r="H19" s="486" t="s">
        <v>131</v>
      </c>
      <c r="I19" s="487"/>
      <c r="J19" s="488"/>
      <c r="K19" s="489"/>
      <c r="L19" s="490" t="s">
        <v>115</v>
      </c>
      <c r="M19" s="491"/>
      <c r="N19" s="492"/>
      <c r="O19" s="493"/>
      <c r="P19" s="494"/>
      <c r="Q19" s="495"/>
      <c r="R19" s="496"/>
      <c r="S19" s="497"/>
      <c r="T19" s="497"/>
      <c r="U19" s="498"/>
      <c r="V19" s="499">
        <v>44741</v>
      </c>
      <c r="W19" s="500">
        <v>44742</v>
      </c>
      <c r="X19" s="501">
        <v>55000000</v>
      </c>
      <c r="Y19" s="501">
        <f t="shared" si="2"/>
        <v>5500000</v>
      </c>
      <c r="Z19" s="501">
        <f t="shared" si="3"/>
        <v>60500000</v>
      </c>
      <c r="AA19" s="502">
        <f t="shared" ref="AA19:AA21" si="7">Z19</f>
        <v>60500000</v>
      </c>
      <c r="AB19" s="503"/>
      <c r="AC19" s="504">
        <v>0.2291</v>
      </c>
      <c r="AD19" s="505"/>
      <c r="AE19" s="506"/>
      <c r="AF19" s="507"/>
      <c r="AG19" s="491"/>
      <c r="AH19" s="508"/>
      <c r="AI19" s="509"/>
      <c r="AJ19" s="491"/>
      <c r="AK19" s="507"/>
      <c r="AL19" s="491"/>
      <c r="AM19" s="508"/>
      <c r="AN19" s="510"/>
      <c r="AO19" s="511"/>
      <c r="AP19" s="511"/>
    </row>
    <row r="20" spans="1:42" ht="13.5" customHeight="1">
      <c r="A20" s="22"/>
      <c r="B20" s="5170"/>
      <c r="C20" s="5111"/>
      <c r="D20" s="5111"/>
      <c r="E20" s="484"/>
      <c r="F20" s="483"/>
      <c r="G20" s="512"/>
      <c r="H20" s="513" t="s">
        <v>132</v>
      </c>
      <c r="I20" s="514"/>
      <c r="J20" s="515"/>
      <c r="K20" s="516"/>
      <c r="L20" s="517" t="s">
        <v>115</v>
      </c>
      <c r="M20" s="518"/>
      <c r="N20" s="519"/>
      <c r="O20" s="520"/>
      <c r="P20" s="521"/>
      <c r="Q20" s="522"/>
      <c r="R20" s="523"/>
      <c r="S20" s="524"/>
      <c r="T20" s="524"/>
      <c r="U20" s="525"/>
      <c r="V20" s="526">
        <v>45222</v>
      </c>
      <c r="W20" s="527">
        <v>45229</v>
      </c>
      <c r="X20" s="528">
        <v>41000000</v>
      </c>
      <c r="Y20" s="528">
        <f t="shared" si="2"/>
        <v>4100000</v>
      </c>
      <c r="Z20" s="528">
        <f t="shared" si="3"/>
        <v>45100000</v>
      </c>
      <c r="AA20" s="529">
        <f t="shared" si="7"/>
        <v>45100000</v>
      </c>
      <c r="AB20" s="503"/>
      <c r="AC20" s="504">
        <v>0.4</v>
      </c>
      <c r="AD20" s="530"/>
      <c r="AE20" s="531"/>
      <c r="AF20" s="532"/>
      <c r="AG20" s="518"/>
      <c r="AH20" s="533"/>
      <c r="AI20" s="534"/>
      <c r="AJ20" s="518"/>
      <c r="AK20" s="532"/>
      <c r="AL20" s="518"/>
      <c r="AM20" s="533"/>
      <c r="AN20" s="535"/>
      <c r="AO20" s="536"/>
      <c r="AP20" s="537"/>
    </row>
    <row r="21" spans="1:42" ht="13.5" customHeight="1">
      <c r="A21" s="22"/>
      <c r="B21" s="5170"/>
      <c r="C21" s="5111"/>
      <c r="D21" s="5111"/>
      <c r="E21" s="484"/>
      <c r="F21" s="483"/>
      <c r="G21" s="512"/>
      <c r="H21" s="538" t="s">
        <v>133</v>
      </c>
      <c r="I21" s="514"/>
      <c r="J21" s="515"/>
      <c r="K21" s="516"/>
      <c r="L21" s="517" t="s">
        <v>115</v>
      </c>
      <c r="M21" s="539"/>
      <c r="N21" s="540"/>
      <c r="O21" s="541"/>
      <c r="P21" s="542"/>
      <c r="Q21" s="543"/>
      <c r="R21" s="544"/>
      <c r="S21" s="545"/>
      <c r="T21" s="545"/>
      <c r="U21" s="546"/>
      <c r="V21" s="547">
        <v>45707</v>
      </c>
      <c r="W21" s="548">
        <v>45715</v>
      </c>
      <c r="X21" s="549">
        <v>48000000</v>
      </c>
      <c r="Y21" s="550">
        <f t="shared" si="2"/>
        <v>4800000</v>
      </c>
      <c r="Z21" s="550">
        <f t="shared" si="3"/>
        <v>52800000</v>
      </c>
      <c r="AA21" s="529">
        <f t="shared" si="7"/>
        <v>52800000</v>
      </c>
      <c r="AB21" s="503"/>
      <c r="AC21" s="504">
        <v>0.6</v>
      </c>
      <c r="AD21" s="551"/>
      <c r="AE21" s="552"/>
      <c r="AF21" s="553"/>
      <c r="AG21" s="554"/>
      <c r="AH21" s="555"/>
      <c r="AI21" s="556"/>
      <c r="AJ21" s="554"/>
      <c r="AK21" s="553"/>
      <c r="AL21" s="554"/>
      <c r="AM21" s="555"/>
      <c r="AN21" s="557"/>
      <c r="AO21" s="20"/>
      <c r="AP21" s="558"/>
    </row>
    <row r="22" spans="1:42" ht="13.5" customHeight="1">
      <c r="A22" s="559"/>
      <c r="B22" s="5171"/>
      <c r="C22" s="5163"/>
      <c r="D22" s="5163"/>
      <c r="E22" s="561"/>
      <c r="F22" s="560"/>
      <c r="G22" s="562"/>
      <c r="H22" s="563" t="s">
        <v>63</v>
      </c>
      <c r="I22" s="564"/>
      <c r="J22" s="565"/>
      <c r="K22" s="566"/>
      <c r="L22" s="567" t="s">
        <v>138</v>
      </c>
      <c r="M22" s="568"/>
      <c r="N22" s="569"/>
      <c r="O22" s="570"/>
      <c r="P22" s="571"/>
      <c r="Q22" s="572"/>
      <c r="R22" s="573"/>
      <c r="S22" s="574"/>
      <c r="T22" s="574"/>
      <c r="U22" s="575"/>
      <c r="V22" s="576"/>
      <c r="W22" s="577"/>
      <c r="X22" s="578"/>
      <c r="Y22" s="578"/>
      <c r="Z22" s="578"/>
      <c r="AA22" s="579"/>
      <c r="AB22" s="580"/>
      <c r="AC22" s="581"/>
      <c r="AD22" s="582" t="s">
        <v>147</v>
      </c>
      <c r="AE22" s="583"/>
      <c r="AF22" s="584"/>
      <c r="AG22" s="585"/>
      <c r="AH22" s="586"/>
      <c r="AI22" s="587"/>
      <c r="AJ22" s="585"/>
      <c r="AK22" s="584"/>
      <c r="AL22" s="585"/>
      <c r="AM22" s="586"/>
      <c r="AN22" s="588"/>
      <c r="AO22" s="589"/>
      <c r="AP22" s="590"/>
    </row>
    <row r="23" spans="1:42" ht="30" customHeight="1">
      <c r="A23" s="22"/>
      <c r="B23" s="5162" t="s">
        <v>16</v>
      </c>
      <c r="C23" s="5163"/>
      <c r="D23" s="5164"/>
      <c r="E23" s="591" t="s">
        <v>16</v>
      </c>
      <c r="F23" s="592" t="s">
        <v>148</v>
      </c>
      <c r="G23" s="378" t="s">
        <v>149</v>
      </c>
      <c r="H23" s="593"/>
      <c r="I23" s="594" t="s">
        <v>112</v>
      </c>
      <c r="J23" s="324" t="s">
        <v>113</v>
      </c>
      <c r="K23" s="595" t="s">
        <v>150</v>
      </c>
      <c r="L23" s="596" t="s">
        <v>115</v>
      </c>
      <c r="M23" s="597" t="s">
        <v>151</v>
      </c>
      <c r="N23" s="598" t="s">
        <v>117</v>
      </c>
      <c r="O23" s="599">
        <v>45016</v>
      </c>
      <c r="P23" s="600">
        <v>45016</v>
      </c>
      <c r="Q23" s="601" t="s">
        <v>14</v>
      </c>
      <c r="R23" s="602">
        <v>45657</v>
      </c>
      <c r="S23" s="603">
        <v>20000000</v>
      </c>
      <c r="T23" s="603">
        <f>S23/10</f>
        <v>2000000</v>
      </c>
      <c r="U23" s="604">
        <f>SUM(S23:T23)</f>
        <v>22000000</v>
      </c>
      <c r="V23" s="605"/>
      <c r="W23" s="606"/>
      <c r="X23" s="607">
        <f t="shared" ref="X23:AA23" si="8">SUM(X24:X25)</f>
        <v>20000000</v>
      </c>
      <c r="Y23" s="607">
        <f t="shared" si="8"/>
        <v>2000000</v>
      </c>
      <c r="Z23" s="607">
        <f t="shared" si="8"/>
        <v>22000000</v>
      </c>
      <c r="AA23" s="608">
        <f t="shared" si="8"/>
        <v>22000000</v>
      </c>
      <c r="AB23" s="609">
        <f>ROUND(U23-AA23,0)</f>
        <v>0</v>
      </c>
      <c r="AC23" s="610">
        <f>Z23/U23</f>
        <v>1</v>
      </c>
      <c r="AD23" s="611"/>
      <c r="AE23" s="612"/>
      <c r="AF23" s="613"/>
      <c r="AG23" s="597"/>
      <c r="AH23" s="614"/>
      <c r="AI23" s="615"/>
      <c r="AJ23" s="597"/>
      <c r="AK23" s="613"/>
      <c r="AL23" s="597"/>
      <c r="AM23" s="614"/>
      <c r="AN23" s="616"/>
      <c r="AO23" s="376"/>
      <c r="AP23" s="376"/>
    </row>
    <row r="24" spans="1:42" ht="13.5" customHeight="1">
      <c r="A24" s="22"/>
      <c r="B24" s="5168"/>
      <c r="C24" s="5111"/>
      <c r="D24" s="5111"/>
      <c r="E24" s="617"/>
      <c r="F24" s="618"/>
      <c r="G24" s="619"/>
      <c r="H24" s="351" t="s">
        <v>62</v>
      </c>
      <c r="I24" s="352"/>
      <c r="J24" s="353"/>
      <c r="K24" s="354"/>
      <c r="L24" s="355" t="s">
        <v>115</v>
      </c>
      <c r="M24" s="356"/>
      <c r="N24" s="357"/>
      <c r="O24" s="358"/>
      <c r="P24" s="359"/>
      <c r="Q24" s="360"/>
      <c r="R24" s="361"/>
      <c r="S24" s="362"/>
      <c r="T24" s="362"/>
      <c r="U24" s="363"/>
      <c r="V24" s="364">
        <v>45046</v>
      </c>
      <c r="W24" s="365">
        <v>45071</v>
      </c>
      <c r="X24" s="366">
        <v>18000000</v>
      </c>
      <c r="Y24" s="366">
        <f t="shared" ref="Y24:Y33" si="9">X24/10</f>
        <v>1800000</v>
      </c>
      <c r="Z24" s="366">
        <f t="shared" ref="Z24:Z33" si="10">SUM(X24:Y24)</f>
        <v>19800000</v>
      </c>
      <c r="AA24" s="620">
        <v>19800000</v>
      </c>
      <c r="AB24" s="368"/>
      <c r="AC24" s="369"/>
      <c r="AD24" s="370"/>
      <c r="AE24" s="371"/>
      <c r="AF24" s="372"/>
      <c r="AG24" s="356"/>
      <c r="AH24" s="373"/>
      <c r="AI24" s="374"/>
      <c r="AJ24" s="356"/>
      <c r="AK24" s="372"/>
      <c r="AL24" s="356"/>
      <c r="AM24" s="373"/>
      <c r="AN24" s="375"/>
      <c r="AO24" s="377"/>
      <c r="AP24" s="377"/>
    </row>
    <row r="25" spans="1:42" ht="13.5" customHeight="1">
      <c r="A25" s="22"/>
      <c r="B25" s="5162"/>
      <c r="C25" s="5163"/>
      <c r="D25" s="5163"/>
      <c r="E25" s="426"/>
      <c r="F25" s="283"/>
      <c r="G25" s="312"/>
      <c r="H25" s="427" t="s">
        <v>63</v>
      </c>
      <c r="I25" s="428"/>
      <c r="J25" s="429"/>
      <c r="K25" s="430"/>
      <c r="L25" s="431" t="s">
        <v>115</v>
      </c>
      <c r="M25" s="432"/>
      <c r="N25" s="433"/>
      <c r="O25" s="434"/>
      <c r="P25" s="435"/>
      <c r="Q25" s="436"/>
      <c r="R25" s="437"/>
      <c r="S25" s="438"/>
      <c r="T25" s="438"/>
      <c r="U25" s="439"/>
      <c r="V25" s="440">
        <v>45280</v>
      </c>
      <c r="W25" s="441">
        <v>45316</v>
      </c>
      <c r="X25" s="442">
        <v>2000000</v>
      </c>
      <c r="Y25" s="442">
        <f t="shared" si="9"/>
        <v>200000</v>
      </c>
      <c r="Z25" s="442">
        <f t="shared" si="10"/>
        <v>2200000</v>
      </c>
      <c r="AA25" s="621">
        <v>2200000</v>
      </c>
      <c r="AB25" s="444"/>
      <c r="AC25" s="445"/>
      <c r="AD25" s="446"/>
      <c r="AE25" s="447"/>
      <c r="AF25" s="448"/>
      <c r="AG25" s="432"/>
      <c r="AH25" s="449"/>
      <c r="AI25" s="450"/>
      <c r="AJ25" s="432"/>
      <c r="AK25" s="448"/>
      <c r="AL25" s="432"/>
      <c r="AM25" s="449"/>
      <c r="AN25" s="451"/>
      <c r="AO25" s="452"/>
      <c r="AP25" s="452"/>
    </row>
    <row r="26" spans="1:42" ht="30" customHeight="1">
      <c r="A26" s="22"/>
      <c r="B26" s="5162" t="s">
        <v>152</v>
      </c>
      <c r="C26" s="5163"/>
      <c r="D26" s="5164"/>
      <c r="E26" s="622" t="s">
        <v>25</v>
      </c>
      <c r="F26" s="311"/>
      <c r="G26" s="312" t="s">
        <v>153</v>
      </c>
      <c r="H26" s="313"/>
      <c r="I26" s="623" t="s">
        <v>154</v>
      </c>
      <c r="J26" s="324" t="s">
        <v>155</v>
      </c>
      <c r="K26" s="290" t="s">
        <v>156</v>
      </c>
      <c r="L26" s="291" t="s">
        <v>115</v>
      </c>
      <c r="M26" s="292" t="s">
        <v>151</v>
      </c>
      <c r="N26" s="293" t="s">
        <v>117</v>
      </c>
      <c r="O26" s="624">
        <v>45016</v>
      </c>
      <c r="P26" s="625">
        <v>45016</v>
      </c>
      <c r="Q26" s="626" t="s">
        <v>14</v>
      </c>
      <c r="R26" s="315">
        <v>45657</v>
      </c>
      <c r="S26" s="297">
        <v>66000000</v>
      </c>
      <c r="T26" s="297">
        <f t="shared" ref="T26:T28" si="11">S26/10</f>
        <v>6600000</v>
      </c>
      <c r="U26" s="298">
        <f t="shared" ref="U26:U28" si="12">SUM(S26:T26)</f>
        <v>72600000</v>
      </c>
      <c r="V26" s="627"/>
      <c r="W26" s="300"/>
      <c r="X26" s="301">
        <v>0</v>
      </c>
      <c r="Y26" s="301">
        <f t="shared" si="9"/>
        <v>0</v>
      </c>
      <c r="Z26" s="301">
        <f t="shared" si="10"/>
        <v>0</v>
      </c>
      <c r="AA26" s="316">
        <v>0</v>
      </c>
      <c r="AB26" s="628">
        <v>0</v>
      </c>
      <c r="AC26" s="303">
        <f t="shared" ref="AC26:AC28" si="13">Z26/U26</f>
        <v>0</v>
      </c>
      <c r="AD26" s="629" t="s">
        <v>157</v>
      </c>
      <c r="AE26" s="305"/>
      <c r="AF26" s="306"/>
      <c r="AG26" s="292"/>
      <c r="AH26" s="630"/>
      <c r="AI26" s="308"/>
      <c r="AJ26" s="292"/>
      <c r="AK26" s="306"/>
      <c r="AL26" s="292"/>
      <c r="AM26" s="630"/>
      <c r="AN26" s="309"/>
      <c r="AO26" s="310"/>
      <c r="AP26" s="310"/>
    </row>
    <row r="27" spans="1:42" ht="30" customHeight="1">
      <c r="A27" s="22"/>
      <c r="B27" s="5165" t="s">
        <v>16</v>
      </c>
      <c r="C27" s="5166"/>
      <c r="D27" s="5167"/>
      <c r="E27" s="631" t="s">
        <v>16</v>
      </c>
      <c r="F27" s="320" t="s">
        <v>158</v>
      </c>
      <c r="G27" s="632" t="s">
        <v>26</v>
      </c>
      <c r="H27" s="633"/>
      <c r="I27" s="634" t="s">
        <v>112</v>
      </c>
      <c r="J27" s="324" t="s">
        <v>113</v>
      </c>
      <c r="K27" s="635" t="s">
        <v>150</v>
      </c>
      <c r="L27" s="636" t="s">
        <v>115</v>
      </c>
      <c r="M27" s="637" t="s">
        <v>159</v>
      </c>
      <c r="N27" s="638" t="s">
        <v>117</v>
      </c>
      <c r="O27" s="639">
        <v>45062</v>
      </c>
      <c r="P27" s="640">
        <v>45062</v>
      </c>
      <c r="Q27" s="318" t="s">
        <v>14</v>
      </c>
      <c r="R27" s="641">
        <v>45428</v>
      </c>
      <c r="S27" s="642">
        <v>39400000</v>
      </c>
      <c r="T27" s="642">
        <f t="shared" si="11"/>
        <v>3940000</v>
      </c>
      <c r="U27" s="643">
        <f t="shared" si="12"/>
        <v>43340000</v>
      </c>
      <c r="V27" s="644">
        <v>45077</v>
      </c>
      <c r="W27" s="645">
        <v>45107</v>
      </c>
      <c r="X27" s="646">
        <f>S27</f>
        <v>39400000</v>
      </c>
      <c r="Y27" s="646">
        <f t="shared" si="9"/>
        <v>3940000</v>
      </c>
      <c r="Z27" s="646">
        <f t="shared" si="10"/>
        <v>43340000</v>
      </c>
      <c r="AA27" s="338">
        <v>43340000</v>
      </c>
      <c r="AB27" s="628">
        <f t="shared" ref="AB27:AB28" si="14">ROUND(U27-AA27,0)</f>
        <v>0</v>
      </c>
      <c r="AC27" s="647">
        <f t="shared" si="13"/>
        <v>1</v>
      </c>
      <c r="AD27" s="648"/>
      <c r="AE27" s="649" t="s">
        <v>159</v>
      </c>
      <c r="AF27" s="650" t="s">
        <v>160</v>
      </c>
      <c r="AG27" s="637" t="s">
        <v>161</v>
      </c>
      <c r="AH27" s="651" t="s">
        <v>162</v>
      </c>
      <c r="AI27" s="652" t="s">
        <v>163</v>
      </c>
      <c r="AJ27" s="637"/>
      <c r="AK27" s="650"/>
      <c r="AL27" s="637"/>
      <c r="AM27" s="651"/>
      <c r="AN27" s="653"/>
      <c r="AO27" s="654"/>
      <c r="AP27" s="654"/>
    </row>
    <row r="28" spans="1:42" ht="30" customHeight="1">
      <c r="A28" s="22"/>
      <c r="B28" s="5169" t="s">
        <v>16</v>
      </c>
      <c r="C28" s="5163"/>
      <c r="D28" s="5164"/>
      <c r="E28" s="655" t="s">
        <v>16</v>
      </c>
      <c r="F28" s="656" t="s">
        <v>164</v>
      </c>
      <c r="G28" s="657" t="s">
        <v>28</v>
      </c>
      <c r="H28" s="658"/>
      <c r="I28" s="458" t="s">
        <v>112</v>
      </c>
      <c r="J28" s="659" t="s">
        <v>113</v>
      </c>
      <c r="K28" s="660" t="s">
        <v>114</v>
      </c>
      <c r="L28" s="661" t="s">
        <v>138</v>
      </c>
      <c r="M28" s="479" t="s">
        <v>29</v>
      </c>
      <c r="N28" s="463" t="s">
        <v>117</v>
      </c>
      <c r="O28" s="662">
        <v>45108</v>
      </c>
      <c r="P28" s="663">
        <v>45108</v>
      </c>
      <c r="Q28" s="664" t="s">
        <v>14</v>
      </c>
      <c r="R28" s="665">
        <v>45838</v>
      </c>
      <c r="S28" s="666">
        <v>400000000</v>
      </c>
      <c r="T28" s="666">
        <f t="shared" si="11"/>
        <v>40000000</v>
      </c>
      <c r="U28" s="667">
        <f t="shared" si="12"/>
        <v>440000000</v>
      </c>
      <c r="V28" s="668"/>
      <c r="W28" s="669"/>
      <c r="X28" s="670">
        <f>SUM(X29:X34)</f>
        <v>350000000</v>
      </c>
      <c r="Y28" s="670">
        <f t="shared" si="9"/>
        <v>35000000</v>
      </c>
      <c r="Z28" s="670">
        <f t="shared" si="10"/>
        <v>385000000</v>
      </c>
      <c r="AA28" s="671">
        <f>SUM(AA29:AA33)</f>
        <v>385000000</v>
      </c>
      <c r="AB28" s="474">
        <f t="shared" si="14"/>
        <v>55000000</v>
      </c>
      <c r="AC28" s="672">
        <f t="shared" si="13"/>
        <v>0.875</v>
      </c>
      <c r="AD28" s="673"/>
      <c r="AE28" s="477" t="s">
        <v>29</v>
      </c>
      <c r="AF28" s="478" t="s">
        <v>165</v>
      </c>
      <c r="AG28" s="479" t="s">
        <v>166</v>
      </c>
      <c r="AH28" s="480">
        <v>1088625625</v>
      </c>
      <c r="AI28" s="481" t="s">
        <v>167</v>
      </c>
      <c r="AJ28" s="479"/>
      <c r="AK28" s="478"/>
      <c r="AL28" s="479"/>
      <c r="AM28" s="480"/>
      <c r="AN28" s="482"/>
      <c r="AO28" s="20"/>
      <c r="AP28" s="20"/>
    </row>
    <row r="29" spans="1:42" ht="13.5" customHeight="1">
      <c r="A29" s="22"/>
      <c r="B29" s="5170"/>
      <c r="C29" s="5111"/>
      <c r="D29" s="5111"/>
      <c r="E29" s="484"/>
      <c r="F29" s="483"/>
      <c r="G29" s="485"/>
      <c r="H29" s="486" t="s">
        <v>67</v>
      </c>
      <c r="I29" s="487"/>
      <c r="J29" s="488"/>
      <c r="K29" s="489"/>
      <c r="L29" s="490" t="s">
        <v>115</v>
      </c>
      <c r="M29" s="491"/>
      <c r="N29" s="492"/>
      <c r="O29" s="674"/>
      <c r="P29" s="675"/>
      <c r="Q29" s="676"/>
      <c r="R29" s="496"/>
      <c r="S29" s="677"/>
      <c r="T29" s="677"/>
      <c r="U29" s="678"/>
      <c r="V29" s="499">
        <v>45108</v>
      </c>
      <c r="W29" s="500">
        <v>45121</v>
      </c>
      <c r="X29" s="501">
        <v>50000000</v>
      </c>
      <c r="Y29" s="501">
        <f t="shared" si="9"/>
        <v>5000000</v>
      </c>
      <c r="Z29" s="501">
        <f t="shared" si="10"/>
        <v>55000000</v>
      </c>
      <c r="AA29" s="679">
        <v>55000000</v>
      </c>
      <c r="AB29" s="680"/>
      <c r="AC29" s="681"/>
      <c r="AD29" s="505"/>
      <c r="AE29" s="506"/>
      <c r="AF29" s="507"/>
      <c r="AG29" s="491"/>
      <c r="AH29" s="508"/>
      <c r="AI29" s="509"/>
      <c r="AJ29" s="491"/>
      <c r="AK29" s="507"/>
      <c r="AL29" s="491"/>
      <c r="AM29" s="508"/>
      <c r="AN29" s="510"/>
      <c r="AO29" s="511"/>
      <c r="AP29" s="511"/>
    </row>
    <row r="30" spans="1:42" ht="13.5" customHeight="1">
      <c r="A30" s="22"/>
      <c r="B30" s="5170"/>
      <c r="C30" s="5111"/>
      <c r="D30" s="5111"/>
      <c r="E30" s="484"/>
      <c r="F30" s="483"/>
      <c r="G30" s="512"/>
      <c r="H30" s="682" t="s">
        <v>168</v>
      </c>
      <c r="I30" s="514"/>
      <c r="J30" s="515"/>
      <c r="K30" s="516"/>
      <c r="L30" s="517" t="s">
        <v>115</v>
      </c>
      <c r="M30" s="683"/>
      <c r="N30" s="684"/>
      <c r="O30" s="685"/>
      <c r="P30" s="686"/>
      <c r="Q30" s="687"/>
      <c r="R30" s="688"/>
      <c r="S30" s="689"/>
      <c r="T30" s="689"/>
      <c r="U30" s="690"/>
      <c r="V30" s="691">
        <v>45291</v>
      </c>
      <c r="W30" s="692">
        <v>45345</v>
      </c>
      <c r="X30" s="693">
        <v>50000000</v>
      </c>
      <c r="Y30" s="693">
        <f t="shared" si="9"/>
        <v>5000000</v>
      </c>
      <c r="Z30" s="693">
        <f t="shared" si="10"/>
        <v>55000000</v>
      </c>
      <c r="AA30" s="529">
        <v>55000000</v>
      </c>
      <c r="AB30" s="694"/>
      <c r="AC30" s="695"/>
      <c r="AD30" s="696"/>
      <c r="AE30" s="697"/>
      <c r="AF30" s="698"/>
      <c r="AG30" s="683"/>
      <c r="AH30" s="699"/>
      <c r="AI30" s="700"/>
      <c r="AJ30" s="683"/>
      <c r="AK30" s="698"/>
      <c r="AL30" s="683"/>
      <c r="AM30" s="699"/>
      <c r="AN30" s="701"/>
      <c r="AO30" s="702"/>
      <c r="AP30" s="702"/>
    </row>
    <row r="31" spans="1:42" ht="13.5" customHeight="1">
      <c r="A31" s="22"/>
      <c r="B31" s="5170"/>
      <c r="C31" s="5111"/>
      <c r="D31" s="5111"/>
      <c r="E31" s="484"/>
      <c r="F31" s="483"/>
      <c r="G31" s="512"/>
      <c r="H31" s="682" t="s">
        <v>169</v>
      </c>
      <c r="I31" s="514"/>
      <c r="J31" s="515"/>
      <c r="K31" s="516"/>
      <c r="L31" s="517" t="s">
        <v>115</v>
      </c>
      <c r="M31" s="683"/>
      <c r="N31" s="684"/>
      <c r="O31" s="685"/>
      <c r="P31" s="686"/>
      <c r="Q31" s="687"/>
      <c r="R31" s="688"/>
      <c r="S31" s="689"/>
      <c r="T31" s="689"/>
      <c r="U31" s="690"/>
      <c r="V31" s="691">
        <v>45475</v>
      </c>
      <c r="W31" s="692">
        <v>45483</v>
      </c>
      <c r="X31" s="693">
        <v>100000000</v>
      </c>
      <c r="Y31" s="693">
        <f t="shared" si="9"/>
        <v>10000000</v>
      </c>
      <c r="Z31" s="693">
        <f t="shared" si="10"/>
        <v>110000000</v>
      </c>
      <c r="AA31" s="529">
        <v>110000000</v>
      </c>
      <c r="AB31" s="694"/>
      <c r="AC31" s="695"/>
      <c r="AD31" s="696"/>
      <c r="AE31" s="697"/>
      <c r="AF31" s="698"/>
      <c r="AG31" s="683"/>
      <c r="AH31" s="699"/>
      <c r="AI31" s="700"/>
      <c r="AJ31" s="683"/>
      <c r="AK31" s="698"/>
      <c r="AL31" s="683"/>
      <c r="AM31" s="699"/>
      <c r="AN31" s="701"/>
      <c r="AO31" s="702"/>
      <c r="AP31" s="702"/>
    </row>
    <row r="32" spans="1:42" ht="13.5" customHeight="1">
      <c r="A32" s="559"/>
      <c r="B32" s="5170"/>
      <c r="C32" s="5111"/>
      <c r="D32" s="5111"/>
      <c r="E32" s="484"/>
      <c r="F32" s="483"/>
      <c r="G32" s="512"/>
      <c r="H32" s="682" t="s">
        <v>170</v>
      </c>
      <c r="I32" s="514"/>
      <c r="J32" s="515"/>
      <c r="K32" s="516"/>
      <c r="L32" s="517" t="s">
        <v>115</v>
      </c>
      <c r="M32" s="683"/>
      <c r="N32" s="684"/>
      <c r="O32" s="703"/>
      <c r="P32" s="704"/>
      <c r="Q32" s="705"/>
      <c r="R32" s="688"/>
      <c r="S32" s="706"/>
      <c r="T32" s="706"/>
      <c r="U32" s="707"/>
      <c r="V32" s="691">
        <v>45688</v>
      </c>
      <c r="W32" s="692">
        <v>45754</v>
      </c>
      <c r="X32" s="693">
        <v>100000000</v>
      </c>
      <c r="Y32" s="693">
        <f t="shared" si="9"/>
        <v>10000000</v>
      </c>
      <c r="Z32" s="693">
        <f t="shared" si="10"/>
        <v>110000000</v>
      </c>
      <c r="AA32" s="529">
        <v>110000000</v>
      </c>
      <c r="AB32" s="694"/>
      <c r="AC32" s="708"/>
      <c r="AD32" s="709"/>
      <c r="AE32" s="710"/>
      <c r="AF32" s="711"/>
      <c r="AG32" s="712"/>
      <c r="AH32" s="713"/>
      <c r="AI32" s="714"/>
      <c r="AJ32" s="712"/>
      <c r="AK32" s="711"/>
      <c r="AL32" s="712"/>
      <c r="AM32" s="713"/>
      <c r="AN32" s="715"/>
      <c r="AO32" s="716"/>
      <c r="AP32" s="716"/>
    </row>
    <row r="33" spans="1:42" ht="13.5" customHeight="1">
      <c r="A33" s="559"/>
      <c r="B33" s="5170"/>
      <c r="C33" s="5111"/>
      <c r="D33" s="5111"/>
      <c r="E33" s="484"/>
      <c r="F33" s="483"/>
      <c r="G33" s="512"/>
      <c r="H33" s="682" t="s">
        <v>171</v>
      </c>
      <c r="I33" s="514"/>
      <c r="J33" s="515"/>
      <c r="K33" s="516"/>
      <c r="L33" s="517" t="s">
        <v>115</v>
      </c>
      <c r="M33" s="683"/>
      <c r="N33" s="684"/>
      <c r="O33" s="703"/>
      <c r="P33" s="704"/>
      <c r="Q33" s="705"/>
      <c r="R33" s="688"/>
      <c r="S33" s="706"/>
      <c r="T33" s="706"/>
      <c r="U33" s="707"/>
      <c r="V33" s="691">
        <v>46021</v>
      </c>
      <c r="W33" s="692">
        <v>46021</v>
      </c>
      <c r="X33" s="693">
        <v>50000000</v>
      </c>
      <c r="Y33" s="693">
        <f t="shared" si="9"/>
        <v>5000000</v>
      </c>
      <c r="Z33" s="693">
        <f t="shared" si="10"/>
        <v>55000000</v>
      </c>
      <c r="AA33" s="529">
        <v>55000000</v>
      </c>
      <c r="AB33" s="694"/>
      <c r="AC33" s="708"/>
      <c r="AD33" s="709"/>
      <c r="AE33" s="710"/>
      <c r="AF33" s="711"/>
      <c r="AG33" s="712"/>
      <c r="AH33" s="713"/>
      <c r="AI33" s="714"/>
      <c r="AJ33" s="712"/>
      <c r="AK33" s="711"/>
      <c r="AL33" s="712"/>
      <c r="AM33" s="713"/>
      <c r="AN33" s="715"/>
      <c r="AO33" s="716"/>
      <c r="AP33" s="716"/>
    </row>
    <row r="34" spans="1:42" ht="13.5" customHeight="1">
      <c r="A34" s="559"/>
      <c r="B34" s="5172"/>
      <c r="C34" s="5111"/>
      <c r="D34" s="5111"/>
      <c r="E34" s="718"/>
      <c r="F34" s="717"/>
      <c r="G34" s="719"/>
      <c r="H34" s="720" t="s">
        <v>172</v>
      </c>
      <c r="I34" s="721"/>
      <c r="J34" s="722"/>
      <c r="K34" s="723"/>
      <c r="L34" s="661" t="s">
        <v>173</v>
      </c>
      <c r="M34" s="724"/>
      <c r="N34" s="725"/>
      <c r="O34" s="726"/>
      <c r="P34" s="727"/>
      <c r="Q34" s="728"/>
      <c r="R34" s="729"/>
      <c r="S34" s="730"/>
      <c r="T34" s="730"/>
      <c r="U34" s="731"/>
      <c r="V34" s="732"/>
      <c r="W34" s="733"/>
      <c r="X34" s="734"/>
      <c r="Y34" s="734"/>
      <c r="Z34" s="734"/>
      <c r="AA34" s="735"/>
      <c r="AB34" s="736"/>
      <c r="AC34" s="737"/>
      <c r="AD34" s="738" t="s">
        <v>174</v>
      </c>
      <c r="AE34" s="739"/>
      <c r="AF34" s="740"/>
      <c r="AG34" s="724"/>
      <c r="AH34" s="741"/>
      <c r="AI34" s="742"/>
      <c r="AJ34" s="724"/>
      <c r="AK34" s="740"/>
      <c r="AL34" s="724"/>
      <c r="AM34" s="741"/>
      <c r="AN34" s="743"/>
      <c r="AO34" s="744"/>
      <c r="AP34" s="744"/>
    </row>
    <row r="35" spans="1:42" ht="36">
      <c r="A35" s="745"/>
      <c r="B35" s="5173" t="s">
        <v>16</v>
      </c>
      <c r="C35" s="5166"/>
      <c r="D35" s="5167"/>
      <c r="E35" s="747" t="s">
        <v>16</v>
      </c>
      <c r="F35" s="748"/>
      <c r="G35" s="749" t="s">
        <v>64</v>
      </c>
      <c r="H35" s="750"/>
      <c r="I35" s="751" t="s">
        <v>112</v>
      </c>
      <c r="J35" s="752" t="s">
        <v>113</v>
      </c>
      <c r="K35" s="753" t="s">
        <v>114</v>
      </c>
      <c r="L35" s="754" t="s">
        <v>173</v>
      </c>
      <c r="M35" s="755" t="s">
        <v>29</v>
      </c>
      <c r="N35" s="756" t="s">
        <v>117</v>
      </c>
      <c r="O35" s="757">
        <v>45108</v>
      </c>
      <c r="P35" s="758">
        <v>46204</v>
      </c>
      <c r="Q35" s="746" t="s">
        <v>14</v>
      </c>
      <c r="R35" s="759">
        <v>47299</v>
      </c>
      <c r="S35" s="760">
        <v>108000000</v>
      </c>
      <c r="T35" s="760">
        <f t="shared" ref="T35:T36" si="15">S35/10</f>
        <v>10800000</v>
      </c>
      <c r="U35" s="761">
        <f t="shared" ref="U35:U36" si="16">SUM(S35:T35)</f>
        <v>118800000</v>
      </c>
      <c r="V35" s="762"/>
      <c r="W35" s="763"/>
      <c r="X35" s="764">
        <v>0</v>
      </c>
      <c r="Y35" s="764">
        <f t="shared" ref="Y35:Y38" si="17">X35/10</f>
        <v>0</v>
      </c>
      <c r="Z35" s="764">
        <f t="shared" ref="Z35:Z38" si="18">SUM(X35:Y35)</f>
        <v>0</v>
      </c>
      <c r="AA35" s="765">
        <v>0</v>
      </c>
      <c r="AB35" s="766">
        <f t="shared" ref="AB35:AB36" si="19">ROUND(U35-AA35,0)</f>
        <v>118800000</v>
      </c>
      <c r="AC35" s="767">
        <f t="shared" ref="AC35:AC36" si="20">Z35/U35</f>
        <v>0</v>
      </c>
      <c r="AD35" s="768" t="s">
        <v>66</v>
      </c>
      <c r="AE35" s="769" t="s">
        <v>29</v>
      </c>
      <c r="AF35" s="770" t="s">
        <v>165</v>
      </c>
      <c r="AG35" s="755" t="s">
        <v>166</v>
      </c>
      <c r="AH35" s="771">
        <v>1088625625</v>
      </c>
      <c r="AI35" s="772" t="s">
        <v>167</v>
      </c>
      <c r="AJ35" s="755"/>
      <c r="AK35" s="770"/>
      <c r="AL35" s="755"/>
      <c r="AM35" s="771"/>
      <c r="AN35" s="773"/>
      <c r="AO35" s="774"/>
      <c r="AP35" s="774"/>
    </row>
    <row r="36" spans="1:42" ht="30" customHeight="1">
      <c r="A36" s="22"/>
      <c r="B36" s="5174" t="s">
        <v>16</v>
      </c>
      <c r="C36" s="5166"/>
      <c r="D36" s="5167"/>
      <c r="E36" s="776" t="s">
        <v>16</v>
      </c>
      <c r="F36" s="777" t="s">
        <v>175</v>
      </c>
      <c r="G36" s="778" t="s">
        <v>30</v>
      </c>
      <c r="H36" s="779"/>
      <c r="I36" s="780" t="s">
        <v>112</v>
      </c>
      <c r="J36" s="781" t="s">
        <v>113</v>
      </c>
      <c r="K36" s="782" t="s">
        <v>176</v>
      </c>
      <c r="L36" s="783" t="s">
        <v>138</v>
      </c>
      <c r="M36" s="483" t="s">
        <v>177</v>
      </c>
      <c r="N36" s="784" t="s">
        <v>117</v>
      </c>
      <c r="O36" s="785">
        <v>45159</v>
      </c>
      <c r="P36" s="786">
        <v>45159</v>
      </c>
      <c r="Q36" s="775" t="s">
        <v>14</v>
      </c>
      <c r="R36" s="787">
        <v>46203</v>
      </c>
      <c r="S36" s="788">
        <f>30000000+25000000</f>
        <v>55000000</v>
      </c>
      <c r="T36" s="788">
        <f t="shared" si="15"/>
        <v>5500000</v>
      </c>
      <c r="U36" s="789">
        <f t="shared" si="16"/>
        <v>60500000</v>
      </c>
      <c r="V36" s="790"/>
      <c r="W36" s="791"/>
      <c r="X36" s="792">
        <f>SUM(X37:X39)</f>
        <v>41363636</v>
      </c>
      <c r="Y36" s="792">
        <f t="shared" si="17"/>
        <v>4136363.6</v>
      </c>
      <c r="Z36" s="792">
        <f t="shared" si="18"/>
        <v>45499999.600000001</v>
      </c>
      <c r="AA36" s="793">
        <f>SUM(AA37:AA38)</f>
        <v>45500000</v>
      </c>
      <c r="AB36" s="794">
        <f t="shared" si="19"/>
        <v>15000000</v>
      </c>
      <c r="AC36" s="795">
        <f t="shared" si="20"/>
        <v>0.7520661090909091</v>
      </c>
      <c r="AD36" s="796" t="s">
        <v>178</v>
      </c>
      <c r="AE36" s="797" t="s">
        <v>177</v>
      </c>
      <c r="AF36" s="798" t="s">
        <v>179</v>
      </c>
      <c r="AG36" s="799" t="s">
        <v>180</v>
      </c>
      <c r="AH36" s="800">
        <v>1040287635</v>
      </c>
      <c r="AI36" s="801" t="s">
        <v>181</v>
      </c>
      <c r="AJ36" s="799" t="s">
        <v>182</v>
      </c>
      <c r="AK36" s="798" t="s">
        <v>183</v>
      </c>
      <c r="AL36" s="799" t="s">
        <v>184</v>
      </c>
      <c r="AM36" s="800" t="s">
        <v>185</v>
      </c>
      <c r="AN36" s="802"/>
      <c r="AO36" s="803"/>
      <c r="AP36" s="803"/>
    </row>
    <row r="37" spans="1:42" ht="13.5" customHeight="1">
      <c r="A37" s="22"/>
      <c r="B37" s="5170"/>
      <c r="C37" s="5111"/>
      <c r="D37" s="5111"/>
      <c r="E37" s="804"/>
      <c r="F37" s="805"/>
      <c r="G37" s="806"/>
      <c r="H37" s="807" t="s">
        <v>186</v>
      </c>
      <c r="I37" s="808"/>
      <c r="J37" s="809"/>
      <c r="K37" s="810"/>
      <c r="L37" s="811" t="s">
        <v>115</v>
      </c>
      <c r="M37" s="812"/>
      <c r="N37" s="813"/>
      <c r="O37" s="814"/>
      <c r="P37" s="815"/>
      <c r="Q37" s="816"/>
      <c r="R37" s="817"/>
      <c r="S37" s="818"/>
      <c r="T37" s="818"/>
      <c r="U37" s="819"/>
      <c r="V37" s="820">
        <v>45456</v>
      </c>
      <c r="W37" s="821">
        <v>45464</v>
      </c>
      <c r="X37" s="822">
        <v>15454545</v>
      </c>
      <c r="Y37" s="822">
        <f t="shared" si="17"/>
        <v>1545454.5</v>
      </c>
      <c r="Z37" s="822">
        <f t="shared" si="18"/>
        <v>16999999.5</v>
      </c>
      <c r="AA37" s="822">
        <v>17000000</v>
      </c>
      <c r="AB37" s="823"/>
      <c r="AC37" s="824"/>
      <c r="AD37" s="825"/>
      <c r="AE37" s="826"/>
      <c r="AF37" s="827"/>
      <c r="AG37" s="812"/>
      <c r="AH37" s="828"/>
      <c r="AI37" s="829"/>
      <c r="AJ37" s="812"/>
      <c r="AK37" s="827"/>
      <c r="AL37" s="812"/>
      <c r="AM37" s="828"/>
      <c r="AN37" s="830"/>
      <c r="AO37" s="831"/>
      <c r="AP37" s="831"/>
    </row>
    <row r="38" spans="1:42" ht="13.5" customHeight="1">
      <c r="A38" s="22"/>
      <c r="B38" s="20"/>
      <c r="C38" s="20"/>
      <c r="D38" s="20"/>
      <c r="E38" s="484"/>
      <c r="F38" s="483"/>
      <c r="G38" s="512"/>
      <c r="H38" s="682" t="s">
        <v>187</v>
      </c>
      <c r="I38" s="514"/>
      <c r="J38" s="515"/>
      <c r="K38" s="516"/>
      <c r="L38" s="832" t="s">
        <v>115</v>
      </c>
      <c r="M38" s="683"/>
      <c r="N38" s="684"/>
      <c r="O38" s="833"/>
      <c r="P38" s="834"/>
      <c r="Q38" s="835"/>
      <c r="R38" s="688"/>
      <c r="S38" s="836"/>
      <c r="T38" s="836"/>
      <c r="U38" s="837"/>
      <c r="V38" s="691">
        <v>46021</v>
      </c>
      <c r="W38" s="692">
        <v>46021</v>
      </c>
      <c r="X38" s="693">
        <v>25909091</v>
      </c>
      <c r="Y38" s="693">
        <f t="shared" si="17"/>
        <v>2590909.1</v>
      </c>
      <c r="Z38" s="693">
        <f t="shared" si="18"/>
        <v>28500000.100000001</v>
      </c>
      <c r="AA38" s="693">
        <v>28500000</v>
      </c>
      <c r="AB38" s="838"/>
      <c r="AC38" s="839"/>
      <c r="AD38" s="840"/>
      <c r="AE38" s="697"/>
      <c r="AF38" s="698"/>
      <c r="AG38" s="683"/>
      <c r="AH38" s="699"/>
      <c r="AI38" s="700"/>
      <c r="AJ38" s="683"/>
      <c r="AK38" s="698"/>
      <c r="AL38" s="683"/>
      <c r="AM38" s="699"/>
      <c r="AN38" s="701"/>
      <c r="AO38" s="702"/>
      <c r="AP38" s="702"/>
    </row>
    <row r="39" spans="1:42" ht="13.5" customHeight="1">
      <c r="A39" s="841"/>
      <c r="B39" s="842"/>
      <c r="C39" s="842"/>
      <c r="D39" s="842"/>
      <c r="E39" s="843"/>
      <c r="F39" s="844"/>
      <c r="G39" s="845"/>
      <c r="H39" s="846" t="s">
        <v>63</v>
      </c>
      <c r="I39" s="847"/>
      <c r="J39" s="848"/>
      <c r="K39" s="849"/>
      <c r="L39" s="850" t="s">
        <v>138</v>
      </c>
      <c r="M39" s="851"/>
      <c r="N39" s="852"/>
      <c r="O39" s="853"/>
      <c r="P39" s="854"/>
      <c r="Q39" s="855"/>
      <c r="R39" s="856"/>
      <c r="S39" s="857"/>
      <c r="T39" s="857"/>
      <c r="U39" s="858"/>
      <c r="V39" s="859"/>
      <c r="W39" s="860"/>
      <c r="X39" s="861"/>
      <c r="Y39" s="861"/>
      <c r="Z39" s="861"/>
      <c r="AA39" s="861"/>
      <c r="AB39" s="862"/>
      <c r="AC39" s="863"/>
      <c r="AD39" s="864" t="s">
        <v>188</v>
      </c>
      <c r="AE39" s="865"/>
      <c r="AF39" s="866"/>
      <c r="AG39" s="867"/>
      <c r="AH39" s="868"/>
      <c r="AI39" s="869"/>
      <c r="AJ39" s="867"/>
      <c r="AK39" s="866"/>
      <c r="AL39" s="867"/>
      <c r="AM39" s="868"/>
      <c r="AN39" s="870"/>
      <c r="AO39" s="871"/>
      <c r="AP39" s="871"/>
    </row>
    <row r="40" spans="1:42" ht="30" customHeight="1">
      <c r="A40" s="22"/>
      <c r="B40" s="5165" t="s">
        <v>16</v>
      </c>
      <c r="C40" s="5166"/>
      <c r="D40" s="5167"/>
      <c r="E40" s="631" t="s">
        <v>16</v>
      </c>
      <c r="F40" s="320" t="s">
        <v>189</v>
      </c>
      <c r="G40" s="632" t="s">
        <v>33</v>
      </c>
      <c r="H40" s="633"/>
      <c r="I40" s="634" t="s">
        <v>112</v>
      </c>
      <c r="J40" s="872" t="s">
        <v>190</v>
      </c>
      <c r="K40" s="635" t="s">
        <v>150</v>
      </c>
      <c r="L40" s="636" t="s">
        <v>115</v>
      </c>
      <c r="M40" s="637" t="s">
        <v>191</v>
      </c>
      <c r="N40" s="638" t="s">
        <v>117</v>
      </c>
      <c r="O40" s="639">
        <v>45442</v>
      </c>
      <c r="P40" s="640">
        <v>45444</v>
      </c>
      <c r="Q40" s="318" t="s">
        <v>14</v>
      </c>
      <c r="R40" s="641">
        <v>45808</v>
      </c>
      <c r="S40" s="642">
        <v>7961000</v>
      </c>
      <c r="T40" s="642">
        <f>S40/10</f>
        <v>796100</v>
      </c>
      <c r="U40" s="643">
        <f t="shared" ref="U40:U41" si="21">SUM(S40:T40)</f>
        <v>8757100</v>
      </c>
      <c r="V40" s="644">
        <v>45461</v>
      </c>
      <c r="W40" s="645">
        <v>45485</v>
      </c>
      <c r="X40" s="646">
        <f>S40</f>
        <v>7961000</v>
      </c>
      <c r="Y40" s="646">
        <f t="shared" ref="Y40:Y52" si="22">X40/10</f>
        <v>796100</v>
      </c>
      <c r="Z40" s="646">
        <f t="shared" ref="Z40:Z52" si="23">SUM(X40:Y40)</f>
        <v>8757100</v>
      </c>
      <c r="AA40" s="338">
        <v>8757100</v>
      </c>
      <c r="AB40" s="628">
        <f t="shared" ref="AB40:AB41" si="24">ROUND(U40-AA40,0)</f>
        <v>0</v>
      </c>
      <c r="AC40" s="647">
        <f t="shared" ref="AC40:AC41" si="25">Z40/U40</f>
        <v>1</v>
      </c>
      <c r="AD40" s="648"/>
      <c r="AE40" s="873"/>
      <c r="AF40" s="874"/>
      <c r="AG40" s="875"/>
      <c r="AH40" s="876"/>
      <c r="AI40" s="877"/>
      <c r="AJ40" s="875" t="s">
        <v>191</v>
      </c>
      <c r="AK40" s="874" t="s">
        <v>192</v>
      </c>
      <c r="AL40" s="875" t="s">
        <v>193</v>
      </c>
      <c r="AM40" s="876" t="s">
        <v>194</v>
      </c>
      <c r="AN40" s="878" t="s">
        <v>195</v>
      </c>
      <c r="AO40" s="347"/>
      <c r="AP40" s="654"/>
    </row>
    <row r="41" spans="1:42" ht="30" customHeight="1">
      <c r="A41" s="22"/>
      <c r="B41" s="5162" t="s">
        <v>16</v>
      </c>
      <c r="C41" s="5163"/>
      <c r="D41" s="5164"/>
      <c r="E41" s="879" t="s">
        <v>16</v>
      </c>
      <c r="F41" s="311" t="s">
        <v>196</v>
      </c>
      <c r="G41" s="880" t="s">
        <v>35</v>
      </c>
      <c r="H41" s="593"/>
      <c r="I41" s="881" t="s">
        <v>112</v>
      </c>
      <c r="J41" s="882" t="s">
        <v>197</v>
      </c>
      <c r="K41" s="883" t="s">
        <v>114</v>
      </c>
      <c r="L41" s="596" t="s">
        <v>115</v>
      </c>
      <c r="M41" s="597" t="s">
        <v>191</v>
      </c>
      <c r="N41" s="598" t="s">
        <v>117</v>
      </c>
      <c r="O41" s="884">
        <v>45442</v>
      </c>
      <c r="P41" s="885">
        <v>45444</v>
      </c>
      <c r="Q41" s="886" t="s">
        <v>14</v>
      </c>
      <c r="R41" s="602">
        <v>45808</v>
      </c>
      <c r="S41" s="603">
        <v>6000000</v>
      </c>
      <c r="T41" s="603">
        <v>600000</v>
      </c>
      <c r="U41" s="604">
        <f t="shared" si="21"/>
        <v>6600000</v>
      </c>
      <c r="V41" s="887"/>
      <c r="W41" s="888"/>
      <c r="X41" s="607">
        <f>SUM(X42:X53)</f>
        <v>6000000</v>
      </c>
      <c r="Y41" s="607">
        <f t="shared" si="22"/>
        <v>600000</v>
      </c>
      <c r="Z41" s="607">
        <f t="shared" si="23"/>
        <v>6600000</v>
      </c>
      <c r="AA41" s="608">
        <f>SUM(AA42:AA53)</f>
        <v>6600000</v>
      </c>
      <c r="AB41" s="609">
        <f t="shared" si="24"/>
        <v>0</v>
      </c>
      <c r="AC41" s="610">
        <f t="shared" si="25"/>
        <v>1</v>
      </c>
      <c r="AD41" s="611" t="s">
        <v>36</v>
      </c>
      <c r="AE41" s="612"/>
      <c r="AF41" s="613"/>
      <c r="AG41" s="597"/>
      <c r="AH41" s="614"/>
      <c r="AI41" s="615"/>
      <c r="AJ41" s="597"/>
      <c r="AK41" s="613"/>
      <c r="AL41" s="597"/>
      <c r="AM41" s="614"/>
      <c r="AN41" s="616"/>
      <c r="AO41" s="376"/>
      <c r="AP41" s="376"/>
    </row>
    <row r="42" spans="1:42" ht="13.5" customHeight="1">
      <c r="A42" s="22"/>
      <c r="B42" s="5168"/>
      <c r="C42" s="5111"/>
      <c r="D42" s="5111"/>
      <c r="E42" s="349"/>
      <c r="F42" s="348"/>
      <c r="G42" s="350"/>
      <c r="H42" s="351" t="s">
        <v>198</v>
      </c>
      <c r="I42" s="889"/>
      <c r="J42" s="890"/>
      <c r="K42" s="891"/>
      <c r="L42" s="892" t="s">
        <v>115</v>
      </c>
      <c r="M42" s="356"/>
      <c r="N42" s="357"/>
      <c r="O42" s="358"/>
      <c r="P42" s="359"/>
      <c r="Q42" s="893"/>
      <c r="R42" s="361"/>
      <c r="S42" s="894"/>
      <c r="T42" s="894"/>
      <c r="U42" s="895"/>
      <c r="V42" s="896">
        <v>45473</v>
      </c>
      <c r="W42" s="365">
        <v>45485</v>
      </c>
      <c r="X42" s="366">
        <v>500000</v>
      </c>
      <c r="Y42" s="366">
        <f t="shared" si="22"/>
        <v>50000</v>
      </c>
      <c r="Z42" s="366">
        <f t="shared" si="23"/>
        <v>550000</v>
      </c>
      <c r="AA42" s="620">
        <v>550000</v>
      </c>
      <c r="AB42" s="368"/>
      <c r="AC42" s="369"/>
      <c r="AD42" s="370"/>
      <c r="AE42" s="371"/>
      <c r="AF42" s="372"/>
      <c r="AG42" s="356"/>
      <c r="AH42" s="373"/>
      <c r="AI42" s="374"/>
      <c r="AJ42" s="356"/>
      <c r="AK42" s="372"/>
      <c r="AL42" s="356"/>
      <c r="AM42" s="373"/>
      <c r="AN42" s="375"/>
      <c r="AO42" s="376"/>
      <c r="AP42" s="377"/>
    </row>
    <row r="43" spans="1:42" ht="13.5" customHeight="1">
      <c r="A43" s="22"/>
      <c r="B43" s="5168"/>
      <c r="C43" s="5111"/>
      <c r="D43" s="5111"/>
      <c r="E43" s="349"/>
      <c r="F43" s="348"/>
      <c r="G43" s="378"/>
      <c r="H43" s="379" t="s">
        <v>199</v>
      </c>
      <c r="I43" s="380"/>
      <c r="J43" s="381"/>
      <c r="K43" s="382"/>
      <c r="L43" s="383" t="s">
        <v>115</v>
      </c>
      <c r="M43" s="384"/>
      <c r="N43" s="385"/>
      <c r="O43" s="386"/>
      <c r="P43" s="387"/>
      <c r="Q43" s="897"/>
      <c r="R43" s="389"/>
      <c r="S43" s="898"/>
      <c r="T43" s="898"/>
      <c r="U43" s="899"/>
      <c r="V43" s="900">
        <v>45504</v>
      </c>
      <c r="W43" s="393">
        <v>45541</v>
      </c>
      <c r="X43" s="394">
        <v>500000</v>
      </c>
      <c r="Y43" s="394">
        <f t="shared" si="22"/>
        <v>50000</v>
      </c>
      <c r="Z43" s="394">
        <f t="shared" si="23"/>
        <v>550000</v>
      </c>
      <c r="AA43" s="901">
        <v>550000</v>
      </c>
      <c r="AB43" s="396"/>
      <c r="AC43" s="397"/>
      <c r="AD43" s="398"/>
      <c r="AE43" s="399"/>
      <c r="AF43" s="400"/>
      <c r="AG43" s="384"/>
      <c r="AH43" s="401"/>
      <c r="AI43" s="402"/>
      <c r="AJ43" s="384"/>
      <c r="AK43" s="400"/>
      <c r="AL43" s="384"/>
      <c r="AM43" s="401"/>
      <c r="AN43" s="403"/>
      <c r="AO43" s="376"/>
      <c r="AP43" s="404"/>
    </row>
    <row r="44" spans="1:42" ht="13.5" customHeight="1">
      <c r="A44" s="22"/>
      <c r="B44" s="5168"/>
      <c r="C44" s="5111"/>
      <c r="D44" s="5111"/>
      <c r="E44" s="349"/>
      <c r="F44" s="348"/>
      <c r="G44" s="378"/>
      <c r="H44" s="379" t="s">
        <v>200</v>
      </c>
      <c r="I44" s="380"/>
      <c r="J44" s="381"/>
      <c r="K44" s="382"/>
      <c r="L44" s="383" t="s">
        <v>115</v>
      </c>
      <c r="M44" s="384"/>
      <c r="N44" s="385"/>
      <c r="O44" s="386"/>
      <c r="P44" s="387"/>
      <c r="Q44" s="897"/>
      <c r="R44" s="389"/>
      <c r="S44" s="898"/>
      <c r="T44" s="898"/>
      <c r="U44" s="899"/>
      <c r="V44" s="900">
        <v>45535</v>
      </c>
      <c r="W44" s="393">
        <v>45541</v>
      </c>
      <c r="X44" s="394">
        <v>500000</v>
      </c>
      <c r="Y44" s="394">
        <f t="shared" si="22"/>
        <v>50000</v>
      </c>
      <c r="Z44" s="394">
        <f t="shared" si="23"/>
        <v>550000</v>
      </c>
      <c r="AA44" s="901">
        <v>550000</v>
      </c>
      <c r="AB44" s="396"/>
      <c r="AC44" s="397"/>
      <c r="AD44" s="398"/>
      <c r="AE44" s="399"/>
      <c r="AF44" s="400"/>
      <c r="AG44" s="384"/>
      <c r="AH44" s="401"/>
      <c r="AI44" s="402"/>
      <c r="AJ44" s="384"/>
      <c r="AK44" s="400"/>
      <c r="AL44" s="384"/>
      <c r="AM44" s="401"/>
      <c r="AN44" s="403"/>
      <c r="AO44" s="376"/>
      <c r="AP44" s="404"/>
    </row>
    <row r="45" spans="1:42" ht="13.5" customHeight="1">
      <c r="A45" s="22"/>
      <c r="B45" s="5168"/>
      <c r="C45" s="5111"/>
      <c r="D45" s="5111"/>
      <c r="E45" s="349"/>
      <c r="F45" s="348"/>
      <c r="G45" s="378"/>
      <c r="H45" s="379" t="s">
        <v>201</v>
      </c>
      <c r="I45" s="380"/>
      <c r="J45" s="381"/>
      <c r="K45" s="382"/>
      <c r="L45" s="383" t="s">
        <v>115</v>
      </c>
      <c r="M45" s="384"/>
      <c r="N45" s="385"/>
      <c r="O45" s="386"/>
      <c r="P45" s="387"/>
      <c r="Q45" s="897"/>
      <c r="R45" s="389"/>
      <c r="S45" s="898"/>
      <c r="T45" s="898"/>
      <c r="U45" s="899"/>
      <c r="V45" s="392">
        <v>45565</v>
      </c>
      <c r="W45" s="393">
        <v>45621</v>
      </c>
      <c r="X45" s="394">
        <v>500000</v>
      </c>
      <c r="Y45" s="394">
        <f t="shared" si="22"/>
        <v>50000</v>
      </c>
      <c r="Z45" s="394">
        <f t="shared" si="23"/>
        <v>550000</v>
      </c>
      <c r="AA45" s="901">
        <v>550000</v>
      </c>
      <c r="AB45" s="396"/>
      <c r="AC45" s="397"/>
      <c r="AD45" s="398"/>
      <c r="AE45" s="399"/>
      <c r="AF45" s="400"/>
      <c r="AG45" s="384"/>
      <c r="AH45" s="401"/>
      <c r="AI45" s="402"/>
      <c r="AJ45" s="384"/>
      <c r="AK45" s="400"/>
      <c r="AL45" s="384"/>
      <c r="AM45" s="401"/>
      <c r="AN45" s="403"/>
      <c r="AO45" s="376"/>
      <c r="AP45" s="404"/>
    </row>
    <row r="46" spans="1:42" ht="13.5" customHeight="1">
      <c r="A46" s="22"/>
      <c r="B46" s="5168"/>
      <c r="C46" s="5111"/>
      <c r="D46" s="5111"/>
      <c r="E46" s="349"/>
      <c r="F46" s="348"/>
      <c r="G46" s="378"/>
      <c r="H46" s="379" t="s">
        <v>202</v>
      </c>
      <c r="I46" s="380"/>
      <c r="J46" s="381"/>
      <c r="K46" s="382"/>
      <c r="L46" s="383" t="s">
        <v>115</v>
      </c>
      <c r="M46" s="384"/>
      <c r="N46" s="385"/>
      <c r="O46" s="386"/>
      <c r="P46" s="387"/>
      <c r="Q46" s="897"/>
      <c r="R46" s="389"/>
      <c r="S46" s="898"/>
      <c r="T46" s="898"/>
      <c r="U46" s="899"/>
      <c r="V46" s="900">
        <v>45596</v>
      </c>
      <c r="W46" s="393">
        <v>45657</v>
      </c>
      <c r="X46" s="394">
        <v>500000</v>
      </c>
      <c r="Y46" s="394">
        <f t="shared" si="22"/>
        <v>50000</v>
      </c>
      <c r="Z46" s="394">
        <f t="shared" si="23"/>
        <v>550000</v>
      </c>
      <c r="AA46" s="901">
        <v>550000</v>
      </c>
      <c r="AB46" s="396"/>
      <c r="AC46" s="397"/>
      <c r="AD46" s="398"/>
      <c r="AE46" s="399"/>
      <c r="AF46" s="400"/>
      <c r="AG46" s="384"/>
      <c r="AH46" s="401"/>
      <c r="AI46" s="402"/>
      <c r="AJ46" s="384"/>
      <c r="AK46" s="400"/>
      <c r="AL46" s="384"/>
      <c r="AM46" s="401"/>
      <c r="AN46" s="403"/>
      <c r="AO46" s="376"/>
      <c r="AP46" s="404"/>
    </row>
    <row r="47" spans="1:42" ht="13.5" customHeight="1">
      <c r="A47" s="22"/>
      <c r="B47" s="5168"/>
      <c r="C47" s="5111"/>
      <c r="D47" s="5111"/>
      <c r="E47" s="349"/>
      <c r="F47" s="348"/>
      <c r="G47" s="378"/>
      <c r="H47" s="379" t="s">
        <v>203</v>
      </c>
      <c r="I47" s="380"/>
      <c r="J47" s="381"/>
      <c r="K47" s="382"/>
      <c r="L47" s="383" t="s">
        <v>115</v>
      </c>
      <c r="M47" s="384"/>
      <c r="N47" s="385"/>
      <c r="O47" s="386"/>
      <c r="P47" s="387"/>
      <c r="Q47" s="897"/>
      <c r="R47" s="389"/>
      <c r="S47" s="898"/>
      <c r="T47" s="898"/>
      <c r="U47" s="899"/>
      <c r="V47" s="392">
        <v>45625</v>
      </c>
      <c r="W47" s="393">
        <v>45681</v>
      </c>
      <c r="X47" s="394">
        <v>500000</v>
      </c>
      <c r="Y47" s="394">
        <f t="shared" si="22"/>
        <v>50000</v>
      </c>
      <c r="Z47" s="394">
        <f t="shared" si="23"/>
        <v>550000</v>
      </c>
      <c r="AA47" s="901">
        <v>550000</v>
      </c>
      <c r="AB47" s="396"/>
      <c r="AC47" s="397"/>
      <c r="AD47" s="398"/>
      <c r="AE47" s="399"/>
      <c r="AF47" s="400"/>
      <c r="AG47" s="384"/>
      <c r="AH47" s="401"/>
      <c r="AI47" s="402"/>
      <c r="AJ47" s="384"/>
      <c r="AK47" s="400"/>
      <c r="AL47" s="384"/>
      <c r="AM47" s="401"/>
      <c r="AN47" s="403"/>
      <c r="AO47" s="376"/>
      <c r="AP47" s="404"/>
    </row>
    <row r="48" spans="1:42" ht="13.5" customHeight="1">
      <c r="A48" s="22"/>
      <c r="B48" s="5168"/>
      <c r="C48" s="5111"/>
      <c r="D48" s="5111"/>
      <c r="E48" s="349"/>
      <c r="F48" s="348"/>
      <c r="G48" s="378"/>
      <c r="H48" s="379" t="s">
        <v>204</v>
      </c>
      <c r="I48" s="380"/>
      <c r="J48" s="381"/>
      <c r="K48" s="382"/>
      <c r="L48" s="383" t="s">
        <v>115</v>
      </c>
      <c r="M48" s="384"/>
      <c r="N48" s="385"/>
      <c r="O48" s="386"/>
      <c r="P48" s="387"/>
      <c r="Q48" s="897"/>
      <c r="R48" s="389"/>
      <c r="S48" s="898"/>
      <c r="T48" s="898"/>
      <c r="U48" s="899"/>
      <c r="V48" s="900">
        <v>45636</v>
      </c>
      <c r="W48" s="393">
        <v>45681</v>
      </c>
      <c r="X48" s="394">
        <v>500000</v>
      </c>
      <c r="Y48" s="394">
        <f t="shared" si="22"/>
        <v>50000</v>
      </c>
      <c r="Z48" s="394">
        <f t="shared" si="23"/>
        <v>550000</v>
      </c>
      <c r="AA48" s="901">
        <v>550000</v>
      </c>
      <c r="AB48" s="396"/>
      <c r="AC48" s="397"/>
      <c r="AD48" s="398"/>
      <c r="AE48" s="399"/>
      <c r="AF48" s="400"/>
      <c r="AG48" s="384"/>
      <c r="AH48" s="401"/>
      <c r="AI48" s="402"/>
      <c r="AJ48" s="384"/>
      <c r="AK48" s="400"/>
      <c r="AL48" s="384"/>
      <c r="AM48" s="401"/>
      <c r="AN48" s="403"/>
      <c r="AO48" s="376"/>
      <c r="AP48" s="404"/>
    </row>
    <row r="49" spans="1:42" ht="13.5" customHeight="1">
      <c r="A49" s="22"/>
      <c r="B49" s="5168"/>
      <c r="C49" s="5111"/>
      <c r="D49" s="5111"/>
      <c r="E49" s="349"/>
      <c r="F49" s="348"/>
      <c r="G49" s="378"/>
      <c r="H49" s="379" t="s">
        <v>205</v>
      </c>
      <c r="I49" s="380"/>
      <c r="J49" s="381"/>
      <c r="K49" s="382"/>
      <c r="L49" s="383" t="s">
        <v>115</v>
      </c>
      <c r="M49" s="384"/>
      <c r="N49" s="385"/>
      <c r="O49" s="386"/>
      <c r="P49" s="387"/>
      <c r="Q49" s="388"/>
      <c r="R49" s="389"/>
      <c r="S49" s="390"/>
      <c r="T49" s="390"/>
      <c r="U49" s="391"/>
      <c r="V49" s="392">
        <v>45688</v>
      </c>
      <c r="W49" s="393">
        <v>45681</v>
      </c>
      <c r="X49" s="394">
        <v>500000</v>
      </c>
      <c r="Y49" s="394">
        <f t="shared" si="22"/>
        <v>50000</v>
      </c>
      <c r="Z49" s="394">
        <f t="shared" si="23"/>
        <v>550000</v>
      </c>
      <c r="AA49" s="901">
        <v>550000</v>
      </c>
      <c r="AB49" s="396"/>
      <c r="AC49" s="397"/>
      <c r="AD49" s="398"/>
      <c r="AE49" s="399"/>
      <c r="AF49" s="400"/>
      <c r="AG49" s="384"/>
      <c r="AH49" s="401"/>
      <c r="AI49" s="402"/>
      <c r="AJ49" s="384"/>
      <c r="AK49" s="400"/>
      <c r="AL49" s="384"/>
      <c r="AM49" s="401"/>
      <c r="AN49" s="403"/>
      <c r="AO49" s="376"/>
      <c r="AP49" s="404"/>
    </row>
    <row r="50" spans="1:42" ht="13.5" customHeight="1">
      <c r="A50" s="559"/>
      <c r="B50" s="5168"/>
      <c r="C50" s="5111"/>
      <c r="D50" s="5111"/>
      <c r="E50" s="349"/>
      <c r="F50" s="348"/>
      <c r="G50" s="378"/>
      <c r="H50" s="379" t="s">
        <v>206</v>
      </c>
      <c r="I50" s="380"/>
      <c r="J50" s="381"/>
      <c r="K50" s="382"/>
      <c r="L50" s="383" t="s">
        <v>115</v>
      </c>
      <c r="M50" s="384"/>
      <c r="N50" s="385"/>
      <c r="O50" s="902"/>
      <c r="P50" s="903"/>
      <c r="Q50" s="904"/>
      <c r="R50" s="389"/>
      <c r="S50" s="905"/>
      <c r="T50" s="905"/>
      <c r="U50" s="906"/>
      <c r="V50" s="907">
        <v>45716</v>
      </c>
      <c r="W50" s="908">
        <v>45716</v>
      </c>
      <c r="X50" s="909">
        <v>500000</v>
      </c>
      <c r="Y50" s="909">
        <f t="shared" si="22"/>
        <v>50000</v>
      </c>
      <c r="Z50" s="909">
        <f t="shared" si="23"/>
        <v>550000</v>
      </c>
      <c r="AA50" s="901">
        <v>550000</v>
      </c>
      <c r="AB50" s="396"/>
      <c r="AC50" s="910"/>
      <c r="AD50" s="911"/>
      <c r="AE50" s="912"/>
      <c r="AF50" s="913"/>
      <c r="AG50" s="914"/>
      <c r="AH50" s="915"/>
      <c r="AI50" s="916"/>
      <c r="AJ50" s="914"/>
      <c r="AK50" s="913"/>
      <c r="AL50" s="914"/>
      <c r="AM50" s="915"/>
      <c r="AN50" s="917"/>
      <c r="AO50" s="918"/>
      <c r="AP50" s="919"/>
    </row>
    <row r="51" spans="1:42" ht="13.5" customHeight="1">
      <c r="A51" s="22"/>
      <c r="B51" s="5168"/>
      <c r="C51" s="5111"/>
      <c r="D51" s="5111"/>
      <c r="E51" s="349"/>
      <c r="F51" s="348"/>
      <c r="G51" s="378"/>
      <c r="H51" s="379" t="s">
        <v>207</v>
      </c>
      <c r="I51" s="380"/>
      <c r="J51" s="381"/>
      <c r="K51" s="382"/>
      <c r="L51" s="383" t="s">
        <v>115</v>
      </c>
      <c r="M51" s="384"/>
      <c r="N51" s="385"/>
      <c r="O51" s="386"/>
      <c r="P51" s="387"/>
      <c r="Q51" s="388"/>
      <c r="R51" s="389"/>
      <c r="S51" s="390"/>
      <c r="T51" s="390"/>
      <c r="U51" s="391"/>
      <c r="V51" s="920">
        <v>45747</v>
      </c>
      <c r="W51" s="908">
        <v>45744</v>
      </c>
      <c r="X51" s="909">
        <v>500000</v>
      </c>
      <c r="Y51" s="909">
        <f t="shared" si="22"/>
        <v>50000</v>
      </c>
      <c r="Z51" s="909">
        <f t="shared" si="23"/>
        <v>550000</v>
      </c>
      <c r="AA51" s="921">
        <v>550000</v>
      </c>
      <c r="AB51" s="396"/>
      <c r="AC51" s="910"/>
      <c r="AD51" s="398"/>
      <c r="AE51" s="399"/>
      <c r="AF51" s="400"/>
      <c r="AG51" s="384"/>
      <c r="AH51" s="401"/>
      <c r="AI51" s="402"/>
      <c r="AJ51" s="384"/>
      <c r="AK51" s="400"/>
      <c r="AL51" s="384"/>
      <c r="AM51" s="401"/>
      <c r="AN51" s="403"/>
      <c r="AO51" s="376"/>
      <c r="AP51" s="404"/>
    </row>
    <row r="52" spans="1:42" ht="13.5" customHeight="1">
      <c r="A52" s="22"/>
      <c r="B52" s="5168"/>
      <c r="C52" s="5111"/>
      <c r="D52" s="5111"/>
      <c r="E52" s="349"/>
      <c r="F52" s="348"/>
      <c r="G52" s="378"/>
      <c r="H52" s="379" t="s">
        <v>208</v>
      </c>
      <c r="I52" s="380"/>
      <c r="J52" s="381"/>
      <c r="K52" s="382"/>
      <c r="L52" s="383" t="s">
        <v>115</v>
      </c>
      <c r="M52" s="384"/>
      <c r="N52" s="385"/>
      <c r="O52" s="386"/>
      <c r="P52" s="387"/>
      <c r="Q52" s="388"/>
      <c r="R52" s="389"/>
      <c r="S52" s="390"/>
      <c r="T52" s="390"/>
      <c r="U52" s="391"/>
      <c r="V52" s="392">
        <v>45777</v>
      </c>
      <c r="W52" s="393">
        <v>45777</v>
      </c>
      <c r="X52" s="394">
        <v>500000</v>
      </c>
      <c r="Y52" s="394">
        <f t="shared" si="22"/>
        <v>50000</v>
      </c>
      <c r="Z52" s="394">
        <f t="shared" si="23"/>
        <v>550000</v>
      </c>
      <c r="AA52" s="921">
        <v>550000</v>
      </c>
      <c r="AB52" s="396"/>
      <c r="AC52" s="397"/>
      <c r="AD52" s="398"/>
      <c r="AE52" s="399"/>
      <c r="AF52" s="400"/>
      <c r="AG52" s="384"/>
      <c r="AH52" s="401"/>
      <c r="AI52" s="402"/>
      <c r="AJ52" s="384"/>
      <c r="AK52" s="400"/>
      <c r="AL52" s="384"/>
      <c r="AM52" s="401"/>
      <c r="AN52" s="403"/>
      <c r="AO52" s="376"/>
      <c r="AP52" s="404"/>
    </row>
    <row r="53" spans="1:42" ht="13.5" customHeight="1">
      <c r="A53" s="22"/>
      <c r="B53" s="5162"/>
      <c r="C53" s="5163"/>
      <c r="D53" s="5163"/>
      <c r="E53" s="426"/>
      <c r="F53" s="283"/>
      <c r="G53" s="312"/>
      <c r="H53" s="427" t="s">
        <v>209</v>
      </c>
      <c r="I53" s="428"/>
      <c r="J53" s="429"/>
      <c r="K53" s="430"/>
      <c r="L53" s="431" t="s">
        <v>115</v>
      </c>
      <c r="M53" s="432"/>
      <c r="N53" s="433"/>
      <c r="O53" s="434"/>
      <c r="P53" s="435"/>
      <c r="Q53" s="436"/>
      <c r="R53" s="437"/>
      <c r="S53" s="438"/>
      <c r="T53" s="438"/>
      <c r="U53" s="439"/>
      <c r="V53" s="440">
        <v>45807</v>
      </c>
      <c r="W53" s="441">
        <v>45810</v>
      </c>
      <c r="X53" s="442">
        <v>500000</v>
      </c>
      <c r="Y53" s="442">
        <v>50000</v>
      </c>
      <c r="Z53" s="442">
        <v>550000</v>
      </c>
      <c r="AA53" s="922">
        <v>550000</v>
      </c>
      <c r="AB53" s="444"/>
      <c r="AC53" s="445"/>
      <c r="AD53" s="446"/>
      <c r="AE53" s="447"/>
      <c r="AF53" s="448"/>
      <c r="AG53" s="432"/>
      <c r="AH53" s="449"/>
      <c r="AI53" s="450"/>
      <c r="AJ53" s="432"/>
      <c r="AK53" s="448"/>
      <c r="AL53" s="432"/>
      <c r="AM53" s="449"/>
      <c r="AN53" s="451"/>
      <c r="AO53" s="310"/>
      <c r="AP53" s="452"/>
    </row>
    <row r="54" spans="1:42" ht="30" customHeight="1">
      <c r="A54" s="22"/>
      <c r="B54" s="5162" t="s">
        <v>16</v>
      </c>
      <c r="C54" s="5163"/>
      <c r="D54" s="5164"/>
      <c r="E54" s="622" t="s">
        <v>16</v>
      </c>
      <c r="F54" s="311" t="s">
        <v>210</v>
      </c>
      <c r="G54" s="880" t="s">
        <v>35</v>
      </c>
      <c r="H54" s="593"/>
      <c r="I54" s="594" t="s">
        <v>112</v>
      </c>
      <c r="J54" s="923" t="s">
        <v>197</v>
      </c>
      <c r="K54" s="290" t="s">
        <v>114</v>
      </c>
      <c r="L54" s="596" t="s">
        <v>115</v>
      </c>
      <c r="M54" s="597" t="s">
        <v>156</v>
      </c>
      <c r="N54" s="598" t="s">
        <v>117</v>
      </c>
      <c r="O54" s="924">
        <v>45442</v>
      </c>
      <c r="P54" s="885">
        <v>45444</v>
      </c>
      <c r="Q54" s="886" t="s">
        <v>14</v>
      </c>
      <c r="R54" s="602">
        <v>45808</v>
      </c>
      <c r="S54" s="603">
        <v>6000000</v>
      </c>
      <c r="T54" s="603">
        <f>S54/10</f>
        <v>600000</v>
      </c>
      <c r="U54" s="604">
        <f>SUM(S54:T54)</f>
        <v>6600000</v>
      </c>
      <c r="V54" s="887"/>
      <c r="W54" s="888"/>
      <c r="X54" s="607">
        <f>SUM(X55:X58)</f>
        <v>6000000</v>
      </c>
      <c r="Y54" s="607">
        <f t="shared" ref="Y54:Y64" si="26">X54/10</f>
        <v>600000</v>
      </c>
      <c r="Z54" s="607">
        <f t="shared" ref="Z54:Z64" si="27">SUM(X54:Y54)</f>
        <v>6600000</v>
      </c>
      <c r="AA54" s="608">
        <f>SUM(AA55:AA58)</f>
        <v>6600000</v>
      </c>
      <c r="AB54" s="609">
        <f>ROUND(U54-AA54,0)</f>
        <v>0</v>
      </c>
      <c r="AC54" s="610">
        <f>Z54/U54</f>
        <v>1</v>
      </c>
      <c r="AD54" s="611" t="s">
        <v>36</v>
      </c>
      <c r="AE54" s="612" t="s">
        <v>156</v>
      </c>
      <c r="AF54" s="613" t="s">
        <v>211</v>
      </c>
      <c r="AG54" s="597" t="s">
        <v>212</v>
      </c>
      <c r="AH54" s="614">
        <v>1092137842</v>
      </c>
      <c r="AI54" s="615" t="s">
        <v>213</v>
      </c>
      <c r="AJ54" s="597"/>
      <c r="AK54" s="613"/>
      <c r="AL54" s="597"/>
      <c r="AM54" s="614"/>
      <c r="AN54" s="616"/>
      <c r="AO54" s="376"/>
      <c r="AP54" s="376"/>
    </row>
    <row r="55" spans="1:42" ht="13.5" customHeight="1">
      <c r="A55" s="22"/>
      <c r="B55" s="5168"/>
      <c r="C55" s="5111"/>
      <c r="D55" s="5111"/>
      <c r="E55" s="349"/>
      <c r="F55" s="348"/>
      <c r="G55" s="350"/>
      <c r="H55" s="351" t="s">
        <v>198</v>
      </c>
      <c r="I55" s="352"/>
      <c r="J55" s="353"/>
      <c r="K55" s="354"/>
      <c r="L55" s="355" t="s">
        <v>115</v>
      </c>
      <c r="M55" s="356"/>
      <c r="N55" s="357"/>
      <c r="O55" s="358"/>
      <c r="P55" s="359"/>
      <c r="Q55" s="360"/>
      <c r="R55" s="361"/>
      <c r="S55" s="362"/>
      <c r="T55" s="362"/>
      <c r="U55" s="363"/>
      <c r="V55" s="896">
        <v>45478</v>
      </c>
      <c r="W55" s="365">
        <v>45483</v>
      </c>
      <c r="X55" s="366">
        <v>500000</v>
      </c>
      <c r="Y55" s="366">
        <f t="shared" si="26"/>
        <v>50000</v>
      </c>
      <c r="Z55" s="366">
        <f t="shared" si="27"/>
        <v>550000</v>
      </c>
      <c r="AA55" s="925">
        <v>550000</v>
      </c>
      <c r="AB55" s="396"/>
      <c r="AC55" s="369"/>
      <c r="AD55" s="370"/>
      <c r="AE55" s="371"/>
      <c r="AF55" s="372"/>
      <c r="AG55" s="356"/>
      <c r="AH55" s="373"/>
      <c r="AI55" s="374"/>
      <c r="AJ55" s="356"/>
      <c r="AK55" s="372"/>
      <c r="AL55" s="356"/>
      <c r="AM55" s="373"/>
      <c r="AN55" s="375"/>
      <c r="AO55" s="376"/>
      <c r="AP55" s="377"/>
    </row>
    <row r="56" spans="1:42" ht="13.5" customHeight="1">
      <c r="A56" s="22"/>
      <c r="B56" s="5168"/>
      <c r="C56" s="5111"/>
      <c r="D56" s="5111"/>
      <c r="E56" s="349"/>
      <c r="F56" s="348"/>
      <c r="G56" s="378"/>
      <c r="H56" s="379" t="s">
        <v>199</v>
      </c>
      <c r="I56" s="380"/>
      <c r="J56" s="381"/>
      <c r="K56" s="382"/>
      <c r="L56" s="383" t="s">
        <v>115</v>
      </c>
      <c r="M56" s="384"/>
      <c r="N56" s="385"/>
      <c r="O56" s="386"/>
      <c r="P56" s="387"/>
      <c r="Q56" s="388"/>
      <c r="R56" s="389"/>
      <c r="S56" s="390"/>
      <c r="T56" s="390"/>
      <c r="U56" s="391"/>
      <c r="V56" s="392">
        <v>45513</v>
      </c>
      <c r="W56" s="393">
        <v>45520</v>
      </c>
      <c r="X56" s="394">
        <v>500000</v>
      </c>
      <c r="Y56" s="394">
        <f t="shared" si="26"/>
        <v>50000</v>
      </c>
      <c r="Z56" s="394">
        <f t="shared" si="27"/>
        <v>550000</v>
      </c>
      <c r="AA56" s="926">
        <v>550000</v>
      </c>
      <c r="AB56" s="396"/>
      <c r="AC56" s="397"/>
      <c r="AD56" s="398"/>
      <c r="AE56" s="399"/>
      <c r="AF56" s="400"/>
      <c r="AG56" s="384"/>
      <c r="AH56" s="401"/>
      <c r="AI56" s="402"/>
      <c r="AJ56" s="384"/>
      <c r="AK56" s="400"/>
      <c r="AL56" s="384"/>
      <c r="AM56" s="401"/>
      <c r="AN56" s="403"/>
      <c r="AO56" s="376"/>
      <c r="AP56" s="404"/>
    </row>
    <row r="57" spans="1:42" ht="13.5" customHeight="1">
      <c r="A57" s="22"/>
      <c r="B57" s="5168"/>
      <c r="C57" s="5111"/>
      <c r="D57" s="5111"/>
      <c r="E57" s="349"/>
      <c r="F57" s="348"/>
      <c r="G57" s="378"/>
      <c r="H57" s="927" t="s">
        <v>214</v>
      </c>
      <c r="I57" s="380"/>
      <c r="J57" s="381"/>
      <c r="K57" s="382"/>
      <c r="L57" s="383" t="s">
        <v>115</v>
      </c>
      <c r="M57" s="384"/>
      <c r="N57" s="385"/>
      <c r="O57" s="386"/>
      <c r="P57" s="387"/>
      <c r="Q57" s="388"/>
      <c r="R57" s="389"/>
      <c r="S57" s="390"/>
      <c r="T57" s="390"/>
      <c r="U57" s="391"/>
      <c r="V57" s="392">
        <v>45535</v>
      </c>
      <c r="W57" s="393">
        <v>45546</v>
      </c>
      <c r="X57" s="394">
        <v>2500000</v>
      </c>
      <c r="Y57" s="394">
        <f t="shared" si="26"/>
        <v>250000</v>
      </c>
      <c r="Z57" s="394">
        <f t="shared" si="27"/>
        <v>2750000</v>
      </c>
      <c r="AA57" s="928">
        <v>2750000</v>
      </c>
      <c r="AB57" s="396"/>
      <c r="AC57" s="397"/>
      <c r="AD57" s="398"/>
      <c r="AE57" s="399"/>
      <c r="AF57" s="400"/>
      <c r="AG57" s="384"/>
      <c r="AH57" s="401"/>
      <c r="AI57" s="402"/>
      <c r="AJ57" s="384"/>
      <c r="AK57" s="400"/>
      <c r="AL57" s="384"/>
      <c r="AM57" s="401"/>
      <c r="AN57" s="403"/>
      <c r="AO57" s="376"/>
      <c r="AP57" s="404"/>
    </row>
    <row r="58" spans="1:42" ht="13.5" customHeight="1">
      <c r="A58" s="22"/>
      <c r="B58" s="5168"/>
      <c r="C58" s="5111"/>
      <c r="D58" s="5111"/>
      <c r="E58" s="349"/>
      <c r="F58" s="348"/>
      <c r="G58" s="378"/>
      <c r="H58" s="929"/>
      <c r="I58" s="930"/>
      <c r="J58" s="931"/>
      <c r="K58" s="932"/>
      <c r="L58" s="933" t="s">
        <v>115</v>
      </c>
      <c r="M58" s="406"/>
      <c r="N58" s="407"/>
      <c r="O58" s="934"/>
      <c r="P58" s="935"/>
      <c r="Q58" s="936"/>
      <c r="R58" s="937"/>
      <c r="S58" s="412"/>
      <c r="T58" s="412"/>
      <c r="U58" s="413"/>
      <c r="V58" s="414">
        <v>45688</v>
      </c>
      <c r="W58" s="415">
        <v>45703</v>
      </c>
      <c r="X58" s="416">
        <v>2500000</v>
      </c>
      <c r="Y58" s="416">
        <f t="shared" si="26"/>
        <v>250000</v>
      </c>
      <c r="Z58" s="416">
        <f t="shared" si="27"/>
        <v>2750000</v>
      </c>
      <c r="AA58" s="928">
        <v>2750000</v>
      </c>
      <c r="AB58" s="417"/>
      <c r="AC58" s="418"/>
      <c r="AD58" s="419"/>
      <c r="AE58" s="420"/>
      <c r="AF58" s="421"/>
      <c r="AG58" s="406"/>
      <c r="AH58" s="422"/>
      <c r="AI58" s="423"/>
      <c r="AJ58" s="406"/>
      <c r="AK58" s="421"/>
      <c r="AL58" s="406"/>
      <c r="AM58" s="422"/>
      <c r="AN58" s="424"/>
      <c r="AO58" s="376"/>
      <c r="AP58" s="425"/>
    </row>
    <row r="59" spans="1:42" ht="30" customHeight="1">
      <c r="A59" s="22"/>
      <c r="B59" s="5165" t="s">
        <v>16</v>
      </c>
      <c r="C59" s="5166"/>
      <c r="D59" s="5167"/>
      <c r="E59" s="631" t="s">
        <v>16</v>
      </c>
      <c r="F59" s="320" t="s">
        <v>215</v>
      </c>
      <c r="G59" s="632" t="s">
        <v>38</v>
      </c>
      <c r="H59" s="938"/>
      <c r="I59" s="939" t="s">
        <v>112</v>
      </c>
      <c r="J59" s="872" t="s">
        <v>216</v>
      </c>
      <c r="K59" s="635" t="s">
        <v>150</v>
      </c>
      <c r="L59" s="940" t="s">
        <v>115</v>
      </c>
      <c r="M59" s="637" t="s">
        <v>39</v>
      </c>
      <c r="N59" s="638" t="s">
        <v>117</v>
      </c>
      <c r="O59" s="941">
        <v>45489</v>
      </c>
      <c r="P59" s="640">
        <v>45489</v>
      </c>
      <c r="Q59" s="318" t="s">
        <v>14</v>
      </c>
      <c r="R59" s="641">
        <v>45853</v>
      </c>
      <c r="S59" s="642">
        <v>8000000</v>
      </c>
      <c r="T59" s="642">
        <f t="shared" ref="T59:T63" si="28">S59/10</f>
        <v>800000</v>
      </c>
      <c r="U59" s="643">
        <f t="shared" ref="U59:U63" si="29">SUM(S59:T59)</f>
        <v>8800000</v>
      </c>
      <c r="V59" s="644">
        <v>45489</v>
      </c>
      <c r="W59" s="645">
        <v>45498</v>
      </c>
      <c r="X59" s="646">
        <v>8000000</v>
      </c>
      <c r="Y59" s="646">
        <f t="shared" si="26"/>
        <v>800000</v>
      </c>
      <c r="Z59" s="646">
        <f t="shared" si="27"/>
        <v>8800000</v>
      </c>
      <c r="AA59" s="338">
        <v>8800000</v>
      </c>
      <c r="AB59" s="628">
        <f t="shared" ref="AB59:AB63" si="30">ROUND(U59-AA59,0)</f>
        <v>0</v>
      </c>
      <c r="AC59" s="647">
        <f t="shared" ref="AC59:AC63" si="31">Z59/U59</f>
        <v>1</v>
      </c>
      <c r="AD59" s="648"/>
      <c r="AE59" s="649"/>
      <c r="AF59" s="650"/>
      <c r="AG59" s="637"/>
      <c r="AH59" s="651"/>
      <c r="AI59" s="652"/>
      <c r="AJ59" s="637" t="s">
        <v>39</v>
      </c>
      <c r="AK59" s="650" t="s">
        <v>217</v>
      </c>
      <c r="AL59" s="637"/>
      <c r="AM59" s="651"/>
      <c r="AN59" s="653"/>
      <c r="AO59" s="654"/>
      <c r="AP59" s="654"/>
    </row>
    <row r="60" spans="1:42" ht="30" customHeight="1">
      <c r="A60" s="22"/>
      <c r="B60" s="5165" t="s">
        <v>16</v>
      </c>
      <c r="C60" s="5166"/>
      <c r="D60" s="5167"/>
      <c r="E60" s="631" t="s">
        <v>16</v>
      </c>
      <c r="F60" s="320" t="s">
        <v>218</v>
      </c>
      <c r="G60" s="632" t="s">
        <v>219</v>
      </c>
      <c r="H60" s="633"/>
      <c r="I60" s="939" t="s">
        <v>112</v>
      </c>
      <c r="J60" s="872" t="s">
        <v>197</v>
      </c>
      <c r="K60" s="635" t="s">
        <v>150</v>
      </c>
      <c r="L60" s="940" t="s">
        <v>115</v>
      </c>
      <c r="M60" s="637" t="s">
        <v>220</v>
      </c>
      <c r="N60" s="638" t="s">
        <v>117</v>
      </c>
      <c r="O60" s="941">
        <v>45558</v>
      </c>
      <c r="P60" s="640">
        <v>45558</v>
      </c>
      <c r="Q60" s="318" t="s">
        <v>14</v>
      </c>
      <c r="R60" s="641">
        <v>45922</v>
      </c>
      <c r="S60" s="642">
        <v>1600000</v>
      </c>
      <c r="T60" s="642">
        <f t="shared" si="28"/>
        <v>160000</v>
      </c>
      <c r="U60" s="643">
        <f t="shared" si="29"/>
        <v>1760000</v>
      </c>
      <c r="V60" s="644">
        <v>45558</v>
      </c>
      <c r="W60" s="645">
        <v>45560</v>
      </c>
      <c r="X60" s="646">
        <v>1600000</v>
      </c>
      <c r="Y60" s="646">
        <f t="shared" si="26"/>
        <v>160000</v>
      </c>
      <c r="Z60" s="646">
        <f t="shared" si="27"/>
        <v>1760000</v>
      </c>
      <c r="AA60" s="338">
        <v>1760000</v>
      </c>
      <c r="AB60" s="628">
        <f t="shared" si="30"/>
        <v>0</v>
      </c>
      <c r="AC60" s="647">
        <f t="shared" si="31"/>
        <v>1</v>
      </c>
      <c r="AD60" s="648"/>
      <c r="AE60" s="649"/>
      <c r="AF60" s="650"/>
      <c r="AG60" s="637"/>
      <c r="AH60" s="651"/>
      <c r="AI60" s="652"/>
      <c r="AJ60" s="637"/>
      <c r="AK60" s="650"/>
      <c r="AL60" s="637"/>
      <c r="AM60" s="651"/>
      <c r="AN60" s="653"/>
      <c r="AO60" s="654"/>
      <c r="AP60" s="654"/>
    </row>
    <row r="61" spans="1:42" ht="30" customHeight="1">
      <c r="A61" s="22"/>
      <c r="B61" s="5174" t="s">
        <v>16</v>
      </c>
      <c r="C61" s="5166"/>
      <c r="D61" s="5167"/>
      <c r="E61" s="776" t="s">
        <v>16</v>
      </c>
      <c r="F61" s="777" t="s">
        <v>221</v>
      </c>
      <c r="G61" s="778" t="s">
        <v>222</v>
      </c>
      <c r="H61" s="779"/>
      <c r="I61" s="780" t="s">
        <v>112</v>
      </c>
      <c r="J61" s="942" t="s">
        <v>197</v>
      </c>
      <c r="K61" s="782" t="s">
        <v>150</v>
      </c>
      <c r="L61" s="943" t="s">
        <v>138</v>
      </c>
      <c r="M61" s="799" t="s">
        <v>223</v>
      </c>
      <c r="N61" s="784" t="s">
        <v>117</v>
      </c>
      <c r="O61" s="785">
        <v>45659</v>
      </c>
      <c r="P61" s="786">
        <v>45659</v>
      </c>
      <c r="Q61" s="775" t="s">
        <v>14</v>
      </c>
      <c r="R61" s="944">
        <v>46112</v>
      </c>
      <c r="S61" s="788">
        <v>1000000</v>
      </c>
      <c r="T61" s="788">
        <f t="shared" si="28"/>
        <v>100000</v>
      </c>
      <c r="U61" s="789">
        <f t="shared" si="29"/>
        <v>1100000</v>
      </c>
      <c r="V61" s="790">
        <v>45663</v>
      </c>
      <c r="W61" s="791">
        <v>45688</v>
      </c>
      <c r="X61" s="792">
        <v>1000000</v>
      </c>
      <c r="Y61" s="792">
        <f t="shared" si="26"/>
        <v>100000</v>
      </c>
      <c r="Z61" s="792">
        <f t="shared" si="27"/>
        <v>1100000</v>
      </c>
      <c r="AA61" s="793">
        <v>1100000</v>
      </c>
      <c r="AB61" s="794">
        <f t="shared" si="30"/>
        <v>0</v>
      </c>
      <c r="AC61" s="795">
        <f t="shared" si="31"/>
        <v>1</v>
      </c>
      <c r="AD61" s="945"/>
      <c r="AE61" s="797"/>
      <c r="AF61" s="798"/>
      <c r="AG61" s="799"/>
      <c r="AH61" s="800"/>
      <c r="AI61" s="946"/>
      <c r="AJ61" s="799"/>
      <c r="AK61" s="798"/>
      <c r="AL61" s="799"/>
      <c r="AM61" s="800"/>
      <c r="AN61" s="802"/>
      <c r="AO61" s="803"/>
      <c r="AP61" s="803"/>
    </row>
    <row r="62" spans="1:42" ht="30" customHeight="1">
      <c r="A62" s="22"/>
      <c r="B62" s="5165" t="s">
        <v>16</v>
      </c>
      <c r="C62" s="5166"/>
      <c r="D62" s="5167"/>
      <c r="E62" s="947" t="s">
        <v>16</v>
      </c>
      <c r="F62" s="948" t="s">
        <v>224</v>
      </c>
      <c r="G62" s="949" t="s">
        <v>35</v>
      </c>
      <c r="H62" s="593"/>
      <c r="I62" s="950" t="s">
        <v>112</v>
      </c>
      <c r="J62" s="324" t="s">
        <v>113</v>
      </c>
      <c r="K62" s="883" t="s">
        <v>114</v>
      </c>
      <c r="L62" s="951" t="s">
        <v>225</v>
      </c>
      <c r="M62" s="597" t="s">
        <v>226</v>
      </c>
      <c r="N62" s="952" t="s">
        <v>227</v>
      </c>
      <c r="O62" s="953">
        <v>45700</v>
      </c>
      <c r="P62" s="954">
        <v>45700</v>
      </c>
      <c r="Q62" s="955" t="s">
        <v>14</v>
      </c>
      <c r="R62" s="956">
        <v>45700</v>
      </c>
      <c r="S62" s="957">
        <v>6310000</v>
      </c>
      <c r="T62" s="957">
        <f t="shared" si="28"/>
        <v>631000</v>
      </c>
      <c r="U62" s="958">
        <f t="shared" si="29"/>
        <v>6941000</v>
      </c>
      <c r="V62" s="959">
        <v>45695</v>
      </c>
      <c r="W62" s="960">
        <v>45700</v>
      </c>
      <c r="X62" s="961">
        <v>6310000</v>
      </c>
      <c r="Y62" s="961">
        <f t="shared" si="26"/>
        <v>631000</v>
      </c>
      <c r="Z62" s="961">
        <f t="shared" si="27"/>
        <v>6941000</v>
      </c>
      <c r="AA62" s="962">
        <f>Z62</f>
        <v>6941000</v>
      </c>
      <c r="AB62" s="609">
        <f t="shared" si="30"/>
        <v>0</v>
      </c>
      <c r="AC62" s="963">
        <f t="shared" si="31"/>
        <v>1</v>
      </c>
      <c r="AD62" s="964" t="s">
        <v>228</v>
      </c>
      <c r="AE62" s="965"/>
      <c r="AF62" s="966"/>
      <c r="AG62" s="967"/>
      <c r="AH62" s="968"/>
      <c r="AI62" s="969"/>
      <c r="AJ62" s="343"/>
      <c r="AK62" s="970"/>
      <c r="AL62" s="343"/>
      <c r="AM62" s="971"/>
      <c r="AN62" s="972"/>
      <c r="AO62" s="376"/>
      <c r="AP62" s="376"/>
    </row>
    <row r="63" spans="1:42" ht="36">
      <c r="A63" s="22"/>
      <c r="B63" s="5174" t="s">
        <v>16</v>
      </c>
      <c r="C63" s="5166"/>
      <c r="D63" s="5167"/>
      <c r="E63" s="973" t="s">
        <v>16</v>
      </c>
      <c r="F63" s="974" t="s">
        <v>229</v>
      </c>
      <c r="G63" s="975" t="s">
        <v>230</v>
      </c>
      <c r="H63" s="976"/>
      <c r="I63" s="977" t="s">
        <v>231</v>
      </c>
      <c r="J63" s="781" t="s">
        <v>113</v>
      </c>
      <c r="K63" s="782" t="s">
        <v>232</v>
      </c>
      <c r="L63" s="943" t="s">
        <v>138</v>
      </c>
      <c r="M63" s="799" t="s">
        <v>233</v>
      </c>
      <c r="N63" s="978">
        <v>0.6</v>
      </c>
      <c r="O63" s="785">
        <v>45756</v>
      </c>
      <c r="P63" s="786">
        <v>45756</v>
      </c>
      <c r="Q63" s="775" t="s">
        <v>14</v>
      </c>
      <c r="R63" s="787">
        <v>46163</v>
      </c>
      <c r="S63" s="788">
        <v>33000000</v>
      </c>
      <c r="T63" s="788">
        <f t="shared" si="28"/>
        <v>3300000</v>
      </c>
      <c r="U63" s="789">
        <f t="shared" si="29"/>
        <v>36300000</v>
      </c>
      <c r="V63" s="790"/>
      <c r="W63" s="791"/>
      <c r="X63" s="792">
        <f>SUM(X64:X65)</f>
        <v>9900000</v>
      </c>
      <c r="Y63" s="792">
        <f t="shared" si="26"/>
        <v>990000</v>
      </c>
      <c r="Z63" s="792">
        <f t="shared" si="27"/>
        <v>10890000</v>
      </c>
      <c r="AA63" s="792">
        <f>SUM(AA64:AA65)</f>
        <v>10890000</v>
      </c>
      <c r="AB63" s="794">
        <f t="shared" si="30"/>
        <v>25410000</v>
      </c>
      <c r="AC63" s="795">
        <f t="shared" si="31"/>
        <v>0.3</v>
      </c>
      <c r="AD63" s="945"/>
      <c r="AE63" s="797" t="s">
        <v>116</v>
      </c>
      <c r="AF63" s="798" t="s">
        <v>234</v>
      </c>
      <c r="AG63" s="799" t="s">
        <v>235</v>
      </c>
      <c r="AH63" s="800" t="s">
        <v>236</v>
      </c>
      <c r="AI63" s="946" t="s">
        <v>237</v>
      </c>
      <c r="AJ63" s="799" t="s">
        <v>116</v>
      </c>
      <c r="AK63" s="798" t="s">
        <v>238</v>
      </c>
      <c r="AL63" s="799" t="s">
        <v>239</v>
      </c>
      <c r="AM63" s="800" t="s">
        <v>240</v>
      </c>
      <c r="AN63" s="979" t="s">
        <v>241</v>
      </c>
      <c r="AO63" s="803"/>
      <c r="AP63" s="803"/>
    </row>
    <row r="64" spans="1:42" ht="13.5" customHeight="1">
      <c r="A64" s="22"/>
      <c r="B64" s="5170"/>
      <c r="C64" s="5111"/>
      <c r="D64" s="5111"/>
      <c r="E64" s="804"/>
      <c r="F64" s="805"/>
      <c r="G64" s="806"/>
      <c r="H64" s="807" t="s">
        <v>62</v>
      </c>
      <c r="I64" s="808"/>
      <c r="J64" s="809"/>
      <c r="K64" s="980"/>
      <c r="L64" s="981" t="s">
        <v>115</v>
      </c>
      <c r="M64" s="812"/>
      <c r="N64" s="813"/>
      <c r="O64" s="814"/>
      <c r="P64" s="815"/>
      <c r="Q64" s="816"/>
      <c r="R64" s="817"/>
      <c r="S64" s="818"/>
      <c r="T64" s="818"/>
      <c r="U64" s="819"/>
      <c r="V64" s="982">
        <v>45827</v>
      </c>
      <c r="W64" s="821">
        <v>45838</v>
      </c>
      <c r="X64" s="822">
        <v>9900000</v>
      </c>
      <c r="Y64" s="822">
        <f t="shared" si="26"/>
        <v>990000</v>
      </c>
      <c r="Z64" s="822">
        <f t="shared" si="27"/>
        <v>10890000</v>
      </c>
      <c r="AA64" s="983">
        <v>10890000</v>
      </c>
      <c r="AB64" s="984"/>
      <c r="AC64" s="824"/>
      <c r="AD64" s="825"/>
      <c r="AE64" s="826"/>
      <c r="AF64" s="827"/>
      <c r="AG64" s="812"/>
      <c r="AH64" s="828"/>
      <c r="AI64" s="829"/>
      <c r="AJ64" s="812"/>
      <c r="AK64" s="827"/>
      <c r="AL64" s="812"/>
      <c r="AM64" s="828"/>
      <c r="AN64" s="830"/>
      <c r="AO64" s="831"/>
      <c r="AP64" s="831"/>
    </row>
    <row r="65" spans="1:42" ht="13.5" customHeight="1">
      <c r="A65" s="22"/>
      <c r="B65" s="5169"/>
      <c r="C65" s="5163"/>
      <c r="D65" s="5163"/>
      <c r="E65" s="985"/>
      <c r="F65" s="453"/>
      <c r="G65" s="986"/>
      <c r="H65" s="987"/>
      <c r="I65" s="988"/>
      <c r="J65" s="989"/>
      <c r="K65" s="990"/>
      <c r="L65" s="661" t="s">
        <v>173</v>
      </c>
      <c r="M65" s="991"/>
      <c r="N65" s="992"/>
      <c r="O65" s="993"/>
      <c r="P65" s="994"/>
      <c r="Q65" s="995"/>
      <c r="R65" s="996"/>
      <c r="S65" s="997"/>
      <c r="T65" s="997"/>
      <c r="U65" s="998"/>
      <c r="V65" s="999"/>
      <c r="W65" s="1000"/>
      <c r="X65" s="1001"/>
      <c r="Y65" s="1001"/>
      <c r="Z65" s="1001"/>
      <c r="AA65" s="1002"/>
      <c r="AB65" s="1003"/>
      <c r="AC65" s="1004"/>
      <c r="AD65" s="1005" t="s">
        <v>242</v>
      </c>
      <c r="AE65" s="1006"/>
      <c r="AF65" s="1007"/>
      <c r="AG65" s="991"/>
      <c r="AH65" s="1008"/>
      <c r="AI65" s="1009"/>
      <c r="AJ65" s="991"/>
      <c r="AK65" s="1007"/>
      <c r="AL65" s="991"/>
      <c r="AM65" s="1008"/>
      <c r="AN65" s="1010"/>
      <c r="AO65" s="1011"/>
      <c r="AP65" s="1011"/>
    </row>
    <row r="66" spans="1:42" ht="36">
      <c r="A66" s="22"/>
      <c r="B66" s="5175" t="s">
        <v>16</v>
      </c>
      <c r="C66" s="5176"/>
      <c r="D66" s="5177"/>
      <c r="E66" s="973" t="s">
        <v>16</v>
      </c>
      <c r="F66" s="974" t="s">
        <v>243</v>
      </c>
      <c r="G66" s="975" t="s">
        <v>244</v>
      </c>
      <c r="H66" s="976"/>
      <c r="I66" s="780" t="s">
        <v>112</v>
      </c>
      <c r="J66" s="781" t="s">
        <v>113</v>
      </c>
      <c r="K66" s="782" t="s">
        <v>232</v>
      </c>
      <c r="L66" s="943" t="s">
        <v>138</v>
      </c>
      <c r="M66" s="799" t="s">
        <v>245</v>
      </c>
      <c r="N66" s="978">
        <v>0.4</v>
      </c>
      <c r="O66" s="1012">
        <v>45700</v>
      </c>
      <c r="P66" s="786">
        <v>45700</v>
      </c>
      <c r="Q66" s="775" t="s">
        <v>14</v>
      </c>
      <c r="R66" s="787">
        <v>46163</v>
      </c>
      <c r="S66" s="788">
        <v>22000000</v>
      </c>
      <c r="T66" s="788">
        <f>S66/10</f>
        <v>2200000</v>
      </c>
      <c r="U66" s="789">
        <f>SUM(S66:T66)</f>
        <v>24200000</v>
      </c>
      <c r="V66" s="790"/>
      <c r="W66" s="791"/>
      <c r="X66" s="792">
        <f>SUM(X67:X68)</f>
        <v>13200000</v>
      </c>
      <c r="Y66" s="792">
        <f t="shared" ref="Y66:Y67" si="32">X66/10</f>
        <v>1320000</v>
      </c>
      <c r="Z66" s="792">
        <f t="shared" ref="Z66:Z67" si="33">SUM(X66:Y66)</f>
        <v>14520000</v>
      </c>
      <c r="AA66" s="792">
        <f>SUM(AA67:AA68)</f>
        <v>14520000</v>
      </c>
      <c r="AB66" s="794">
        <f>ROUND(U66-AA66,0)</f>
        <v>9680000</v>
      </c>
      <c r="AC66" s="795">
        <f>Z66/U66</f>
        <v>0.6</v>
      </c>
      <c r="AD66" s="945" t="s">
        <v>246</v>
      </c>
      <c r="AE66" s="797" t="s">
        <v>247</v>
      </c>
      <c r="AF66" s="798" t="s">
        <v>248</v>
      </c>
      <c r="AG66" s="799" t="s">
        <v>248</v>
      </c>
      <c r="AH66" s="1013" t="s">
        <v>249</v>
      </c>
      <c r="AI66" s="946"/>
      <c r="AJ66" s="799" t="s">
        <v>247</v>
      </c>
      <c r="AK66" s="1014" t="s">
        <v>250</v>
      </c>
      <c r="AL66" s="1015" t="s">
        <v>251</v>
      </c>
      <c r="AM66" s="1016" t="s">
        <v>252</v>
      </c>
      <c r="AN66" s="979" t="s">
        <v>253</v>
      </c>
      <c r="AO66" s="803"/>
      <c r="AP66" s="803"/>
    </row>
    <row r="67" spans="1:42" ht="13.5" customHeight="1">
      <c r="A67" s="22"/>
      <c r="B67" s="5175"/>
      <c r="C67" s="5176"/>
      <c r="D67" s="5176"/>
      <c r="E67" s="804"/>
      <c r="F67" s="805"/>
      <c r="G67" s="806"/>
      <c r="H67" s="807" t="s">
        <v>62</v>
      </c>
      <c r="I67" s="808"/>
      <c r="J67" s="809"/>
      <c r="K67" s="980"/>
      <c r="L67" s="981" t="s">
        <v>115</v>
      </c>
      <c r="M67" s="812"/>
      <c r="N67" s="813"/>
      <c r="O67" s="814"/>
      <c r="P67" s="815"/>
      <c r="Q67" s="816"/>
      <c r="R67" s="817"/>
      <c r="S67" s="818"/>
      <c r="T67" s="818"/>
      <c r="U67" s="819"/>
      <c r="V67" s="982">
        <v>46034</v>
      </c>
      <c r="W67" s="821">
        <v>46051</v>
      </c>
      <c r="X67" s="822">
        <v>13200000</v>
      </c>
      <c r="Y67" s="822">
        <f t="shared" si="32"/>
        <v>1320000</v>
      </c>
      <c r="Z67" s="822">
        <f t="shared" si="33"/>
        <v>14520000</v>
      </c>
      <c r="AA67" s="983">
        <v>14520000</v>
      </c>
      <c r="AB67" s="984"/>
      <c r="AC67" s="824"/>
      <c r="AD67" s="1017" t="s">
        <v>254</v>
      </c>
      <c r="AE67" s="826"/>
      <c r="AF67" s="827"/>
      <c r="AG67" s="812"/>
      <c r="AH67" s="828"/>
      <c r="AI67" s="829"/>
      <c r="AJ67" s="812"/>
      <c r="AK67" s="827"/>
      <c r="AL67" s="812"/>
      <c r="AM67" s="828"/>
      <c r="AN67" s="831"/>
      <c r="AO67" s="831"/>
      <c r="AP67" s="831"/>
    </row>
    <row r="68" spans="1:42" ht="13.5" customHeight="1">
      <c r="A68" s="22"/>
      <c r="B68" s="5170"/>
      <c r="C68" s="5111"/>
      <c r="D68" s="5111"/>
      <c r="E68" s="484"/>
      <c r="F68" s="483"/>
      <c r="G68" s="512"/>
      <c r="H68" s="1018"/>
      <c r="I68" s="1019"/>
      <c r="J68" s="1020"/>
      <c r="K68" s="1021"/>
      <c r="L68" s="1022" t="s">
        <v>173</v>
      </c>
      <c r="M68" s="1023"/>
      <c r="N68" s="1024"/>
      <c r="O68" s="1025"/>
      <c r="P68" s="1026"/>
      <c r="Q68" s="1027"/>
      <c r="R68" s="1028"/>
      <c r="S68" s="1029"/>
      <c r="T68" s="1029"/>
      <c r="U68" s="1030"/>
      <c r="V68" s="999"/>
      <c r="W68" s="1000"/>
      <c r="X68" s="1001"/>
      <c r="Y68" s="1001"/>
      <c r="Z68" s="1001"/>
      <c r="AA68" s="1002"/>
      <c r="AB68" s="1003"/>
      <c r="AC68" s="1004"/>
      <c r="AD68" s="1005" t="s">
        <v>255</v>
      </c>
      <c r="AE68" s="1031"/>
      <c r="AF68" s="1032"/>
      <c r="AG68" s="1023"/>
      <c r="AH68" s="1033"/>
      <c r="AI68" s="1034"/>
      <c r="AJ68" s="1023"/>
      <c r="AK68" s="1032"/>
      <c r="AL68" s="1023"/>
      <c r="AM68" s="1033"/>
      <c r="AN68" s="1035"/>
      <c r="AO68" s="536"/>
      <c r="AP68" s="536"/>
    </row>
    <row r="69" spans="1:42" ht="30" hidden="1" customHeight="1">
      <c r="A69" s="22"/>
      <c r="B69" s="5165" t="s">
        <v>16</v>
      </c>
      <c r="C69" s="5166"/>
      <c r="D69" s="5167"/>
      <c r="E69" s="631" t="s">
        <v>16</v>
      </c>
      <c r="F69" s="320" t="s">
        <v>256</v>
      </c>
      <c r="G69" s="632" t="s">
        <v>257</v>
      </c>
      <c r="H69" s="633"/>
      <c r="I69" s="634" t="s">
        <v>112</v>
      </c>
      <c r="J69" s="324" t="s">
        <v>113</v>
      </c>
      <c r="K69" s="635" t="s">
        <v>258</v>
      </c>
      <c r="L69" s="1036" t="s">
        <v>115</v>
      </c>
      <c r="M69" s="637" t="s">
        <v>259</v>
      </c>
      <c r="N69" s="1037" t="s">
        <v>72</v>
      </c>
      <c r="O69" s="941">
        <v>45707</v>
      </c>
      <c r="P69" s="640">
        <v>45707</v>
      </c>
      <c r="Q69" s="318" t="s">
        <v>14</v>
      </c>
      <c r="R69" s="641">
        <v>45716</v>
      </c>
      <c r="S69" s="642">
        <v>7800000</v>
      </c>
      <c r="T69" s="642">
        <f t="shared" ref="T69:T71" si="34">S69/10</f>
        <v>780000</v>
      </c>
      <c r="U69" s="643">
        <f t="shared" ref="U69:U71" si="35">SUM(S69:T69)</f>
        <v>8580000</v>
      </c>
      <c r="V69" s="644">
        <v>45714</v>
      </c>
      <c r="W69" s="645">
        <v>45726</v>
      </c>
      <c r="X69" s="646">
        <v>7800000</v>
      </c>
      <c r="Y69" s="646">
        <f t="shared" ref="Y69:Y73" si="36">X69/10</f>
        <v>780000</v>
      </c>
      <c r="Z69" s="646">
        <f t="shared" ref="Z69:Z73" si="37">SUM(X69:Y69)</f>
        <v>8580000</v>
      </c>
      <c r="AA69" s="646">
        <v>8580000</v>
      </c>
      <c r="AB69" s="302">
        <f t="shared" ref="AB69:AB70" si="38">ROUND(U69-AA69,0)</f>
        <v>0</v>
      </c>
      <c r="AC69" s="303">
        <f>AA69/U69</f>
        <v>1</v>
      </c>
      <c r="AD69" s="304"/>
      <c r="AE69" s="649" t="s">
        <v>259</v>
      </c>
      <c r="AF69" s="650" t="s">
        <v>260</v>
      </c>
      <c r="AG69" s="637"/>
      <c r="AH69" s="651" t="s">
        <v>261</v>
      </c>
      <c r="AI69" s="637" t="s">
        <v>262</v>
      </c>
      <c r="AJ69" s="637" t="s">
        <v>259</v>
      </c>
      <c r="AK69" s="637" t="s">
        <v>263</v>
      </c>
      <c r="AL69" s="637" t="s">
        <v>264</v>
      </c>
      <c r="AM69" s="637" t="s">
        <v>265</v>
      </c>
      <c r="AN69" s="653" t="s">
        <v>266</v>
      </c>
      <c r="AO69" s="654"/>
      <c r="AP69" s="654"/>
    </row>
    <row r="70" spans="1:42" ht="54">
      <c r="A70" s="559"/>
      <c r="B70" s="5174" t="s">
        <v>16</v>
      </c>
      <c r="C70" s="5166"/>
      <c r="D70" s="5167"/>
      <c r="E70" s="1038" t="s">
        <v>16</v>
      </c>
      <c r="F70" s="777" t="s">
        <v>267</v>
      </c>
      <c r="G70" s="778" t="s">
        <v>268</v>
      </c>
      <c r="H70" s="779"/>
      <c r="I70" s="780" t="s">
        <v>112</v>
      </c>
      <c r="J70" s="781" t="s">
        <v>113</v>
      </c>
      <c r="K70" s="782" t="s">
        <v>258</v>
      </c>
      <c r="L70" s="661" t="s">
        <v>138</v>
      </c>
      <c r="M70" s="799" t="s">
        <v>269</v>
      </c>
      <c r="N70" s="784" t="s">
        <v>117</v>
      </c>
      <c r="O70" s="785">
        <v>45716</v>
      </c>
      <c r="P70" s="786">
        <v>45716</v>
      </c>
      <c r="Q70" s="775" t="s">
        <v>14</v>
      </c>
      <c r="R70" s="787">
        <v>46387</v>
      </c>
      <c r="S70" s="788">
        <f>SUM(S71:S76)</f>
        <v>333300000</v>
      </c>
      <c r="T70" s="788">
        <f t="shared" si="34"/>
        <v>33330000</v>
      </c>
      <c r="U70" s="789">
        <f t="shared" si="35"/>
        <v>366630000</v>
      </c>
      <c r="V70" s="790"/>
      <c r="W70" s="791"/>
      <c r="X70" s="792">
        <f>SUM(X71:X76)</f>
        <v>316635000</v>
      </c>
      <c r="Y70" s="792">
        <f t="shared" si="36"/>
        <v>31663500</v>
      </c>
      <c r="Z70" s="792">
        <f t="shared" si="37"/>
        <v>348298500</v>
      </c>
      <c r="AA70" s="792">
        <f>SUM(AA71:AA76)</f>
        <v>348298500.10000002</v>
      </c>
      <c r="AB70" s="794">
        <f t="shared" si="38"/>
        <v>18331500</v>
      </c>
      <c r="AC70" s="795">
        <f>Z70/U70</f>
        <v>0.95</v>
      </c>
      <c r="AD70" s="796" t="s">
        <v>270</v>
      </c>
      <c r="AE70" s="1039" t="s">
        <v>269</v>
      </c>
      <c r="AF70" s="1040" t="s">
        <v>271</v>
      </c>
      <c r="AG70" s="1040" t="s">
        <v>272</v>
      </c>
      <c r="AH70" s="1040" t="s">
        <v>273</v>
      </c>
      <c r="AI70" s="1040" t="s">
        <v>274</v>
      </c>
      <c r="AJ70" s="1040" t="s">
        <v>269</v>
      </c>
      <c r="AK70" s="1040" t="s">
        <v>275</v>
      </c>
      <c r="AL70" s="1040" t="s">
        <v>276</v>
      </c>
      <c r="AM70" s="1040" t="s">
        <v>277</v>
      </c>
      <c r="AN70" s="1041"/>
      <c r="AO70" s="1042"/>
      <c r="AP70" s="1042"/>
    </row>
    <row r="71" spans="1:42" ht="13.5" customHeight="1">
      <c r="A71" s="22"/>
      <c r="B71" s="5170"/>
      <c r="C71" s="5111"/>
      <c r="D71" s="5111"/>
      <c r="E71" s="1043"/>
      <c r="F71" s="1043"/>
      <c r="G71" s="806"/>
      <c r="H71" s="807" t="s">
        <v>278</v>
      </c>
      <c r="I71" s="808"/>
      <c r="J71" s="809"/>
      <c r="K71" s="1044" t="s">
        <v>279</v>
      </c>
      <c r="L71" s="811" t="s">
        <v>115</v>
      </c>
      <c r="M71" s="812" t="s">
        <v>269</v>
      </c>
      <c r="N71" s="1045">
        <v>0.8</v>
      </c>
      <c r="O71" s="814">
        <v>45716</v>
      </c>
      <c r="P71" s="1046" t="s">
        <v>280</v>
      </c>
      <c r="Q71" s="816"/>
      <c r="R71" s="817"/>
      <c r="S71" s="818">
        <v>325500000</v>
      </c>
      <c r="T71" s="818">
        <f t="shared" si="34"/>
        <v>32550000</v>
      </c>
      <c r="U71" s="819">
        <f t="shared" si="35"/>
        <v>358050000</v>
      </c>
      <c r="V71" s="1047">
        <v>45747</v>
      </c>
      <c r="W71" s="821">
        <v>45762</v>
      </c>
      <c r="X71" s="822">
        <v>247380000</v>
      </c>
      <c r="Y71" s="822">
        <f t="shared" si="36"/>
        <v>24738000</v>
      </c>
      <c r="Z71" s="822">
        <f t="shared" si="37"/>
        <v>272118000</v>
      </c>
      <c r="AA71" s="983">
        <v>272118000</v>
      </c>
      <c r="AB71" s="823"/>
      <c r="AC71" s="824">
        <f>(Z71+Z74+Z72)/U71</f>
        <v>0.85499999999999998</v>
      </c>
      <c r="AD71" s="825"/>
      <c r="AE71" s="826"/>
      <c r="AF71" s="827"/>
      <c r="AG71" s="812"/>
      <c r="AH71" s="828"/>
      <c r="AI71" s="829"/>
      <c r="AJ71" s="812"/>
      <c r="AK71" s="827"/>
      <c r="AL71" s="812"/>
      <c r="AM71" s="828"/>
      <c r="AN71" s="830"/>
      <c r="AO71" s="511"/>
      <c r="AP71" s="511"/>
    </row>
    <row r="72" spans="1:42" ht="13.5" customHeight="1">
      <c r="A72" s="22"/>
      <c r="B72" s="5170"/>
      <c r="C72" s="5111"/>
      <c r="D72" s="5111"/>
      <c r="E72" s="1048"/>
      <c r="F72" s="1048"/>
      <c r="G72" s="512"/>
      <c r="H72" s="682" t="s">
        <v>278</v>
      </c>
      <c r="I72" s="514"/>
      <c r="J72" s="515"/>
      <c r="K72" s="1049" t="s">
        <v>281</v>
      </c>
      <c r="L72" s="517" t="s">
        <v>115</v>
      </c>
      <c r="M72" s="683" t="s">
        <v>282</v>
      </c>
      <c r="N72" s="1050">
        <v>0.1</v>
      </c>
      <c r="O72" s="1051"/>
      <c r="P72" s="1052"/>
      <c r="Q72" s="1053"/>
      <c r="R72" s="1054"/>
      <c r="S72" s="836"/>
      <c r="T72" s="836"/>
      <c r="U72" s="837"/>
      <c r="V72" s="1047">
        <v>45747</v>
      </c>
      <c r="W72" s="692">
        <v>45772</v>
      </c>
      <c r="X72" s="693">
        <v>30922500</v>
      </c>
      <c r="Y72" s="693">
        <f t="shared" si="36"/>
        <v>3092250</v>
      </c>
      <c r="Z72" s="693">
        <f t="shared" si="37"/>
        <v>34014750</v>
      </c>
      <c r="AA72" s="1055">
        <v>34014750</v>
      </c>
      <c r="AB72" s="694"/>
      <c r="AC72" s="695"/>
      <c r="AD72" s="696"/>
      <c r="AE72" s="697"/>
      <c r="AF72" s="698"/>
      <c r="AG72" s="683"/>
      <c r="AH72" s="699"/>
      <c r="AI72" s="700"/>
      <c r="AJ72" s="683"/>
      <c r="AK72" s="698"/>
      <c r="AL72" s="683"/>
      <c r="AM72" s="699"/>
      <c r="AN72" s="701"/>
      <c r="AO72" s="702"/>
      <c r="AP72" s="702"/>
    </row>
    <row r="73" spans="1:42" ht="13.5" customHeight="1">
      <c r="A73" s="22"/>
      <c r="B73" s="5170"/>
      <c r="C73" s="5111"/>
      <c r="D73" s="5111"/>
      <c r="E73" s="1048"/>
      <c r="F73" s="1048"/>
      <c r="G73" s="512"/>
      <c r="H73" s="682" t="s">
        <v>278</v>
      </c>
      <c r="I73" s="514"/>
      <c r="J73" s="515"/>
      <c r="K73" s="1049" t="s">
        <v>281</v>
      </c>
      <c r="L73" s="832" t="s">
        <v>115</v>
      </c>
      <c r="M73" s="683" t="s">
        <v>283</v>
      </c>
      <c r="N73" s="1050">
        <v>0.1</v>
      </c>
      <c r="O73" s="1056"/>
      <c r="P73" s="1052"/>
      <c r="Q73" s="1053"/>
      <c r="R73" s="1054"/>
      <c r="S73" s="836"/>
      <c r="T73" s="836"/>
      <c r="U73" s="837"/>
      <c r="V73" s="1047">
        <v>45747</v>
      </c>
      <c r="W73" s="692">
        <v>45777</v>
      </c>
      <c r="X73" s="693">
        <v>30922500</v>
      </c>
      <c r="Y73" s="693">
        <f t="shared" si="36"/>
        <v>3092250</v>
      </c>
      <c r="Z73" s="693">
        <f t="shared" si="37"/>
        <v>34014750</v>
      </c>
      <c r="AA73" s="1055">
        <v>34014750</v>
      </c>
      <c r="AB73" s="694"/>
      <c r="AC73" s="695"/>
      <c r="AD73" s="709" t="s">
        <v>284</v>
      </c>
      <c r="AE73" s="697"/>
      <c r="AF73" s="698"/>
      <c r="AG73" s="683"/>
      <c r="AH73" s="699"/>
      <c r="AI73" s="700"/>
      <c r="AJ73" s="683"/>
      <c r="AK73" s="698"/>
      <c r="AL73" s="683"/>
      <c r="AM73" s="699"/>
      <c r="AN73" s="701"/>
      <c r="AO73" s="702"/>
      <c r="AP73" s="702"/>
    </row>
    <row r="74" spans="1:42" ht="13.5" customHeight="1">
      <c r="A74" s="22"/>
      <c r="B74" s="5170"/>
      <c r="C74" s="5111"/>
      <c r="D74" s="5111"/>
      <c r="E74" s="1048"/>
      <c r="F74" s="1048"/>
      <c r="G74" s="512"/>
      <c r="H74" s="1057"/>
      <c r="I74" s="1058"/>
      <c r="J74" s="1059"/>
      <c r="K74" s="1060"/>
      <c r="L74" s="1061" t="s">
        <v>173</v>
      </c>
      <c r="M74" s="1062"/>
      <c r="N74" s="1063"/>
      <c r="O74" s="1064"/>
      <c r="P74" s="1065"/>
      <c r="Q74" s="1066"/>
      <c r="R74" s="1067"/>
      <c r="S74" s="1068"/>
      <c r="T74" s="1068"/>
      <c r="U74" s="1069"/>
      <c r="V74" s="1070"/>
      <c r="W74" s="1071"/>
      <c r="X74" s="1072"/>
      <c r="Y74" s="1072"/>
      <c r="Z74" s="1072"/>
      <c r="AA74" s="1073"/>
      <c r="AB74" s="1074"/>
      <c r="AC74" s="1075"/>
      <c r="AD74" s="1076"/>
      <c r="AE74" s="1077"/>
      <c r="AF74" s="1078"/>
      <c r="AG74" s="1062"/>
      <c r="AH74" s="1079"/>
      <c r="AI74" s="1080"/>
      <c r="AJ74" s="1062"/>
      <c r="AK74" s="1078"/>
      <c r="AL74" s="1062"/>
      <c r="AM74" s="1079"/>
      <c r="AN74" s="1081"/>
      <c r="AO74" s="536"/>
      <c r="AP74" s="536"/>
    </row>
    <row r="75" spans="1:42" ht="13.5" customHeight="1">
      <c r="A75" s="22"/>
      <c r="B75" s="5170"/>
      <c r="C75" s="5111"/>
      <c r="D75" s="5111"/>
      <c r="E75" s="1048"/>
      <c r="F75" s="1048"/>
      <c r="G75" s="512"/>
      <c r="H75" s="1082" t="s">
        <v>285</v>
      </c>
      <c r="I75" s="1083"/>
      <c r="J75" s="1084"/>
      <c r="K75" s="1044" t="s">
        <v>279</v>
      </c>
      <c r="L75" s="1085" t="s">
        <v>115</v>
      </c>
      <c r="M75" s="812" t="s">
        <v>269</v>
      </c>
      <c r="N75" s="1086">
        <v>0.88890000000000002</v>
      </c>
      <c r="O75" s="1087">
        <v>45792</v>
      </c>
      <c r="P75" s="1088" t="s">
        <v>286</v>
      </c>
      <c r="Q75" s="1089"/>
      <c r="R75" s="1090"/>
      <c r="S75" s="1091">
        <v>7800000</v>
      </c>
      <c r="T75" s="1091">
        <f>S75/10</f>
        <v>780000</v>
      </c>
      <c r="U75" s="1092">
        <f>SUM(S75:T75)</f>
        <v>8580000</v>
      </c>
      <c r="V75" s="1047">
        <v>45838</v>
      </c>
      <c r="W75" s="1093">
        <v>45869</v>
      </c>
      <c r="X75" s="1094">
        <v>6586749</v>
      </c>
      <c r="Y75" s="1094">
        <f t="shared" ref="Y75:Y76" si="39">X75/10</f>
        <v>658674.9</v>
      </c>
      <c r="Z75" s="1094">
        <f t="shared" ref="Z75:Z76" si="40">SUM(X75:Y75)</f>
        <v>7245423.9000000004</v>
      </c>
      <c r="AA75" s="1095">
        <v>7245424</v>
      </c>
      <c r="AB75" s="1096"/>
      <c r="AC75" s="824">
        <f>(Z75+Z76)/U75</f>
        <v>0.95</v>
      </c>
      <c r="AD75" s="1097"/>
      <c r="AE75" s="1098"/>
      <c r="AF75" s="1099"/>
      <c r="AG75" s="1100"/>
      <c r="AH75" s="1101"/>
      <c r="AI75" s="1102"/>
      <c r="AJ75" s="1100"/>
      <c r="AK75" s="1099"/>
      <c r="AL75" s="1100"/>
      <c r="AM75" s="1101"/>
      <c r="AN75" s="1103"/>
      <c r="AO75" s="511"/>
      <c r="AP75" s="511"/>
    </row>
    <row r="76" spans="1:42" ht="13.5" customHeight="1">
      <c r="A76" s="22"/>
      <c r="B76" s="5170"/>
      <c r="C76" s="5111"/>
      <c r="D76" s="5111"/>
      <c r="E76" s="1048"/>
      <c r="F76" s="1048"/>
      <c r="G76" s="512"/>
      <c r="H76" s="682" t="s">
        <v>285</v>
      </c>
      <c r="I76" s="514"/>
      <c r="J76" s="515"/>
      <c r="K76" s="1049" t="s">
        <v>281</v>
      </c>
      <c r="L76" s="832" t="s">
        <v>115</v>
      </c>
      <c r="M76" s="683" t="s">
        <v>282</v>
      </c>
      <c r="N76" s="1050">
        <v>0.1111</v>
      </c>
      <c r="O76" s="1056"/>
      <c r="P76" s="1052"/>
      <c r="Q76" s="1053"/>
      <c r="R76" s="1054"/>
      <c r="S76" s="836"/>
      <c r="T76" s="836"/>
      <c r="U76" s="837"/>
      <c r="V76" s="691">
        <v>45839</v>
      </c>
      <c r="W76" s="692">
        <v>45863</v>
      </c>
      <c r="X76" s="693">
        <v>823251</v>
      </c>
      <c r="Y76" s="693">
        <f t="shared" si="39"/>
        <v>82325.100000000006</v>
      </c>
      <c r="Z76" s="693">
        <f t="shared" si="40"/>
        <v>905576.1</v>
      </c>
      <c r="AA76" s="1055">
        <f>Z76</f>
        <v>905576.1</v>
      </c>
      <c r="AB76" s="694"/>
      <c r="AC76" s="695"/>
      <c r="AD76" s="696"/>
      <c r="AE76" s="697" t="s">
        <v>282</v>
      </c>
      <c r="AF76" s="698"/>
      <c r="AG76" s="683"/>
      <c r="AH76" s="699"/>
      <c r="AI76" s="700" t="s">
        <v>287</v>
      </c>
      <c r="AJ76" s="683"/>
      <c r="AK76" s="698"/>
      <c r="AL76" s="683"/>
      <c r="AM76" s="699"/>
      <c r="AN76" s="701"/>
      <c r="AO76" s="702"/>
      <c r="AP76" s="702"/>
    </row>
    <row r="77" spans="1:42" ht="13.5" customHeight="1">
      <c r="A77" s="22"/>
      <c r="B77" s="5178"/>
      <c r="C77" s="5179"/>
      <c r="D77" s="5179"/>
      <c r="E77" s="1048"/>
      <c r="F77" s="1048"/>
      <c r="G77" s="512"/>
      <c r="H77" s="1018"/>
      <c r="I77" s="1019"/>
      <c r="J77" s="1020"/>
      <c r="K77" s="1021"/>
      <c r="L77" s="1104" t="s">
        <v>173</v>
      </c>
      <c r="M77" s="1023"/>
      <c r="N77" s="1105"/>
      <c r="O77" s="1106"/>
      <c r="P77" s="1107"/>
      <c r="Q77" s="1108"/>
      <c r="R77" s="1109"/>
      <c r="S77" s="1029"/>
      <c r="T77" s="1029"/>
      <c r="U77" s="1030"/>
      <c r="V77" s="1110"/>
      <c r="W77" s="1111"/>
      <c r="X77" s="1112"/>
      <c r="Y77" s="1112"/>
      <c r="Z77" s="1112"/>
      <c r="AA77" s="1073"/>
      <c r="AB77" s="1074"/>
      <c r="AC77" s="1075"/>
      <c r="AD77" s="1113"/>
      <c r="AE77" s="1031"/>
      <c r="AF77" s="1032"/>
      <c r="AG77" s="1023"/>
      <c r="AH77" s="1033"/>
      <c r="AI77" s="1034"/>
      <c r="AJ77" s="1023"/>
      <c r="AK77" s="1032"/>
      <c r="AL77" s="1023"/>
      <c r="AM77" s="1033"/>
      <c r="AN77" s="1035"/>
      <c r="AO77" s="536"/>
      <c r="AP77" s="536"/>
    </row>
    <row r="78" spans="1:42" ht="30" customHeight="1">
      <c r="A78" s="559"/>
      <c r="B78" s="5180" t="s">
        <v>152</v>
      </c>
      <c r="C78" s="5166"/>
      <c r="D78" s="5167"/>
      <c r="E78" s="1115" t="s">
        <v>25</v>
      </c>
      <c r="F78" s="1116"/>
      <c r="G78" s="1117" t="s">
        <v>288</v>
      </c>
      <c r="H78" s="1118"/>
      <c r="I78" s="1119" t="s">
        <v>112</v>
      </c>
      <c r="J78" s="1120" t="s">
        <v>113</v>
      </c>
      <c r="K78" s="660" t="s">
        <v>258</v>
      </c>
      <c r="L78" s="943" t="s">
        <v>138</v>
      </c>
      <c r="M78" s="1121" t="s">
        <v>269</v>
      </c>
      <c r="N78" s="1122" t="s">
        <v>72</v>
      </c>
      <c r="O78" s="1123">
        <v>45716</v>
      </c>
      <c r="P78" s="1124">
        <v>45716</v>
      </c>
      <c r="Q78" s="1114" t="s">
        <v>14</v>
      </c>
      <c r="R78" s="1125">
        <v>46387</v>
      </c>
      <c r="S78" s="1126">
        <v>0</v>
      </c>
      <c r="T78" s="1126">
        <f t="shared" ref="T78:T83" si="41">S78/10</f>
        <v>0</v>
      </c>
      <c r="U78" s="1127">
        <f t="shared" ref="U78:U83" si="42">SUM(S78:T78)</f>
        <v>0</v>
      </c>
      <c r="V78" s="1128"/>
      <c r="W78" s="1129"/>
      <c r="X78" s="1130">
        <v>0</v>
      </c>
      <c r="Y78" s="1130">
        <f t="shared" ref="Y78:Y97" si="43">X78/10</f>
        <v>0</v>
      </c>
      <c r="Z78" s="1130">
        <f t="shared" ref="Z78:Z80" si="44">SUM(X78:Y78)</f>
        <v>0</v>
      </c>
      <c r="AA78" s="1130">
        <v>0</v>
      </c>
      <c r="AB78" s="1131">
        <f t="shared" ref="AB78:AB83" si="45">ROUND(U78-AA78,0)</f>
        <v>0</v>
      </c>
      <c r="AC78" s="1132" t="e">
        <f t="shared" ref="AC78:AC82" si="46">Z78/U78</f>
        <v>#DIV/0!</v>
      </c>
      <c r="AD78" s="1133" t="s">
        <v>289</v>
      </c>
      <c r="AE78" s="1134" t="s">
        <v>269</v>
      </c>
      <c r="AF78" s="1135" t="s">
        <v>271</v>
      </c>
      <c r="AG78" s="1135" t="s">
        <v>272</v>
      </c>
      <c r="AH78" s="1135" t="s">
        <v>273</v>
      </c>
      <c r="AI78" s="1135" t="s">
        <v>274</v>
      </c>
      <c r="AJ78" s="1135" t="s">
        <v>269</v>
      </c>
      <c r="AK78" s="1135" t="s">
        <v>275</v>
      </c>
      <c r="AL78" s="1135" t="s">
        <v>276</v>
      </c>
      <c r="AM78" s="1135" t="s">
        <v>277</v>
      </c>
      <c r="AN78" s="1136"/>
      <c r="AO78" s="1137"/>
      <c r="AP78" s="1137"/>
    </row>
    <row r="79" spans="1:42" ht="30" customHeight="1">
      <c r="A79" s="22"/>
      <c r="B79" s="5181" t="s">
        <v>16</v>
      </c>
      <c r="C79" s="5182"/>
      <c r="D79" s="5183"/>
      <c r="E79" s="1138" t="s">
        <v>16</v>
      </c>
      <c r="F79" s="1139" t="s">
        <v>290</v>
      </c>
      <c r="G79" s="1140" t="s">
        <v>291</v>
      </c>
      <c r="H79" s="287"/>
      <c r="I79" s="1141" t="s">
        <v>231</v>
      </c>
      <c r="J79" s="324" t="s">
        <v>113</v>
      </c>
      <c r="K79" s="1142" t="s">
        <v>176</v>
      </c>
      <c r="L79" s="1143" t="s">
        <v>115</v>
      </c>
      <c r="M79" s="1144" t="s">
        <v>233</v>
      </c>
      <c r="N79" s="1145">
        <v>0.6</v>
      </c>
      <c r="O79" s="1146" t="s">
        <v>72</v>
      </c>
      <c r="P79" s="1147">
        <v>45627</v>
      </c>
      <c r="Q79" s="1148" t="s">
        <v>14</v>
      </c>
      <c r="R79" s="1149">
        <v>45716</v>
      </c>
      <c r="S79" s="1150">
        <v>25200000</v>
      </c>
      <c r="T79" s="1150">
        <f t="shared" si="41"/>
        <v>2520000</v>
      </c>
      <c r="U79" s="1151">
        <f t="shared" si="42"/>
        <v>27720000</v>
      </c>
      <c r="V79" s="1152">
        <v>45713</v>
      </c>
      <c r="W79" s="1153">
        <v>45728</v>
      </c>
      <c r="X79" s="1154">
        <v>25200000</v>
      </c>
      <c r="Y79" s="1154">
        <f t="shared" si="43"/>
        <v>2520000</v>
      </c>
      <c r="Z79" s="1154">
        <f t="shared" si="44"/>
        <v>27720000</v>
      </c>
      <c r="AA79" s="1154">
        <v>27720000</v>
      </c>
      <c r="AB79" s="302">
        <f t="shared" si="45"/>
        <v>0</v>
      </c>
      <c r="AC79" s="1155">
        <f t="shared" si="46"/>
        <v>1</v>
      </c>
      <c r="AD79" s="648" t="s">
        <v>292</v>
      </c>
      <c r="AE79" s="649"/>
      <c r="AF79" s="637"/>
      <c r="AG79" s="637"/>
      <c r="AH79" s="637"/>
      <c r="AI79" s="637"/>
      <c r="AJ79" s="637" t="s">
        <v>116</v>
      </c>
      <c r="AK79" s="637" t="s">
        <v>293</v>
      </c>
      <c r="AL79" s="637" t="s">
        <v>294</v>
      </c>
      <c r="AM79" s="637" t="s">
        <v>295</v>
      </c>
      <c r="AN79" s="653" t="s">
        <v>296</v>
      </c>
      <c r="AO79" s="310"/>
      <c r="AP79" s="310"/>
    </row>
    <row r="80" spans="1:42" ht="72">
      <c r="A80" s="559"/>
      <c r="B80" s="5168" t="s">
        <v>16</v>
      </c>
      <c r="C80" s="5111"/>
      <c r="D80" s="5184"/>
      <c r="E80" s="1156" t="s">
        <v>16</v>
      </c>
      <c r="F80" s="1157" t="s">
        <v>297</v>
      </c>
      <c r="G80" s="1158" t="s">
        <v>298</v>
      </c>
      <c r="H80" s="1159"/>
      <c r="I80" s="1160" t="s">
        <v>112</v>
      </c>
      <c r="J80" s="324" t="s">
        <v>155</v>
      </c>
      <c r="K80" s="595" t="s">
        <v>176</v>
      </c>
      <c r="L80" s="1161" t="s">
        <v>115</v>
      </c>
      <c r="M80" s="1162" t="s">
        <v>299</v>
      </c>
      <c r="N80" s="1163">
        <v>0.4</v>
      </c>
      <c r="O80" s="924">
        <v>45505</v>
      </c>
      <c r="P80" s="885">
        <v>45627</v>
      </c>
      <c r="Q80" s="886" t="s">
        <v>14</v>
      </c>
      <c r="R80" s="1164">
        <v>45716</v>
      </c>
      <c r="S80" s="603">
        <v>16800000</v>
      </c>
      <c r="T80" s="603">
        <f t="shared" si="41"/>
        <v>1680000</v>
      </c>
      <c r="U80" s="604">
        <f t="shared" si="42"/>
        <v>18480000</v>
      </c>
      <c r="V80" s="887">
        <v>45772</v>
      </c>
      <c r="W80" s="1165">
        <v>45772</v>
      </c>
      <c r="X80" s="607">
        <v>16800000</v>
      </c>
      <c r="Y80" s="607">
        <f t="shared" si="43"/>
        <v>1680000</v>
      </c>
      <c r="Z80" s="607">
        <f t="shared" si="44"/>
        <v>18480000</v>
      </c>
      <c r="AA80" s="607">
        <v>18480000</v>
      </c>
      <c r="AB80" s="609">
        <f t="shared" si="45"/>
        <v>0</v>
      </c>
      <c r="AC80" s="610">
        <f t="shared" si="46"/>
        <v>1</v>
      </c>
      <c r="AD80" s="611" t="s">
        <v>300</v>
      </c>
      <c r="AE80" s="1166"/>
      <c r="AF80" s="1167"/>
      <c r="AG80" s="1167"/>
      <c r="AH80" s="1167"/>
      <c r="AI80" s="1167"/>
      <c r="AJ80" s="327" t="s">
        <v>301</v>
      </c>
      <c r="AK80" s="327" t="s">
        <v>302</v>
      </c>
      <c r="AL80" s="327" t="s">
        <v>303</v>
      </c>
      <c r="AM80" s="327" t="s">
        <v>304</v>
      </c>
      <c r="AN80" s="972" t="s">
        <v>305</v>
      </c>
      <c r="AO80" s="918"/>
      <c r="AP80" s="918"/>
    </row>
    <row r="81" spans="1:42" ht="36">
      <c r="A81" s="22"/>
      <c r="B81" s="5165" t="s">
        <v>16</v>
      </c>
      <c r="C81" s="5166"/>
      <c r="D81" s="5167"/>
      <c r="E81" s="1168" t="s">
        <v>16</v>
      </c>
      <c r="F81" s="320" t="s">
        <v>306</v>
      </c>
      <c r="G81" s="632" t="s">
        <v>307</v>
      </c>
      <c r="H81" s="633"/>
      <c r="I81" s="939" t="s">
        <v>231</v>
      </c>
      <c r="J81" s="324" t="s">
        <v>113</v>
      </c>
      <c r="K81" s="1169" t="s">
        <v>176</v>
      </c>
      <c r="L81" s="1170" t="s">
        <v>115</v>
      </c>
      <c r="M81" s="1171" t="s">
        <v>233</v>
      </c>
      <c r="N81" s="1037">
        <v>0.6</v>
      </c>
      <c r="O81" s="1172" t="s">
        <v>72</v>
      </c>
      <c r="P81" s="640">
        <v>45870</v>
      </c>
      <c r="Q81" s="318" t="s">
        <v>14</v>
      </c>
      <c r="R81" s="1173">
        <v>45900</v>
      </c>
      <c r="S81" s="642">
        <v>18000000</v>
      </c>
      <c r="T81" s="642">
        <f t="shared" si="41"/>
        <v>1800000</v>
      </c>
      <c r="U81" s="643">
        <f t="shared" si="42"/>
        <v>19800000</v>
      </c>
      <c r="V81" s="644">
        <v>45917</v>
      </c>
      <c r="W81" s="645">
        <v>45925</v>
      </c>
      <c r="X81" s="1174">
        <v>18000000</v>
      </c>
      <c r="Y81" s="1174">
        <f t="shared" si="43"/>
        <v>1800000</v>
      </c>
      <c r="Z81" s="646">
        <f t="shared" ref="Z81:Z82" si="47">X81+Y81</f>
        <v>19800000</v>
      </c>
      <c r="AA81" s="961">
        <v>19800000</v>
      </c>
      <c r="AB81" s="628">
        <f t="shared" si="45"/>
        <v>0</v>
      </c>
      <c r="AC81" s="647">
        <f t="shared" si="46"/>
        <v>1</v>
      </c>
      <c r="AD81" s="1175" t="s">
        <v>308</v>
      </c>
      <c r="AE81" s="649"/>
      <c r="AF81" s="637"/>
      <c r="AG81" s="637"/>
      <c r="AH81" s="637"/>
      <c r="AI81" s="637"/>
      <c r="AJ81" s="637" t="s">
        <v>116</v>
      </c>
      <c r="AK81" s="637" t="s">
        <v>293</v>
      </c>
      <c r="AL81" s="637" t="s">
        <v>294</v>
      </c>
      <c r="AM81" s="637" t="s">
        <v>295</v>
      </c>
      <c r="AN81" s="653" t="s">
        <v>296</v>
      </c>
      <c r="AO81" s="654"/>
      <c r="AP81" s="654"/>
    </row>
    <row r="82" spans="1:42" ht="30" customHeight="1">
      <c r="A82" s="22"/>
      <c r="B82" s="5165" t="s">
        <v>16</v>
      </c>
      <c r="C82" s="5166"/>
      <c r="D82" s="5167"/>
      <c r="E82" s="1168" t="s">
        <v>16</v>
      </c>
      <c r="F82" s="320" t="s">
        <v>309</v>
      </c>
      <c r="G82" s="632" t="s">
        <v>307</v>
      </c>
      <c r="H82" s="633"/>
      <c r="I82" s="939" t="s">
        <v>112</v>
      </c>
      <c r="J82" s="324" t="s">
        <v>155</v>
      </c>
      <c r="K82" s="1169" t="s">
        <v>176</v>
      </c>
      <c r="L82" s="1170" t="s">
        <v>115</v>
      </c>
      <c r="M82" s="1171" t="s">
        <v>299</v>
      </c>
      <c r="N82" s="1037">
        <v>0.4</v>
      </c>
      <c r="O82" s="1176">
        <v>45870</v>
      </c>
      <c r="P82" s="1177">
        <v>45505</v>
      </c>
      <c r="Q82" s="318" t="s">
        <v>14</v>
      </c>
      <c r="R82" s="1178">
        <v>45900</v>
      </c>
      <c r="S82" s="642">
        <v>12000000</v>
      </c>
      <c r="T82" s="642">
        <f t="shared" si="41"/>
        <v>1200000</v>
      </c>
      <c r="U82" s="643">
        <f t="shared" si="42"/>
        <v>13200000</v>
      </c>
      <c r="V82" s="644">
        <v>45986</v>
      </c>
      <c r="W82" s="645">
        <v>45986</v>
      </c>
      <c r="X82" s="1174">
        <v>12000000</v>
      </c>
      <c r="Y82" s="1174">
        <f t="shared" si="43"/>
        <v>1200000</v>
      </c>
      <c r="Z82" s="646">
        <f t="shared" si="47"/>
        <v>13200000</v>
      </c>
      <c r="AA82" s="961">
        <v>13200000</v>
      </c>
      <c r="AB82" s="628">
        <f t="shared" si="45"/>
        <v>0</v>
      </c>
      <c r="AC82" s="647">
        <f t="shared" si="46"/>
        <v>1</v>
      </c>
      <c r="AD82" s="1175" t="s">
        <v>310</v>
      </c>
      <c r="AE82" s="649" t="s">
        <v>301</v>
      </c>
      <c r="AF82" s="637" t="s">
        <v>311</v>
      </c>
      <c r="AG82" s="637" t="s">
        <v>312</v>
      </c>
      <c r="AH82" s="637" t="s">
        <v>313</v>
      </c>
      <c r="AI82" s="637"/>
      <c r="AJ82" s="637"/>
      <c r="AK82" s="637" t="s">
        <v>302</v>
      </c>
      <c r="AL82" s="637"/>
      <c r="AM82" s="637"/>
      <c r="AN82" s="653"/>
      <c r="AO82" s="654"/>
      <c r="AP82" s="654"/>
    </row>
    <row r="83" spans="1:42" ht="30" customHeight="1">
      <c r="A83" s="22"/>
      <c r="B83" s="5162" t="s">
        <v>16</v>
      </c>
      <c r="C83" s="5163"/>
      <c r="D83" s="5164"/>
      <c r="E83" s="622" t="s">
        <v>16</v>
      </c>
      <c r="F83" s="1179" t="s">
        <v>314</v>
      </c>
      <c r="G83" s="312" t="s">
        <v>315</v>
      </c>
      <c r="H83" s="313"/>
      <c r="I83" s="623" t="s">
        <v>112</v>
      </c>
      <c r="J83" s="324" t="s">
        <v>113</v>
      </c>
      <c r="K83" s="290" t="s">
        <v>72</v>
      </c>
      <c r="L83" s="1180" t="s">
        <v>115</v>
      </c>
      <c r="M83" s="1181" t="s">
        <v>316</v>
      </c>
      <c r="N83" s="638" t="s">
        <v>117</v>
      </c>
      <c r="O83" s="1176">
        <v>45667</v>
      </c>
      <c r="P83" s="295">
        <v>45667</v>
      </c>
      <c r="Q83" s="1182" t="s">
        <v>14</v>
      </c>
      <c r="R83" s="1183">
        <v>46031</v>
      </c>
      <c r="S83" s="642">
        <v>421200000</v>
      </c>
      <c r="T83" s="642">
        <f t="shared" si="41"/>
        <v>42120000</v>
      </c>
      <c r="U83" s="643">
        <f t="shared" si="42"/>
        <v>463320000</v>
      </c>
      <c r="V83" s="644"/>
      <c r="W83" s="645"/>
      <c r="X83" s="1174">
        <f>SUM(X84:X96)</f>
        <v>394900000</v>
      </c>
      <c r="Y83" s="1174">
        <f t="shared" si="43"/>
        <v>39490000</v>
      </c>
      <c r="Z83" s="1174">
        <f t="shared" ref="Z83:Z139" si="48">SUM(X83:Y83)</f>
        <v>434390000</v>
      </c>
      <c r="AA83" s="1174">
        <f>SUM(AA84:AA96)</f>
        <v>365750000</v>
      </c>
      <c r="AB83" s="302">
        <f t="shared" si="45"/>
        <v>97570000</v>
      </c>
      <c r="AC83" s="303">
        <f>AA83/U83</f>
        <v>0.78941120607787274</v>
      </c>
      <c r="AD83" s="648"/>
      <c r="AE83" s="649"/>
      <c r="AF83" s="637"/>
      <c r="AG83" s="637"/>
      <c r="AH83" s="637"/>
      <c r="AI83" s="637"/>
      <c r="AJ83" s="637"/>
      <c r="AK83" s="637"/>
      <c r="AL83" s="637"/>
      <c r="AM83" s="637"/>
      <c r="AN83" s="653"/>
      <c r="AO83" s="376"/>
      <c r="AP83" s="376"/>
    </row>
    <row r="84" spans="1:42" ht="13.5" customHeight="1">
      <c r="A84" s="1184"/>
      <c r="B84" s="5185"/>
      <c r="C84" s="5111"/>
      <c r="D84" s="5111"/>
      <c r="E84" s="1186"/>
      <c r="F84" s="1187"/>
      <c r="G84" s="1188"/>
      <c r="H84" s="1189" t="s">
        <v>317</v>
      </c>
      <c r="I84" s="1190"/>
      <c r="J84" s="1191"/>
      <c r="K84" s="1192"/>
      <c r="L84" s="1193" t="s">
        <v>115</v>
      </c>
      <c r="M84" s="1194"/>
      <c r="N84" s="1195"/>
      <c r="O84" s="1196"/>
      <c r="P84" s="1197"/>
      <c r="Q84" s="1198"/>
      <c r="R84" s="1199"/>
      <c r="S84" s="1200"/>
      <c r="T84" s="1200"/>
      <c r="U84" s="1201"/>
      <c r="V84" s="1202">
        <v>45667</v>
      </c>
      <c r="W84" s="1203">
        <v>45681</v>
      </c>
      <c r="X84" s="1204">
        <v>35100000</v>
      </c>
      <c r="Y84" s="1204">
        <f t="shared" si="43"/>
        <v>3510000</v>
      </c>
      <c r="Z84" s="1204">
        <f t="shared" si="48"/>
        <v>38610000</v>
      </c>
      <c r="AA84" s="1205">
        <v>38610000</v>
      </c>
      <c r="AB84" s="1206"/>
      <c r="AC84" s="1207"/>
      <c r="AD84" s="1208"/>
      <c r="AE84" s="1209"/>
      <c r="AF84" s="1210"/>
      <c r="AG84" s="1194"/>
      <c r="AH84" s="1211"/>
      <c r="AI84" s="1212"/>
      <c r="AJ84" s="1194"/>
      <c r="AK84" s="1210"/>
      <c r="AL84" s="1194"/>
      <c r="AM84" s="1211"/>
      <c r="AN84" s="1213"/>
      <c r="AO84" s="1214"/>
      <c r="AP84" s="1214"/>
    </row>
    <row r="85" spans="1:42" ht="13.5" customHeight="1">
      <c r="A85" s="1184"/>
      <c r="B85" s="5185"/>
      <c r="C85" s="5111"/>
      <c r="D85" s="5111"/>
      <c r="E85" s="1215"/>
      <c r="F85" s="1185"/>
      <c r="G85" s="1216"/>
      <c r="H85" s="1217" t="s">
        <v>318</v>
      </c>
      <c r="I85" s="1218"/>
      <c r="J85" s="1219"/>
      <c r="K85" s="1220"/>
      <c r="L85" s="1221" t="s">
        <v>115</v>
      </c>
      <c r="M85" s="1222"/>
      <c r="N85" s="1223"/>
      <c r="O85" s="1224"/>
      <c r="P85" s="1225"/>
      <c r="Q85" s="1226"/>
      <c r="R85" s="1227"/>
      <c r="S85" s="1228"/>
      <c r="T85" s="1228"/>
      <c r="U85" s="1229"/>
      <c r="V85" s="1230">
        <v>45698</v>
      </c>
      <c r="W85" s="1231">
        <v>45713</v>
      </c>
      <c r="X85" s="1232">
        <v>35100000</v>
      </c>
      <c r="Y85" s="1232">
        <f t="shared" si="43"/>
        <v>3510000</v>
      </c>
      <c r="Z85" s="1232">
        <f t="shared" si="48"/>
        <v>38610000</v>
      </c>
      <c r="AA85" s="1233">
        <v>38610000</v>
      </c>
      <c r="AB85" s="1234"/>
      <c r="AC85" s="1235"/>
      <c r="AD85" s="1236"/>
      <c r="AE85" s="1237"/>
      <c r="AF85" s="1238"/>
      <c r="AG85" s="1222"/>
      <c r="AH85" s="1239"/>
      <c r="AI85" s="1240"/>
      <c r="AJ85" s="1222"/>
      <c r="AK85" s="1238"/>
      <c r="AL85" s="1222"/>
      <c r="AM85" s="1239"/>
      <c r="AN85" s="1241"/>
      <c r="AO85" s="1242"/>
      <c r="AP85" s="1242"/>
    </row>
    <row r="86" spans="1:42" ht="13.5" customHeight="1">
      <c r="A86" s="1184"/>
      <c r="B86" s="5185"/>
      <c r="C86" s="5111"/>
      <c r="D86" s="5111"/>
      <c r="E86" s="1243"/>
      <c r="F86" s="1244"/>
      <c r="G86" s="1216"/>
      <c r="H86" s="1217" t="s">
        <v>319</v>
      </c>
      <c r="I86" s="1245"/>
      <c r="J86" s="1246"/>
      <c r="K86" s="1247"/>
      <c r="L86" s="1221" t="s">
        <v>115</v>
      </c>
      <c r="M86" s="1248"/>
      <c r="N86" s="1249"/>
      <c r="O86" s="1250"/>
      <c r="P86" s="1251"/>
      <c r="Q86" s="1252"/>
      <c r="R86" s="1253"/>
      <c r="S86" s="1228"/>
      <c r="T86" s="1228"/>
      <c r="U86" s="1229"/>
      <c r="V86" s="1230">
        <v>45726</v>
      </c>
      <c r="W86" s="1231">
        <v>45741</v>
      </c>
      <c r="X86" s="1232">
        <v>35100000</v>
      </c>
      <c r="Y86" s="1232">
        <f t="shared" si="43"/>
        <v>3510000</v>
      </c>
      <c r="Z86" s="1232">
        <f t="shared" si="48"/>
        <v>38610000</v>
      </c>
      <c r="AA86" s="1233">
        <v>38610000</v>
      </c>
      <c r="AB86" s="1254"/>
      <c r="AC86" s="1235"/>
      <c r="AD86" s="1236"/>
      <c r="AE86" s="1237"/>
      <c r="AF86" s="1222"/>
      <c r="AG86" s="1222"/>
      <c r="AH86" s="1222"/>
      <c r="AI86" s="1222"/>
      <c r="AJ86" s="1222"/>
      <c r="AK86" s="1222"/>
      <c r="AL86" s="1222"/>
      <c r="AM86" s="1222"/>
      <c r="AN86" s="1241"/>
      <c r="AO86" s="1242"/>
      <c r="AP86" s="1242"/>
    </row>
    <row r="87" spans="1:42" ht="13.5" customHeight="1">
      <c r="A87" s="1184"/>
      <c r="B87" s="5185"/>
      <c r="C87" s="5111"/>
      <c r="D87" s="5111"/>
      <c r="E87" s="1243"/>
      <c r="F87" s="1244"/>
      <c r="G87" s="1216"/>
      <c r="H87" s="1217" t="s">
        <v>320</v>
      </c>
      <c r="I87" s="1245"/>
      <c r="J87" s="1246"/>
      <c r="K87" s="1247"/>
      <c r="L87" s="1221" t="s">
        <v>115</v>
      </c>
      <c r="M87" s="1248"/>
      <c r="N87" s="1249"/>
      <c r="O87" s="1250"/>
      <c r="P87" s="1251"/>
      <c r="Q87" s="1252"/>
      <c r="R87" s="1253"/>
      <c r="S87" s="1228"/>
      <c r="T87" s="1228"/>
      <c r="U87" s="1229"/>
      <c r="V87" s="1230">
        <v>45757</v>
      </c>
      <c r="W87" s="1231">
        <v>45771</v>
      </c>
      <c r="X87" s="1232">
        <v>35100000</v>
      </c>
      <c r="Y87" s="1232">
        <f t="shared" si="43"/>
        <v>3510000</v>
      </c>
      <c r="Z87" s="1232">
        <f t="shared" si="48"/>
        <v>38610000</v>
      </c>
      <c r="AA87" s="1233">
        <v>38610000</v>
      </c>
      <c r="AB87" s="1254"/>
      <c r="AC87" s="1235"/>
      <c r="AD87" s="1236"/>
      <c r="AE87" s="1237"/>
      <c r="AF87" s="1222"/>
      <c r="AG87" s="1222"/>
      <c r="AH87" s="1222"/>
      <c r="AI87" s="1222"/>
      <c r="AJ87" s="1222"/>
      <c r="AK87" s="1222"/>
      <c r="AL87" s="1222"/>
      <c r="AM87" s="1222"/>
      <c r="AN87" s="1241"/>
      <c r="AO87" s="1242"/>
      <c r="AP87" s="1242"/>
    </row>
    <row r="88" spans="1:42" ht="13.5" customHeight="1">
      <c r="A88" s="1184"/>
      <c r="B88" s="5185"/>
      <c r="C88" s="5111"/>
      <c r="D88" s="5111"/>
      <c r="E88" s="1243"/>
      <c r="F88" s="1244"/>
      <c r="G88" s="1216"/>
      <c r="H88" s="1217" t="s">
        <v>321</v>
      </c>
      <c r="I88" s="1245"/>
      <c r="J88" s="1246"/>
      <c r="K88" s="1247"/>
      <c r="L88" s="1221" t="s">
        <v>115</v>
      </c>
      <c r="M88" s="1248"/>
      <c r="N88" s="1249"/>
      <c r="O88" s="1250"/>
      <c r="P88" s="1251"/>
      <c r="Q88" s="1252"/>
      <c r="R88" s="1253"/>
      <c r="S88" s="1228"/>
      <c r="T88" s="1228"/>
      <c r="U88" s="1229"/>
      <c r="V88" s="1230">
        <v>45787</v>
      </c>
      <c r="W88" s="1231">
        <v>45800</v>
      </c>
      <c r="X88" s="1232">
        <v>35100000</v>
      </c>
      <c r="Y88" s="1232">
        <f t="shared" si="43"/>
        <v>3510000</v>
      </c>
      <c r="Z88" s="1232">
        <f t="shared" si="48"/>
        <v>38610000</v>
      </c>
      <c r="AA88" s="1233">
        <v>38610000</v>
      </c>
      <c r="AB88" s="1254"/>
      <c r="AC88" s="1235"/>
      <c r="AD88" s="1236"/>
      <c r="AE88" s="1237"/>
      <c r="AF88" s="1222"/>
      <c r="AG88" s="1222"/>
      <c r="AH88" s="1222"/>
      <c r="AI88" s="1222"/>
      <c r="AJ88" s="1222"/>
      <c r="AK88" s="1222"/>
      <c r="AL88" s="1222"/>
      <c r="AM88" s="1222"/>
      <c r="AN88" s="1241"/>
      <c r="AO88" s="1242"/>
      <c r="AP88" s="1242"/>
    </row>
    <row r="89" spans="1:42" ht="13.5" customHeight="1">
      <c r="A89" s="1184"/>
      <c r="B89" s="5185"/>
      <c r="C89" s="5111"/>
      <c r="D89" s="5111"/>
      <c r="E89" s="1243"/>
      <c r="F89" s="1244"/>
      <c r="G89" s="1216"/>
      <c r="H89" s="1217" t="s">
        <v>322</v>
      </c>
      <c r="I89" s="1245"/>
      <c r="J89" s="1246"/>
      <c r="K89" s="1247"/>
      <c r="L89" s="1221" t="s">
        <v>115</v>
      </c>
      <c r="M89" s="1248"/>
      <c r="N89" s="1249"/>
      <c r="O89" s="1250"/>
      <c r="P89" s="1251"/>
      <c r="Q89" s="1252"/>
      <c r="R89" s="1253"/>
      <c r="S89" s="1228"/>
      <c r="T89" s="1228"/>
      <c r="U89" s="1229"/>
      <c r="V89" s="1230">
        <v>45818</v>
      </c>
      <c r="W89" s="1231">
        <v>45832</v>
      </c>
      <c r="X89" s="1232">
        <v>35100000</v>
      </c>
      <c r="Y89" s="1232">
        <f t="shared" si="43"/>
        <v>3510000</v>
      </c>
      <c r="Z89" s="1232">
        <f t="shared" si="48"/>
        <v>38610000</v>
      </c>
      <c r="AA89" s="1233">
        <v>38610000</v>
      </c>
      <c r="AB89" s="1254"/>
      <c r="AC89" s="1235"/>
      <c r="AD89" s="1236"/>
      <c r="AE89" s="1237"/>
      <c r="AF89" s="1222"/>
      <c r="AG89" s="1222"/>
      <c r="AH89" s="1222"/>
      <c r="AI89" s="1222"/>
      <c r="AJ89" s="1222"/>
      <c r="AK89" s="1222"/>
      <c r="AL89" s="1222"/>
      <c r="AM89" s="1222"/>
      <c r="AN89" s="1241"/>
      <c r="AO89" s="1242"/>
      <c r="AP89" s="1242"/>
    </row>
    <row r="90" spans="1:42" ht="13.5" customHeight="1">
      <c r="A90" s="1184"/>
      <c r="B90" s="5185"/>
      <c r="C90" s="5111"/>
      <c r="D90" s="5111"/>
      <c r="E90" s="1243"/>
      <c r="F90" s="1244"/>
      <c r="G90" s="1216"/>
      <c r="H90" s="1217" t="s">
        <v>323</v>
      </c>
      <c r="I90" s="1245"/>
      <c r="J90" s="1246"/>
      <c r="K90" s="1247"/>
      <c r="L90" s="1221" t="s">
        <v>115</v>
      </c>
      <c r="M90" s="1248"/>
      <c r="N90" s="1249"/>
      <c r="O90" s="1250"/>
      <c r="P90" s="1251"/>
      <c r="Q90" s="1252"/>
      <c r="R90" s="1253"/>
      <c r="S90" s="1228"/>
      <c r="T90" s="1228"/>
      <c r="U90" s="1229"/>
      <c r="V90" s="1230">
        <v>45848</v>
      </c>
      <c r="W90" s="1231">
        <v>45863</v>
      </c>
      <c r="X90" s="1232">
        <v>35100000</v>
      </c>
      <c r="Y90" s="1232">
        <f t="shared" si="43"/>
        <v>3510000</v>
      </c>
      <c r="Z90" s="1232">
        <f t="shared" si="48"/>
        <v>38610000</v>
      </c>
      <c r="AA90" s="1233">
        <v>38610000</v>
      </c>
      <c r="AB90" s="1254"/>
      <c r="AC90" s="1235"/>
      <c r="AD90" s="1236"/>
      <c r="AE90" s="1237"/>
      <c r="AF90" s="1222"/>
      <c r="AG90" s="1222"/>
      <c r="AH90" s="1222"/>
      <c r="AI90" s="1222"/>
      <c r="AJ90" s="1222"/>
      <c r="AK90" s="1222"/>
      <c r="AL90" s="1222"/>
      <c r="AM90" s="1222"/>
      <c r="AN90" s="1241"/>
      <c r="AO90" s="1242"/>
      <c r="AP90" s="1242"/>
    </row>
    <row r="91" spans="1:42" ht="13.5" customHeight="1">
      <c r="A91" s="1184"/>
      <c r="B91" s="5185"/>
      <c r="C91" s="5111"/>
      <c r="D91" s="5111"/>
      <c r="E91" s="1243"/>
      <c r="F91" s="1244"/>
      <c r="G91" s="1216"/>
      <c r="H91" s="1217" t="s">
        <v>324</v>
      </c>
      <c r="I91" s="1245"/>
      <c r="J91" s="1246"/>
      <c r="K91" s="1247"/>
      <c r="L91" s="1221" t="s">
        <v>115</v>
      </c>
      <c r="M91" s="1248"/>
      <c r="N91" s="1249"/>
      <c r="O91" s="1250"/>
      <c r="P91" s="1251"/>
      <c r="Q91" s="1252"/>
      <c r="R91" s="1253"/>
      <c r="S91" s="1228"/>
      <c r="T91" s="1228"/>
      <c r="U91" s="1229"/>
      <c r="V91" s="1230">
        <v>45879</v>
      </c>
      <c r="W91" s="1231">
        <v>45894</v>
      </c>
      <c r="X91" s="1232">
        <v>31200000</v>
      </c>
      <c r="Y91" s="1232">
        <f t="shared" si="43"/>
        <v>3120000</v>
      </c>
      <c r="Z91" s="1232">
        <f t="shared" si="48"/>
        <v>34320000</v>
      </c>
      <c r="AA91" s="1233">
        <v>34320000</v>
      </c>
      <c r="AB91" s="1254"/>
      <c r="AC91" s="1255"/>
      <c r="AD91" s="1236"/>
      <c r="AE91" s="1237"/>
      <c r="AF91" s="1222"/>
      <c r="AG91" s="1222"/>
      <c r="AH91" s="1222"/>
      <c r="AI91" s="1222"/>
      <c r="AJ91" s="1222"/>
      <c r="AK91" s="1222"/>
      <c r="AL91" s="1222"/>
      <c r="AM91" s="1222"/>
      <c r="AN91" s="1241"/>
      <c r="AO91" s="1242"/>
      <c r="AP91" s="1242"/>
    </row>
    <row r="92" spans="1:42" ht="13.5" customHeight="1">
      <c r="A92" s="1184"/>
      <c r="B92" s="5185"/>
      <c r="C92" s="5111"/>
      <c r="D92" s="5111"/>
      <c r="E92" s="1243"/>
      <c r="F92" s="1244"/>
      <c r="G92" s="1216"/>
      <c r="H92" s="1217" t="s">
        <v>325</v>
      </c>
      <c r="I92" s="1245"/>
      <c r="J92" s="1246"/>
      <c r="K92" s="1247"/>
      <c r="L92" s="1221" t="s">
        <v>115</v>
      </c>
      <c r="M92" s="1248"/>
      <c r="N92" s="1249"/>
      <c r="O92" s="1250"/>
      <c r="P92" s="1251"/>
      <c r="Q92" s="1252"/>
      <c r="R92" s="1253"/>
      <c r="S92" s="1228"/>
      <c r="T92" s="1228"/>
      <c r="U92" s="1229"/>
      <c r="V92" s="1230">
        <v>45910</v>
      </c>
      <c r="W92" s="1231">
        <v>45925</v>
      </c>
      <c r="X92" s="1256">
        <v>31200000</v>
      </c>
      <c r="Y92" s="1232">
        <f t="shared" si="43"/>
        <v>3120000</v>
      </c>
      <c r="Z92" s="1232">
        <f t="shared" si="48"/>
        <v>34320000</v>
      </c>
      <c r="AA92" s="1233">
        <v>34320000</v>
      </c>
      <c r="AB92" s="1257"/>
      <c r="AC92" s="1235"/>
      <c r="AD92" s="1236"/>
      <c r="AE92" s="1237"/>
      <c r="AF92" s="1222"/>
      <c r="AG92" s="1222"/>
      <c r="AH92" s="1222"/>
      <c r="AI92" s="1222"/>
      <c r="AJ92" s="1222"/>
      <c r="AK92" s="1222"/>
      <c r="AL92" s="1222"/>
      <c r="AM92" s="1222"/>
      <c r="AN92" s="1241"/>
      <c r="AO92" s="1242"/>
      <c r="AP92" s="1242"/>
    </row>
    <row r="93" spans="1:42" ht="13.5" customHeight="1">
      <c r="A93" s="1184"/>
      <c r="B93" s="5185"/>
      <c r="C93" s="5111"/>
      <c r="D93" s="5111"/>
      <c r="E93" s="1243"/>
      <c r="F93" s="1244"/>
      <c r="G93" s="1216"/>
      <c r="H93" s="1217" t="s">
        <v>326</v>
      </c>
      <c r="I93" s="1245"/>
      <c r="J93" s="1246"/>
      <c r="K93" s="1247"/>
      <c r="L93" s="1221" t="s">
        <v>115</v>
      </c>
      <c r="M93" s="1248"/>
      <c r="N93" s="1249"/>
      <c r="O93" s="1250"/>
      <c r="P93" s="1258"/>
      <c r="Q93" s="1252"/>
      <c r="R93" s="1252"/>
      <c r="S93" s="1228"/>
      <c r="T93" s="1228"/>
      <c r="U93" s="1229"/>
      <c r="V93" s="1230">
        <v>45940</v>
      </c>
      <c r="W93" s="1231">
        <v>45954</v>
      </c>
      <c r="X93" s="1256">
        <v>31200000</v>
      </c>
      <c r="Y93" s="1232">
        <f t="shared" si="43"/>
        <v>3120000</v>
      </c>
      <c r="Z93" s="1232">
        <f t="shared" si="48"/>
        <v>34320000</v>
      </c>
      <c r="AA93" s="1233">
        <v>34320000</v>
      </c>
      <c r="AB93" s="1257"/>
      <c r="AC93" s="1235"/>
      <c r="AD93" s="1236"/>
      <c r="AE93" s="1237"/>
      <c r="AF93" s="1222"/>
      <c r="AG93" s="1222"/>
      <c r="AH93" s="1222"/>
      <c r="AI93" s="1222"/>
      <c r="AJ93" s="1222"/>
      <c r="AK93" s="1222"/>
      <c r="AL93" s="1222"/>
      <c r="AM93" s="1222"/>
      <c r="AN93" s="1241"/>
      <c r="AO93" s="1242"/>
      <c r="AP93" s="1242"/>
    </row>
    <row r="94" spans="1:42" ht="13.5" customHeight="1">
      <c r="A94" s="1184"/>
      <c r="B94" s="5185"/>
      <c r="C94" s="5111"/>
      <c r="D94" s="5111"/>
      <c r="E94" s="1243"/>
      <c r="F94" s="1244"/>
      <c r="G94" s="1216"/>
      <c r="H94" s="1217" t="s">
        <v>327</v>
      </c>
      <c r="I94" s="1245"/>
      <c r="J94" s="1246"/>
      <c r="K94" s="1247"/>
      <c r="L94" s="1221" t="s">
        <v>115</v>
      </c>
      <c r="M94" s="1248"/>
      <c r="N94" s="1249"/>
      <c r="O94" s="1250"/>
      <c r="P94" s="1258"/>
      <c r="Q94" s="1252"/>
      <c r="R94" s="1252"/>
      <c r="S94" s="1228"/>
      <c r="T94" s="1228"/>
      <c r="U94" s="1229"/>
      <c r="V94" s="1230">
        <v>45971</v>
      </c>
      <c r="W94" s="1231"/>
      <c r="X94" s="1256">
        <v>31200000</v>
      </c>
      <c r="Y94" s="1232">
        <f t="shared" si="43"/>
        <v>3120000</v>
      </c>
      <c r="Z94" s="1232">
        <f t="shared" si="48"/>
        <v>34320000</v>
      </c>
      <c r="AA94" s="1233">
        <v>0</v>
      </c>
      <c r="AB94" s="1257"/>
      <c r="AC94" s="1235"/>
      <c r="AD94" s="1236"/>
      <c r="AE94" s="1237"/>
      <c r="AF94" s="1222"/>
      <c r="AG94" s="1222"/>
      <c r="AH94" s="1222"/>
      <c r="AI94" s="1222"/>
      <c r="AJ94" s="1222"/>
      <c r="AK94" s="1222"/>
      <c r="AL94" s="1222"/>
      <c r="AM94" s="1222"/>
      <c r="AN94" s="1241"/>
      <c r="AO94" s="1242"/>
      <c r="AP94" s="1242"/>
    </row>
    <row r="95" spans="1:42" ht="13.5" customHeight="1">
      <c r="A95" s="1184"/>
      <c r="B95" s="5185"/>
      <c r="C95" s="5111"/>
      <c r="D95" s="5111"/>
      <c r="E95" s="1243"/>
      <c r="F95" s="1244"/>
      <c r="G95" s="1216"/>
      <c r="H95" s="1217" t="s">
        <v>328</v>
      </c>
      <c r="I95" s="1245"/>
      <c r="J95" s="1246"/>
      <c r="K95" s="1247"/>
      <c r="L95" s="1221" t="s">
        <v>115</v>
      </c>
      <c r="M95" s="1248"/>
      <c r="N95" s="1249"/>
      <c r="O95" s="1250"/>
      <c r="P95" s="1258"/>
      <c r="Q95" s="1252"/>
      <c r="R95" s="1252"/>
      <c r="S95" s="1228"/>
      <c r="T95" s="1228"/>
      <c r="U95" s="1229"/>
      <c r="V95" s="1230">
        <v>46001</v>
      </c>
      <c r="W95" s="1231"/>
      <c r="X95" s="1256">
        <v>31200000</v>
      </c>
      <c r="Y95" s="1232">
        <f t="shared" si="43"/>
        <v>3120000</v>
      </c>
      <c r="Z95" s="1232">
        <f t="shared" si="48"/>
        <v>34320000</v>
      </c>
      <c r="AA95" s="1233">
        <v>0</v>
      </c>
      <c r="AB95" s="1257"/>
      <c r="AC95" s="1235"/>
      <c r="AD95" s="1236"/>
      <c r="AE95" s="1237"/>
      <c r="AF95" s="1222"/>
      <c r="AG95" s="1222"/>
      <c r="AH95" s="1222"/>
      <c r="AI95" s="1222"/>
      <c r="AJ95" s="1222"/>
      <c r="AK95" s="1222"/>
      <c r="AL95" s="1222"/>
      <c r="AM95" s="1222"/>
      <c r="AN95" s="1241"/>
      <c r="AO95" s="1242"/>
      <c r="AP95" s="1242"/>
    </row>
    <row r="96" spans="1:42" ht="13.5" customHeight="1">
      <c r="A96" s="1184"/>
      <c r="B96" s="5186"/>
      <c r="C96" s="5179"/>
      <c r="D96" s="5179"/>
      <c r="E96" s="1259"/>
      <c r="F96" s="1260"/>
      <c r="G96" s="1261"/>
      <c r="H96" s="1262" t="s">
        <v>329</v>
      </c>
      <c r="I96" s="1263"/>
      <c r="J96" s="1264"/>
      <c r="K96" s="1265"/>
      <c r="L96" s="1221" t="s">
        <v>115</v>
      </c>
      <c r="M96" s="1266"/>
      <c r="N96" s="1267"/>
      <c r="O96" s="1268"/>
      <c r="P96" s="1269"/>
      <c r="Q96" s="1270"/>
      <c r="R96" s="1270"/>
      <c r="S96" s="1271"/>
      <c r="T96" s="1271"/>
      <c r="U96" s="1272"/>
      <c r="V96" s="1273">
        <v>46022</v>
      </c>
      <c r="W96" s="1274"/>
      <c r="X96" s="1275">
        <v>-6800000</v>
      </c>
      <c r="Y96" s="1275">
        <f t="shared" si="43"/>
        <v>-680000</v>
      </c>
      <c r="Z96" s="1276">
        <f t="shared" si="48"/>
        <v>-7480000</v>
      </c>
      <c r="AA96" s="1277">
        <v>-7480000</v>
      </c>
      <c r="AB96" s="1278"/>
      <c r="AC96" s="1279"/>
      <c r="AD96" s="1280"/>
      <c r="AE96" s="1281"/>
      <c r="AF96" s="1282"/>
      <c r="AG96" s="1282"/>
      <c r="AH96" s="1282"/>
      <c r="AI96" s="1282"/>
      <c r="AJ96" s="1282"/>
      <c r="AK96" s="1282"/>
      <c r="AL96" s="1282"/>
      <c r="AM96" s="1282"/>
      <c r="AN96" s="1283"/>
      <c r="AO96" s="1284"/>
      <c r="AP96" s="1284"/>
    </row>
    <row r="97" spans="1:42" ht="30" customHeight="1">
      <c r="A97" s="22"/>
      <c r="B97" s="5174" t="s">
        <v>16</v>
      </c>
      <c r="C97" s="5166"/>
      <c r="D97" s="5167"/>
      <c r="E97" s="1285" t="s">
        <v>16</v>
      </c>
      <c r="F97" s="1286" t="s">
        <v>330</v>
      </c>
      <c r="G97" s="806" t="s">
        <v>331</v>
      </c>
      <c r="H97" s="1287"/>
      <c r="I97" s="1288" t="s">
        <v>112</v>
      </c>
      <c r="J97" s="781" t="s">
        <v>113</v>
      </c>
      <c r="K97" s="1289" t="s">
        <v>258</v>
      </c>
      <c r="L97" s="1290" t="s">
        <v>138</v>
      </c>
      <c r="M97" s="1291" t="s">
        <v>332</v>
      </c>
      <c r="N97" s="1292" t="s">
        <v>117</v>
      </c>
      <c r="O97" s="1293">
        <v>45777</v>
      </c>
      <c r="P97" s="1294">
        <v>45777</v>
      </c>
      <c r="Q97" s="805" t="s">
        <v>14</v>
      </c>
      <c r="R97" s="1295">
        <v>47848</v>
      </c>
      <c r="S97" s="1296">
        <v>136500000</v>
      </c>
      <c r="T97" s="1296">
        <f>S97/10</f>
        <v>13650000</v>
      </c>
      <c r="U97" s="1297">
        <f>SUM(S97:T97)</f>
        <v>150150000</v>
      </c>
      <c r="V97" s="1298"/>
      <c r="W97" s="1299"/>
      <c r="X97" s="1300">
        <f>SUM(X98:X99)</f>
        <v>129675000</v>
      </c>
      <c r="Y97" s="1300">
        <f t="shared" si="43"/>
        <v>12967500</v>
      </c>
      <c r="Z97" s="1300">
        <f t="shared" si="48"/>
        <v>142642500</v>
      </c>
      <c r="AA97" s="1300">
        <f>Z97</f>
        <v>142642500</v>
      </c>
      <c r="AB97" s="1301">
        <f>ROUND(U97-AA97,0)</f>
        <v>7507500</v>
      </c>
      <c r="AC97" s="1302">
        <f>Z97/U97</f>
        <v>0.95</v>
      </c>
      <c r="AD97" s="1303" t="s">
        <v>333</v>
      </c>
      <c r="AE97" s="1304"/>
      <c r="AF97" s="1291"/>
      <c r="AG97" s="1291"/>
      <c r="AH97" s="1291"/>
      <c r="AI97" s="1291"/>
      <c r="AJ97" s="1291" t="s">
        <v>332</v>
      </c>
      <c r="AK97" s="1291" t="s">
        <v>334</v>
      </c>
      <c r="AL97" s="1291" t="s">
        <v>335</v>
      </c>
      <c r="AM97" s="1291" t="s">
        <v>336</v>
      </c>
      <c r="AN97" s="974" t="s">
        <v>337</v>
      </c>
      <c r="AO97" s="1305"/>
      <c r="AP97" s="1305"/>
    </row>
    <row r="98" spans="1:42" ht="13.5" customHeight="1">
      <c r="A98" s="1184"/>
      <c r="B98" s="5187"/>
      <c r="C98" s="5111"/>
      <c r="D98" s="5111"/>
      <c r="E98" s="1306"/>
      <c r="F98" s="1307"/>
      <c r="G98" s="1308" t="s">
        <v>62</v>
      </c>
      <c r="H98" s="1309"/>
      <c r="I98" s="1310"/>
      <c r="J98" s="1311"/>
      <c r="K98" s="1312"/>
      <c r="L98" s="1313" t="s">
        <v>115</v>
      </c>
      <c r="M98" s="1314"/>
      <c r="N98" s="1315"/>
      <c r="O98" s="1316"/>
      <c r="P98" s="1317"/>
      <c r="Q98" s="1318"/>
      <c r="R98" s="1319"/>
      <c r="S98" s="1320"/>
      <c r="T98" s="1320"/>
      <c r="U98" s="1321"/>
      <c r="V98" s="1322">
        <v>45777</v>
      </c>
      <c r="W98" s="1323">
        <v>45799</v>
      </c>
      <c r="X98" s="1324">
        <v>129675000</v>
      </c>
      <c r="Y98" s="1324">
        <f>X97/10</f>
        <v>12967500</v>
      </c>
      <c r="Z98" s="1324">
        <f t="shared" si="48"/>
        <v>142642500</v>
      </c>
      <c r="AA98" s="1325">
        <v>142642500</v>
      </c>
      <c r="AB98" s="1326"/>
      <c r="AC98" s="1327"/>
      <c r="AD98" s="825"/>
      <c r="AE98" s="1328"/>
      <c r="AF98" s="1329"/>
      <c r="AG98" s="1314"/>
      <c r="AH98" s="1330"/>
      <c r="AI98" s="1331"/>
      <c r="AJ98" s="1314"/>
      <c r="AK98" s="1329"/>
      <c r="AL98" s="1314"/>
      <c r="AM98" s="1330"/>
      <c r="AN98" s="1332"/>
      <c r="AO98" s="1333"/>
      <c r="AP98" s="1333"/>
    </row>
    <row r="99" spans="1:42" ht="13.5" customHeight="1">
      <c r="A99" s="1184"/>
      <c r="B99" s="5188"/>
      <c r="C99" s="5163"/>
      <c r="D99" s="5163"/>
      <c r="E99" s="1335"/>
      <c r="F99" s="1334"/>
      <c r="G99" s="1336"/>
      <c r="H99" s="1337"/>
      <c r="I99" s="1338"/>
      <c r="J99" s="1339"/>
      <c r="K99" s="1340"/>
      <c r="L99" s="1341" t="s">
        <v>173</v>
      </c>
      <c r="M99" s="1342"/>
      <c r="N99" s="1343"/>
      <c r="O99" s="1344"/>
      <c r="P99" s="1345"/>
      <c r="Q99" s="1346"/>
      <c r="R99" s="1347"/>
      <c r="S99" s="1348"/>
      <c r="T99" s="1348"/>
      <c r="U99" s="1349"/>
      <c r="V99" s="1350"/>
      <c r="W99" s="1351"/>
      <c r="X99" s="1352">
        <v>0</v>
      </c>
      <c r="Y99" s="1352">
        <f t="shared" ref="Y99:Y139" si="49">X99/10</f>
        <v>0</v>
      </c>
      <c r="Z99" s="1352">
        <f t="shared" si="48"/>
        <v>0</v>
      </c>
      <c r="AA99" s="1353"/>
      <c r="AB99" s="1354"/>
      <c r="AC99" s="1355"/>
      <c r="AD99" s="1076"/>
      <c r="AE99" s="1356"/>
      <c r="AF99" s="1357"/>
      <c r="AG99" s="1342"/>
      <c r="AH99" s="1358"/>
      <c r="AI99" s="1359"/>
      <c r="AJ99" s="1342"/>
      <c r="AK99" s="1357"/>
      <c r="AL99" s="1342"/>
      <c r="AM99" s="1358"/>
      <c r="AN99" s="1360"/>
      <c r="AO99" s="1361"/>
      <c r="AP99" s="1361"/>
    </row>
    <row r="100" spans="1:42" ht="30" customHeight="1">
      <c r="A100" s="22"/>
      <c r="B100" s="5162" t="s">
        <v>16</v>
      </c>
      <c r="C100" s="5163"/>
      <c r="D100" s="5164"/>
      <c r="E100" s="1362" t="s">
        <v>16</v>
      </c>
      <c r="F100" s="1363" t="s">
        <v>338</v>
      </c>
      <c r="G100" s="378" t="s">
        <v>339</v>
      </c>
      <c r="H100" s="313"/>
      <c r="I100" s="288" t="s">
        <v>112</v>
      </c>
      <c r="J100" s="324" t="s">
        <v>113</v>
      </c>
      <c r="K100" s="290" t="s">
        <v>258</v>
      </c>
      <c r="L100" s="291" t="s">
        <v>115</v>
      </c>
      <c r="M100" s="292" t="s">
        <v>340</v>
      </c>
      <c r="N100" s="293" t="s">
        <v>117</v>
      </c>
      <c r="O100" s="294">
        <v>45789</v>
      </c>
      <c r="P100" s="295">
        <v>45789</v>
      </c>
      <c r="Q100" s="283" t="s">
        <v>14</v>
      </c>
      <c r="R100" s="1183">
        <v>45838</v>
      </c>
      <c r="S100" s="297">
        <v>124975000</v>
      </c>
      <c r="T100" s="297">
        <f>S100/10</f>
        <v>12497500</v>
      </c>
      <c r="U100" s="298">
        <f>SUM(S100:T100)</f>
        <v>137472500</v>
      </c>
      <c r="V100" s="299"/>
      <c r="W100" s="300"/>
      <c r="X100" s="301">
        <f>SUM(X101:X102)</f>
        <v>124975000</v>
      </c>
      <c r="Y100" s="301">
        <f t="shared" si="49"/>
        <v>12497500</v>
      </c>
      <c r="Z100" s="301">
        <f t="shared" si="48"/>
        <v>137472500</v>
      </c>
      <c r="AA100" s="301">
        <f>SUM(AA101:AA102)</f>
        <v>137472500</v>
      </c>
      <c r="AB100" s="302">
        <f>ROUND(U100-AA100,0)</f>
        <v>0</v>
      </c>
      <c r="AC100" s="303">
        <f>AA100/U100</f>
        <v>1</v>
      </c>
      <c r="AD100" s="648" t="s">
        <v>341</v>
      </c>
      <c r="AE100" s="649" t="s">
        <v>342</v>
      </c>
      <c r="AF100" s="637" t="s">
        <v>343</v>
      </c>
      <c r="AG100" s="637" t="s">
        <v>344</v>
      </c>
      <c r="AH100" s="637" t="s">
        <v>345</v>
      </c>
      <c r="AI100" s="637" t="s">
        <v>346</v>
      </c>
      <c r="AJ100" s="637" t="s">
        <v>347</v>
      </c>
      <c r="AK100" s="637" t="s">
        <v>348</v>
      </c>
      <c r="AL100" s="637" t="s">
        <v>349</v>
      </c>
      <c r="AM100" s="637" t="s">
        <v>350</v>
      </c>
      <c r="AN100" s="653" t="s">
        <v>351</v>
      </c>
      <c r="AO100" s="310"/>
      <c r="AP100" s="310"/>
    </row>
    <row r="101" spans="1:42" ht="13.5" customHeight="1">
      <c r="A101" s="22"/>
      <c r="B101" s="5168"/>
      <c r="C101" s="5111"/>
      <c r="D101" s="5111"/>
      <c r="E101" s="617"/>
      <c r="F101" s="618"/>
      <c r="G101" s="619"/>
      <c r="H101" s="1364" t="s">
        <v>352</v>
      </c>
      <c r="I101" s="1365"/>
      <c r="J101" s="1366"/>
      <c r="K101" s="1367"/>
      <c r="L101" s="1368" t="s">
        <v>115</v>
      </c>
      <c r="M101" s="1369"/>
      <c r="N101" s="1370"/>
      <c r="O101" s="1371"/>
      <c r="P101" s="1372"/>
      <c r="Q101" s="1373"/>
      <c r="R101" s="1374"/>
      <c r="S101" s="1375"/>
      <c r="T101" s="1375"/>
      <c r="U101" s="1376"/>
      <c r="V101" s="1377">
        <v>45808</v>
      </c>
      <c r="W101" s="1378">
        <v>45901</v>
      </c>
      <c r="X101" s="1379">
        <v>124929800</v>
      </c>
      <c r="Y101" s="1379">
        <f t="shared" si="49"/>
        <v>12492980</v>
      </c>
      <c r="Z101" s="1379">
        <f t="shared" si="48"/>
        <v>137422780</v>
      </c>
      <c r="AA101" s="1380">
        <f>Z101</f>
        <v>137422780</v>
      </c>
      <c r="AB101" s="1381"/>
      <c r="AC101" s="1382"/>
      <c r="AD101" s="1383" t="s">
        <v>353</v>
      </c>
      <c r="AE101" s="1384"/>
      <c r="AF101" s="1385"/>
      <c r="AG101" s="1369"/>
      <c r="AH101" s="1386"/>
      <c r="AI101" s="1387"/>
      <c r="AJ101" s="1369"/>
      <c r="AK101" s="1385"/>
      <c r="AL101" s="1369"/>
      <c r="AM101" s="1386"/>
      <c r="AN101" s="1388"/>
      <c r="AO101" s="1389"/>
      <c r="AP101" s="1389"/>
    </row>
    <row r="102" spans="1:42" ht="13.5" customHeight="1">
      <c r="A102" s="22"/>
      <c r="B102" s="5162"/>
      <c r="C102" s="5163"/>
      <c r="D102" s="5163"/>
      <c r="E102" s="426"/>
      <c r="F102" s="283"/>
      <c r="G102" s="312"/>
      <c r="H102" s="1390" t="s">
        <v>354</v>
      </c>
      <c r="I102" s="1391"/>
      <c r="J102" s="429"/>
      <c r="K102" s="1392"/>
      <c r="L102" s="1393" t="s">
        <v>115</v>
      </c>
      <c r="M102" s="1394"/>
      <c r="N102" s="1395"/>
      <c r="O102" s="1396"/>
      <c r="P102" s="1397"/>
      <c r="Q102" s="1398"/>
      <c r="R102" s="1399"/>
      <c r="S102" s="1400"/>
      <c r="T102" s="1400"/>
      <c r="U102" s="1401"/>
      <c r="V102" s="1402">
        <v>45838</v>
      </c>
      <c r="W102" s="1403">
        <v>45931</v>
      </c>
      <c r="X102" s="1404">
        <v>45200</v>
      </c>
      <c r="Y102" s="1404">
        <f t="shared" si="49"/>
        <v>4520</v>
      </c>
      <c r="Z102" s="1404">
        <f t="shared" si="48"/>
        <v>49720</v>
      </c>
      <c r="AA102" s="922">
        <v>49720</v>
      </c>
      <c r="AB102" s="1405"/>
      <c r="AC102" s="1406"/>
      <c r="AD102" s="1280"/>
      <c r="AE102" s="1407"/>
      <c r="AF102" s="1408"/>
      <c r="AG102" s="1394"/>
      <c r="AH102" s="1409"/>
      <c r="AI102" s="1410"/>
      <c r="AJ102" s="1394"/>
      <c r="AK102" s="1408"/>
      <c r="AL102" s="1394"/>
      <c r="AM102" s="1409"/>
      <c r="AN102" s="1411"/>
      <c r="AO102" s="1412"/>
      <c r="AP102" s="1412"/>
    </row>
    <row r="103" spans="1:42" ht="30" customHeight="1">
      <c r="A103" s="22"/>
      <c r="B103" s="5162" t="s">
        <v>16</v>
      </c>
      <c r="C103" s="5163"/>
      <c r="D103" s="5164"/>
      <c r="E103" s="622" t="s">
        <v>16</v>
      </c>
      <c r="F103" s="1179" t="s">
        <v>355</v>
      </c>
      <c r="G103" s="312" t="s">
        <v>356</v>
      </c>
      <c r="H103" s="313"/>
      <c r="I103" s="623" t="s">
        <v>112</v>
      </c>
      <c r="J103" s="324" t="s">
        <v>113</v>
      </c>
      <c r="K103" s="1413" t="s">
        <v>357</v>
      </c>
      <c r="L103" s="1180" t="s">
        <v>115</v>
      </c>
      <c r="M103" s="1181" t="s">
        <v>116</v>
      </c>
      <c r="N103" s="638" t="s">
        <v>117</v>
      </c>
      <c r="O103" s="1176">
        <v>45667</v>
      </c>
      <c r="P103" s="295">
        <v>45667</v>
      </c>
      <c r="Q103" s="1182" t="s">
        <v>14</v>
      </c>
      <c r="R103" s="1183">
        <v>46031</v>
      </c>
      <c r="S103" s="642">
        <v>3058800000</v>
      </c>
      <c r="T103" s="642">
        <f>S103/10</f>
        <v>305880000</v>
      </c>
      <c r="U103" s="643">
        <f>SUM(S103:T103)</f>
        <v>3364680000</v>
      </c>
      <c r="V103" s="644"/>
      <c r="W103" s="645"/>
      <c r="X103" s="1174">
        <f>SUM(X104:X116)</f>
        <v>2794200000</v>
      </c>
      <c r="Y103" s="1174">
        <f t="shared" si="49"/>
        <v>279420000</v>
      </c>
      <c r="Z103" s="1174">
        <f t="shared" si="48"/>
        <v>3073620000</v>
      </c>
      <c r="AA103" s="1174">
        <f>SUM(AA104:AA116)</f>
        <v>3073620000</v>
      </c>
      <c r="AB103" s="302">
        <f>ROUND(U103-AA103,0)</f>
        <v>291060000</v>
      </c>
      <c r="AC103" s="303">
        <f>AA103/U103</f>
        <v>0.91349548842683403</v>
      </c>
      <c r="AD103" s="648"/>
      <c r="AE103" s="649"/>
      <c r="AF103" s="637"/>
      <c r="AG103" s="637"/>
      <c r="AH103" s="637"/>
      <c r="AI103" s="637"/>
      <c r="AJ103" s="637"/>
      <c r="AK103" s="637"/>
      <c r="AL103" s="637"/>
      <c r="AM103" s="637"/>
      <c r="AN103" s="653"/>
      <c r="AO103" s="376"/>
      <c r="AP103" s="376"/>
    </row>
    <row r="104" spans="1:42" ht="13.5" customHeight="1">
      <c r="A104" s="1184"/>
      <c r="B104" s="5185"/>
      <c r="C104" s="5111"/>
      <c r="D104" s="5111"/>
      <c r="E104" s="1186"/>
      <c r="F104" s="1187"/>
      <c r="G104" s="1188"/>
      <c r="H104" s="1189" t="s">
        <v>317</v>
      </c>
      <c r="I104" s="1190"/>
      <c r="J104" s="1191"/>
      <c r="K104" s="1192"/>
      <c r="L104" s="1193" t="s">
        <v>115</v>
      </c>
      <c r="M104" s="1194"/>
      <c r="N104" s="1195"/>
      <c r="O104" s="1196"/>
      <c r="P104" s="1197"/>
      <c r="Q104" s="1198"/>
      <c r="R104" s="1199"/>
      <c r="S104" s="1200"/>
      <c r="T104" s="1200"/>
      <c r="U104" s="1201"/>
      <c r="V104" s="1202">
        <v>45667</v>
      </c>
      <c r="W104" s="1203">
        <v>45698</v>
      </c>
      <c r="X104" s="1204">
        <v>254900000</v>
      </c>
      <c r="Y104" s="1204">
        <f t="shared" si="49"/>
        <v>25490000</v>
      </c>
      <c r="Z104" s="1204">
        <f t="shared" si="48"/>
        <v>280390000</v>
      </c>
      <c r="AA104" s="1205">
        <v>280390000</v>
      </c>
      <c r="AB104" s="1206"/>
      <c r="AC104" s="1207"/>
      <c r="AD104" s="1208"/>
      <c r="AE104" s="1209"/>
      <c r="AF104" s="1210"/>
      <c r="AG104" s="1194"/>
      <c r="AH104" s="1211"/>
      <c r="AI104" s="1212"/>
      <c r="AJ104" s="1194"/>
      <c r="AK104" s="1210"/>
      <c r="AL104" s="1194"/>
      <c r="AM104" s="1211"/>
      <c r="AN104" s="1213"/>
      <c r="AO104" s="1214"/>
      <c r="AP104" s="1214"/>
    </row>
    <row r="105" spans="1:42" ht="13.5" customHeight="1">
      <c r="A105" s="1184"/>
      <c r="B105" s="5185"/>
      <c r="C105" s="5111"/>
      <c r="D105" s="5111"/>
      <c r="E105" s="1215"/>
      <c r="F105" s="1185"/>
      <c r="G105" s="1216"/>
      <c r="H105" s="1217" t="s">
        <v>318</v>
      </c>
      <c r="I105" s="1218"/>
      <c r="J105" s="1219"/>
      <c r="K105" s="1220"/>
      <c r="L105" s="1221" t="s">
        <v>115</v>
      </c>
      <c r="M105" s="1222"/>
      <c r="N105" s="1223"/>
      <c r="O105" s="1224"/>
      <c r="P105" s="1225"/>
      <c r="Q105" s="1226"/>
      <c r="R105" s="1227"/>
      <c r="S105" s="1228"/>
      <c r="T105" s="1228"/>
      <c r="U105" s="1229"/>
      <c r="V105" s="1230">
        <v>45698</v>
      </c>
      <c r="W105" s="1231">
        <v>45713</v>
      </c>
      <c r="X105" s="1232">
        <v>254900000</v>
      </c>
      <c r="Y105" s="1232">
        <f t="shared" si="49"/>
        <v>25490000</v>
      </c>
      <c r="Z105" s="1232">
        <f t="shared" si="48"/>
        <v>280390000</v>
      </c>
      <c r="AA105" s="1233">
        <v>280390000</v>
      </c>
      <c r="AB105" s="1234"/>
      <c r="AC105" s="1235"/>
      <c r="AD105" s="1236"/>
      <c r="AE105" s="1237"/>
      <c r="AF105" s="1238"/>
      <c r="AG105" s="1222"/>
      <c r="AH105" s="1239"/>
      <c r="AI105" s="1240"/>
      <c r="AJ105" s="1222"/>
      <c r="AK105" s="1238"/>
      <c r="AL105" s="1222"/>
      <c r="AM105" s="1239"/>
      <c r="AN105" s="1241"/>
      <c r="AO105" s="1242"/>
      <c r="AP105" s="1242"/>
    </row>
    <row r="106" spans="1:42" ht="13.5" customHeight="1">
      <c r="A106" s="1184"/>
      <c r="B106" s="5185"/>
      <c r="C106" s="5111"/>
      <c r="D106" s="5111"/>
      <c r="E106" s="1243"/>
      <c r="F106" s="1244"/>
      <c r="G106" s="1216"/>
      <c r="H106" s="1217" t="s">
        <v>319</v>
      </c>
      <c r="I106" s="1245"/>
      <c r="J106" s="1246"/>
      <c r="K106" s="1247"/>
      <c r="L106" s="1221" t="s">
        <v>115</v>
      </c>
      <c r="M106" s="1248"/>
      <c r="N106" s="1249"/>
      <c r="O106" s="1250"/>
      <c r="P106" s="1251"/>
      <c r="Q106" s="1252"/>
      <c r="R106" s="1253"/>
      <c r="S106" s="1228"/>
      <c r="T106" s="1228"/>
      <c r="U106" s="1229"/>
      <c r="V106" s="1230">
        <v>45726</v>
      </c>
      <c r="W106" s="1231">
        <v>45741</v>
      </c>
      <c r="X106" s="1232">
        <v>254900000</v>
      </c>
      <c r="Y106" s="1232">
        <f t="shared" si="49"/>
        <v>25490000</v>
      </c>
      <c r="Z106" s="1232">
        <f t="shared" si="48"/>
        <v>280390000</v>
      </c>
      <c r="AA106" s="1233">
        <v>280390000</v>
      </c>
      <c r="AB106" s="1254"/>
      <c r="AC106" s="1235"/>
      <c r="AD106" s="1236"/>
      <c r="AE106" s="1237"/>
      <c r="AF106" s="1222"/>
      <c r="AG106" s="1222"/>
      <c r="AH106" s="1222"/>
      <c r="AI106" s="1222"/>
      <c r="AJ106" s="1222"/>
      <c r="AK106" s="1222"/>
      <c r="AL106" s="1222"/>
      <c r="AM106" s="1222"/>
      <c r="AN106" s="1241"/>
      <c r="AO106" s="1242"/>
      <c r="AP106" s="1242"/>
    </row>
    <row r="107" spans="1:42" ht="13.5" customHeight="1">
      <c r="A107" s="1184"/>
      <c r="B107" s="5185"/>
      <c r="C107" s="5111"/>
      <c r="D107" s="5111"/>
      <c r="E107" s="1243"/>
      <c r="F107" s="1244"/>
      <c r="G107" s="1216"/>
      <c r="H107" s="1217" t="s">
        <v>320</v>
      </c>
      <c r="I107" s="1245"/>
      <c r="J107" s="1246"/>
      <c r="K107" s="1247"/>
      <c r="L107" s="1221" t="s">
        <v>115</v>
      </c>
      <c r="M107" s="1248"/>
      <c r="N107" s="1249"/>
      <c r="O107" s="1250"/>
      <c r="P107" s="1251"/>
      <c r="Q107" s="1252"/>
      <c r="R107" s="1253"/>
      <c r="S107" s="1228"/>
      <c r="T107" s="1228"/>
      <c r="U107" s="1229"/>
      <c r="V107" s="1230">
        <v>45757</v>
      </c>
      <c r="W107" s="1231">
        <v>45771</v>
      </c>
      <c r="X107" s="1232">
        <v>254900000</v>
      </c>
      <c r="Y107" s="1232">
        <f t="shared" si="49"/>
        <v>25490000</v>
      </c>
      <c r="Z107" s="1232">
        <f t="shared" si="48"/>
        <v>280390000</v>
      </c>
      <c r="AA107" s="1233">
        <v>280390000</v>
      </c>
      <c r="AB107" s="1254"/>
      <c r="AC107" s="1235"/>
      <c r="AD107" s="1236"/>
      <c r="AE107" s="1237"/>
      <c r="AF107" s="1222"/>
      <c r="AG107" s="1222"/>
      <c r="AH107" s="1222"/>
      <c r="AI107" s="1222"/>
      <c r="AJ107" s="1222"/>
      <c r="AK107" s="1222"/>
      <c r="AL107" s="1222"/>
      <c r="AM107" s="1222"/>
      <c r="AN107" s="1241"/>
      <c r="AO107" s="1242"/>
      <c r="AP107" s="1242"/>
    </row>
    <row r="108" spans="1:42" ht="13.5" customHeight="1">
      <c r="A108" s="1184"/>
      <c r="B108" s="5185"/>
      <c r="C108" s="5111"/>
      <c r="D108" s="5111"/>
      <c r="E108" s="1243"/>
      <c r="F108" s="1244"/>
      <c r="G108" s="1216"/>
      <c r="H108" s="1217" t="s">
        <v>321</v>
      </c>
      <c r="I108" s="1245"/>
      <c r="J108" s="1246"/>
      <c r="K108" s="1247"/>
      <c r="L108" s="1221" t="s">
        <v>115</v>
      </c>
      <c r="M108" s="1248"/>
      <c r="N108" s="1249"/>
      <c r="O108" s="1250"/>
      <c r="P108" s="1251"/>
      <c r="Q108" s="1252"/>
      <c r="R108" s="1253"/>
      <c r="S108" s="1228"/>
      <c r="T108" s="1228"/>
      <c r="U108" s="1229"/>
      <c r="V108" s="1230">
        <v>45787</v>
      </c>
      <c r="W108" s="1231">
        <v>45800</v>
      </c>
      <c r="X108" s="1232">
        <v>254900000</v>
      </c>
      <c r="Y108" s="1232">
        <f t="shared" si="49"/>
        <v>25490000</v>
      </c>
      <c r="Z108" s="1232">
        <f t="shared" si="48"/>
        <v>280390000</v>
      </c>
      <c r="AA108" s="1233">
        <v>280390000</v>
      </c>
      <c r="AB108" s="1254"/>
      <c r="AC108" s="1235"/>
      <c r="AD108" s="1236"/>
      <c r="AE108" s="1237"/>
      <c r="AF108" s="1222"/>
      <c r="AG108" s="1222"/>
      <c r="AH108" s="1222"/>
      <c r="AI108" s="1222"/>
      <c r="AJ108" s="1222"/>
      <c r="AK108" s="1222"/>
      <c r="AL108" s="1222"/>
      <c r="AM108" s="1222"/>
      <c r="AN108" s="1241"/>
      <c r="AO108" s="1242"/>
      <c r="AP108" s="1242"/>
    </row>
    <row r="109" spans="1:42" ht="13.5" customHeight="1">
      <c r="A109" s="1184"/>
      <c r="B109" s="5185"/>
      <c r="C109" s="5111"/>
      <c r="D109" s="5111"/>
      <c r="E109" s="1243"/>
      <c r="F109" s="1244"/>
      <c r="G109" s="1216"/>
      <c r="H109" s="1217" t="s">
        <v>322</v>
      </c>
      <c r="I109" s="1245"/>
      <c r="J109" s="1246"/>
      <c r="K109" s="1247"/>
      <c r="L109" s="1221" t="s">
        <v>115</v>
      </c>
      <c r="M109" s="1248"/>
      <c r="N109" s="1249"/>
      <c r="O109" s="1250"/>
      <c r="P109" s="1251"/>
      <c r="Q109" s="1252"/>
      <c r="R109" s="1253"/>
      <c r="S109" s="1228"/>
      <c r="T109" s="1228"/>
      <c r="U109" s="1229"/>
      <c r="V109" s="1230">
        <v>45818</v>
      </c>
      <c r="W109" s="1231">
        <v>45832</v>
      </c>
      <c r="X109" s="1232">
        <v>254900000</v>
      </c>
      <c r="Y109" s="1232">
        <f t="shared" si="49"/>
        <v>25490000</v>
      </c>
      <c r="Z109" s="1232">
        <f t="shared" si="48"/>
        <v>280390000</v>
      </c>
      <c r="AA109" s="1233">
        <v>280390000</v>
      </c>
      <c r="AB109" s="1254"/>
      <c r="AC109" s="1235"/>
      <c r="AD109" s="1236"/>
      <c r="AE109" s="1237"/>
      <c r="AF109" s="1222"/>
      <c r="AG109" s="1222"/>
      <c r="AH109" s="1222"/>
      <c r="AI109" s="1222"/>
      <c r="AJ109" s="1222"/>
      <c r="AK109" s="1222"/>
      <c r="AL109" s="1222"/>
      <c r="AM109" s="1222"/>
      <c r="AN109" s="1241"/>
      <c r="AO109" s="1242"/>
      <c r="AP109" s="1242"/>
    </row>
    <row r="110" spans="1:42" ht="13.5" customHeight="1">
      <c r="A110" s="1184"/>
      <c r="B110" s="5185"/>
      <c r="C110" s="5111"/>
      <c r="D110" s="5111"/>
      <c r="E110" s="1243"/>
      <c r="F110" s="1244"/>
      <c r="G110" s="1216"/>
      <c r="H110" s="1217" t="s">
        <v>323</v>
      </c>
      <c r="I110" s="1245"/>
      <c r="J110" s="1246"/>
      <c r="K110" s="1247"/>
      <c r="L110" s="1221" t="s">
        <v>115</v>
      </c>
      <c r="M110" s="1248"/>
      <c r="N110" s="1249"/>
      <c r="O110" s="1250"/>
      <c r="P110" s="1251"/>
      <c r="Q110" s="1252"/>
      <c r="R110" s="1253"/>
      <c r="S110" s="1228"/>
      <c r="T110" s="1228"/>
      <c r="U110" s="1229"/>
      <c r="V110" s="1230">
        <v>45848</v>
      </c>
      <c r="W110" s="1231">
        <v>45863</v>
      </c>
      <c r="X110" s="1232">
        <v>254900000</v>
      </c>
      <c r="Y110" s="1232">
        <f t="shared" si="49"/>
        <v>25490000</v>
      </c>
      <c r="Z110" s="1232">
        <f t="shared" si="48"/>
        <v>280390000</v>
      </c>
      <c r="AA110" s="1233">
        <v>280390000</v>
      </c>
      <c r="AB110" s="1254"/>
      <c r="AC110" s="1235"/>
      <c r="AD110" s="1236"/>
      <c r="AE110" s="1237"/>
      <c r="AF110" s="1222"/>
      <c r="AG110" s="1222"/>
      <c r="AH110" s="1222"/>
      <c r="AI110" s="1222"/>
      <c r="AJ110" s="1222"/>
      <c r="AK110" s="1222"/>
      <c r="AL110" s="1222"/>
      <c r="AM110" s="1222"/>
      <c r="AN110" s="1241"/>
      <c r="AO110" s="1242"/>
      <c r="AP110" s="1242"/>
    </row>
    <row r="111" spans="1:42" ht="13.5" customHeight="1">
      <c r="A111" s="1184"/>
      <c r="B111" s="5185"/>
      <c r="C111" s="5111"/>
      <c r="D111" s="5111"/>
      <c r="E111" s="1243"/>
      <c r="F111" s="1244"/>
      <c r="G111" s="1216"/>
      <c r="H111" s="1217" t="s">
        <v>324</v>
      </c>
      <c r="I111" s="1245"/>
      <c r="J111" s="1246"/>
      <c r="K111" s="1247"/>
      <c r="L111" s="1221" t="s">
        <v>115</v>
      </c>
      <c r="M111" s="1248"/>
      <c r="N111" s="1249"/>
      <c r="O111" s="1250"/>
      <c r="P111" s="1251"/>
      <c r="Q111" s="1252"/>
      <c r="R111" s="1253"/>
      <c r="S111" s="1228"/>
      <c r="T111" s="1228"/>
      <c r="U111" s="1229"/>
      <c r="V111" s="1230">
        <v>45879</v>
      </c>
      <c r="W111" s="1231">
        <v>45897</v>
      </c>
      <c r="X111" s="1232">
        <v>254900000</v>
      </c>
      <c r="Y111" s="1232">
        <f t="shared" si="49"/>
        <v>25490000</v>
      </c>
      <c r="Z111" s="1232">
        <f t="shared" si="48"/>
        <v>280390000</v>
      </c>
      <c r="AA111" s="1233">
        <v>280390000</v>
      </c>
      <c r="AB111" s="1254"/>
      <c r="AC111" s="1255"/>
      <c r="AD111" s="1236"/>
      <c r="AE111" s="1237"/>
      <c r="AF111" s="1222"/>
      <c r="AG111" s="1222"/>
      <c r="AH111" s="1222"/>
      <c r="AI111" s="1222"/>
      <c r="AJ111" s="1222"/>
      <c r="AK111" s="1222"/>
      <c r="AL111" s="1222"/>
      <c r="AM111" s="1222"/>
      <c r="AN111" s="1241"/>
      <c r="AO111" s="1242"/>
      <c r="AP111" s="1242"/>
    </row>
    <row r="112" spans="1:42" ht="13.5" customHeight="1">
      <c r="A112" s="1184"/>
      <c r="B112" s="5185"/>
      <c r="C112" s="5111"/>
      <c r="D112" s="5111"/>
      <c r="E112" s="1243"/>
      <c r="F112" s="1244"/>
      <c r="G112" s="1216"/>
      <c r="H112" s="1217" t="s">
        <v>325</v>
      </c>
      <c r="I112" s="1245"/>
      <c r="J112" s="1246"/>
      <c r="K112" s="1247"/>
      <c r="L112" s="1221" t="s">
        <v>115</v>
      </c>
      <c r="M112" s="1248"/>
      <c r="N112" s="1249"/>
      <c r="O112" s="1250"/>
      <c r="P112" s="1251"/>
      <c r="Q112" s="1252"/>
      <c r="R112" s="1253"/>
      <c r="S112" s="1228"/>
      <c r="T112" s="1228"/>
      <c r="U112" s="1229"/>
      <c r="V112" s="1230">
        <v>45910</v>
      </c>
      <c r="W112" s="1231">
        <v>45925</v>
      </c>
      <c r="X112" s="1256">
        <v>254900000</v>
      </c>
      <c r="Y112" s="1256">
        <f t="shared" si="49"/>
        <v>25490000</v>
      </c>
      <c r="Z112" s="1232">
        <f t="shared" si="48"/>
        <v>280390000</v>
      </c>
      <c r="AA112" s="1233">
        <v>280390000</v>
      </c>
      <c r="AB112" s="1257"/>
      <c r="AC112" s="1235"/>
      <c r="AD112" s="1236"/>
      <c r="AE112" s="1237"/>
      <c r="AF112" s="1222"/>
      <c r="AG112" s="1222"/>
      <c r="AH112" s="1222"/>
      <c r="AI112" s="1222"/>
      <c r="AJ112" s="1222"/>
      <c r="AK112" s="1222"/>
      <c r="AL112" s="1222"/>
      <c r="AM112" s="1222"/>
      <c r="AN112" s="1241"/>
      <c r="AO112" s="1242"/>
      <c r="AP112" s="1242"/>
    </row>
    <row r="113" spans="1:42" ht="13.5" customHeight="1">
      <c r="A113" s="1184"/>
      <c r="B113" s="5185"/>
      <c r="C113" s="5111"/>
      <c r="D113" s="5111"/>
      <c r="E113" s="1243"/>
      <c r="F113" s="1244"/>
      <c r="G113" s="1216"/>
      <c r="H113" s="1217" t="s">
        <v>326</v>
      </c>
      <c r="I113" s="1245"/>
      <c r="J113" s="1246"/>
      <c r="K113" s="1247"/>
      <c r="L113" s="1221" t="s">
        <v>115</v>
      </c>
      <c r="M113" s="1248"/>
      <c r="N113" s="1249"/>
      <c r="O113" s="1250"/>
      <c r="P113" s="1258"/>
      <c r="Q113" s="1252"/>
      <c r="R113" s="1252"/>
      <c r="S113" s="1228"/>
      <c r="T113" s="1228"/>
      <c r="U113" s="1229"/>
      <c r="V113" s="1230">
        <v>45940</v>
      </c>
      <c r="W113" s="1231">
        <v>45954</v>
      </c>
      <c r="X113" s="1256">
        <v>254900000</v>
      </c>
      <c r="Y113" s="1256">
        <f t="shared" si="49"/>
        <v>25490000</v>
      </c>
      <c r="Z113" s="1232">
        <f t="shared" si="48"/>
        <v>280390000</v>
      </c>
      <c r="AA113" s="1233">
        <v>280390000</v>
      </c>
      <c r="AB113" s="1257"/>
      <c r="AC113" s="1235"/>
      <c r="AD113" s="1236"/>
      <c r="AE113" s="1237"/>
      <c r="AF113" s="1222"/>
      <c r="AG113" s="1222"/>
      <c r="AH113" s="1222"/>
      <c r="AI113" s="1222"/>
      <c r="AJ113" s="1222"/>
      <c r="AK113" s="1222"/>
      <c r="AL113" s="1222"/>
      <c r="AM113" s="1222"/>
      <c r="AN113" s="1241"/>
      <c r="AO113" s="1242"/>
      <c r="AP113" s="1242"/>
    </row>
    <row r="114" spans="1:42" ht="13.5" customHeight="1">
      <c r="A114" s="1184"/>
      <c r="B114" s="5185"/>
      <c r="C114" s="5111"/>
      <c r="D114" s="5111"/>
      <c r="E114" s="1243"/>
      <c r="F114" s="1244"/>
      <c r="G114" s="1216"/>
      <c r="H114" s="1217" t="s">
        <v>327</v>
      </c>
      <c r="I114" s="1245"/>
      <c r="J114" s="1246"/>
      <c r="K114" s="1247"/>
      <c r="L114" s="1221" t="s">
        <v>115</v>
      </c>
      <c r="M114" s="1248"/>
      <c r="N114" s="1249"/>
      <c r="O114" s="1250"/>
      <c r="P114" s="1258"/>
      <c r="Q114" s="1252"/>
      <c r="R114" s="1252"/>
      <c r="S114" s="1228"/>
      <c r="T114" s="1228"/>
      <c r="U114" s="1229"/>
      <c r="V114" s="1230">
        <v>45971</v>
      </c>
      <c r="W114" s="1231">
        <v>45986</v>
      </c>
      <c r="X114" s="1256">
        <v>254900000</v>
      </c>
      <c r="Y114" s="1256">
        <f t="shared" si="49"/>
        <v>25490000</v>
      </c>
      <c r="Z114" s="1232">
        <f t="shared" si="48"/>
        <v>280390000</v>
      </c>
      <c r="AA114" s="1233">
        <v>280390000</v>
      </c>
      <c r="AB114" s="1257"/>
      <c r="AC114" s="1235"/>
      <c r="AD114" s="1236"/>
      <c r="AE114" s="1237"/>
      <c r="AF114" s="1222"/>
      <c r="AG114" s="1222"/>
      <c r="AH114" s="1222"/>
      <c r="AI114" s="1222"/>
      <c r="AJ114" s="1222"/>
      <c r="AK114" s="1222"/>
      <c r="AL114" s="1222"/>
      <c r="AM114" s="1222"/>
      <c r="AN114" s="1241"/>
      <c r="AO114" s="1242"/>
      <c r="AP114" s="1242"/>
    </row>
    <row r="115" spans="1:42" ht="13.5" customHeight="1">
      <c r="A115" s="1184"/>
      <c r="B115" s="5185"/>
      <c r="C115" s="5111"/>
      <c r="D115" s="5111"/>
      <c r="E115" s="1243"/>
      <c r="F115" s="1244"/>
      <c r="G115" s="1216"/>
      <c r="H115" s="1217" t="s">
        <v>328</v>
      </c>
      <c r="I115" s="1245"/>
      <c r="J115" s="1246"/>
      <c r="K115" s="1247"/>
      <c r="L115" s="1221" t="s">
        <v>115</v>
      </c>
      <c r="M115" s="1248"/>
      <c r="N115" s="1249"/>
      <c r="O115" s="1250"/>
      <c r="P115" s="1258"/>
      <c r="Q115" s="1252"/>
      <c r="R115" s="1252"/>
      <c r="S115" s="1228"/>
      <c r="T115" s="1228"/>
      <c r="U115" s="1229"/>
      <c r="V115" s="1230">
        <v>46001</v>
      </c>
      <c r="W115" s="1231"/>
      <c r="X115" s="1256">
        <v>254900000</v>
      </c>
      <c r="Y115" s="1256">
        <f t="shared" si="49"/>
        <v>25490000</v>
      </c>
      <c r="Z115" s="1232">
        <f t="shared" si="48"/>
        <v>280390000</v>
      </c>
      <c r="AA115" s="1233">
        <v>280390000</v>
      </c>
      <c r="AB115" s="1257"/>
      <c r="AC115" s="1235"/>
      <c r="AD115" s="1236"/>
      <c r="AE115" s="1237"/>
      <c r="AF115" s="1222"/>
      <c r="AG115" s="1222"/>
      <c r="AH115" s="1222"/>
      <c r="AI115" s="1222"/>
      <c r="AJ115" s="1222"/>
      <c r="AK115" s="1222"/>
      <c r="AL115" s="1222"/>
      <c r="AM115" s="1222"/>
      <c r="AN115" s="1241"/>
      <c r="AO115" s="1242"/>
      <c r="AP115" s="1242"/>
    </row>
    <row r="116" spans="1:42" ht="13.5" customHeight="1">
      <c r="A116" s="1184"/>
      <c r="B116" s="5189"/>
      <c r="C116" s="5163"/>
      <c r="D116" s="5163"/>
      <c r="E116" s="1259"/>
      <c r="F116" s="1260"/>
      <c r="G116" s="1261"/>
      <c r="H116" s="1262" t="s">
        <v>329</v>
      </c>
      <c r="I116" s="1263"/>
      <c r="J116" s="1264"/>
      <c r="K116" s="1265"/>
      <c r="L116" s="1414" t="s">
        <v>115</v>
      </c>
      <c r="M116" s="1266"/>
      <c r="N116" s="1267"/>
      <c r="O116" s="1268"/>
      <c r="P116" s="1269"/>
      <c r="Q116" s="1270"/>
      <c r="R116" s="1270"/>
      <c r="S116" s="1271"/>
      <c r="T116" s="1271"/>
      <c r="U116" s="1272"/>
      <c r="V116" s="1273">
        <v>46022</v>
      </c>
      <c r="W116" s="1415"/>
      <c r="X116" s="1275">
        <v>-264600000</v>
      </c>
      <c r="Y116" s="1275">
        <f t="shared" si="49"/>
        <v>-26460000</v>
      </c>
      <c r="Z116" s="1276">
        <f t="shared" si="48"/>
        <v>-291060000</v>
      </c>
      <c r="AA116" s="1276">
        <v>-291060000</v>
      </c>
      <c r="AB116" s="1278"/>
      <c r="AC116" s="1279"/>
      <c r="AD116" s="1280"/>
      <c r="AE116" s="1281"/>
      <c r="AF116" s="1282"/>
      <c r="AG116" s="1282"/>
      <c r="AH116" s="1282"/>
      <c r="AI116" s="1282"/>
      <c r="AJ116" s="1282"/>
      <c r="AK116" s="1282"/>
      <c r="AL116" s="1282"/>
      <c r="AM116" s="1282"/>
      <c r="AN116" s="1283"/>
      <c r="AO116" s="1284"/>
      <c r="AP116" s="1284"/>
    </row>
    <row r="117" spans="1:42" ht="30" customHeight="1">
      <c r="A117" s="22"/>
      <c r="B117" s="5162" t="s">
        <v>16</v>
      </c>
      <c r="C117" s="5163"/>
      <c r="D117" s="5164"/>
      <c r="E117" s="622" t="s">
        <v>16</v>
      </c>
      <c r="F117" s="1179" t="s">
        <v>358</v>
      </c>
      <c r="G117" s="312" t="s">
        <v>359</v>
      </c>
      <c r="H117" s="313"/>
      <c r="I117" s="623" t="s">
        <v>112</v>
      </c>
      <c r="J117" s="324" t="s">
        <v>113</v>
      </c>
      <c r="K117" s="1413" t="s">
        <v>357</v>
      </c>
      <c r="L117" s="291" t="s">
        <v>115</v>
      </c>
      <c r="M117" s="1181" t="s">
        <v>360</v>
      </c>
      <c r="N117" s="638" t="s">
        <v>117</v>
      </c>
      <c r="O117" s="1176">
        <v>45667</v>
      </c>
      <c r="P117" s="295">
        <v>45667</v>
      </c>
      <c r="Q117" s="1182" t="s">
        <v>14</v>
      </c>
      <c r="R117" s="1183">
        <v>46031</v>
      </c>
      <c r="S117" s="642">
        <v>480000000</v>
      </c>
      <c r="T117" s="642">
        <f>S117/10</f>
        <v>48000000</v>
      </c>
      <c r="U117" s="643">
        <f>SUM(S117:T117)</f>
        <v>528000000</v>
      </c>
      <c r="V117" s="644"/>
      <c r="W117" s="645"/>
      <c r="X117" s="1174">
        <f>SUM(X118:X130)</f>
        <v>359000000</v>
      </c>
      <c r="Y117" s="1174">
        <f t="shared" si="49"/>
        <v>35900000</v>
      </c>
      <c r="Z117" s="1174">
        <f t="shared" si="48"/>
        <v>394900000</v>
      </c>
      <c r="AA117" s="1174">
        <f>SUM(AA118:AA130)</f>
        <v>306900000</v>
      </c>
      <c r="AB117" s="302">
        <f>ROUND(U117-AA117,0)</f>
        <v>221100000</v>
      </c>
      <c r="AC117" s="303">
        <f>AA117/U117</f>
        <v>0.58125000000000004</v>
      </c>
      <c r="AD117" s="648"/>
      <c r="AE117" s="649"/>
      <c r="AF117" s="637"/>
      <c r="AG117" s="637"/>
      <c r="AH117" s="637"/>
      <c r="AI117" s="637"/>
      <c r="AJ117" s="637"/>
      <c r="AK117" s="637"/>
      <c r="AL117" s="637"/>
      <c r="AM117" s="637"/>
      <c r="AN117" s="653"/>
      <c r="AO117" s="376"/>
      <c r="AP117" s="376"/>
    </row>
    <row r="118" spans="1:42" ht="13.5" customHeight="1">
      <c r="A118" s="22"/>
      <c r="B118" s="5168"/>
      <c r="C118" s="5111"/>
      <c r="D118" s="5111"/>
      <c r="E118" s="1416"/>
      <c r="F118" s="618"/>
      <c r="G118" s="1188"/>
      <c r="H118" s="1417" t="s">
        <v>317</v>
      </c>
      <c r="I118" s="889"/>
      <c r="J118" s="890"/>
      <c r="K118" s="891"/>
      <c r="L118" s="1193" t="s">
        <v>115</v>
      </c>
      <c r="M118" s="1418"/>
      <c r="N118" s="1419"/>
      <c r="O118" s="1420"/>
      <c r="P118" s="1421"/>
      <c r="Q118" s="1422"/>
      <c r="R118" s="1423"/>
      <c r="S118" s="1424"/>
      <c r="T118" s="1424"/>
      <c r="U118" s="1425"/>
      <c r="V118" s="1426">
        <v>45667</v>
      </c>
      <c r="W118" s="1427">
        <v>45688</v>
      </c>
      <c r="X118" s="1428">
        <v>40000000</v>
      </c>
      <c r="Y118" s="1428">
        <f t="shared" si="49"/>
        <v>4000000</v>
      </c>
      <c r="Z118" s="1428">
        <f t="shared" si="48"/>
        <v>44000000</v>
      </c>
      <c r="AA118" s="1429">
        <v>44000000</v>
      </c>
      <c r="AB118" s="1430"/>
      <c r="AC118" s="1431"/>
      <c r="AD118" s="1208"/>
      <c r="AE118" s="1432"/>
      <c r="AF118" s="1433"/>
      <c r="AG118" s="1418"/>
      <c r="AH118" s="1434"/>
      <c r="AI118" s="1435"/>
      <c r="AJ118" s="1418"/>
      <c r="AK118" s="1433"/>
      <c r="AL118" s="1418"/>
      <c r="AM118" s="1434"/>
      <c r="AN118" s="1436"/>
      <c r="AO118" s="1437"/>
      <c r="AP118" s="1437"/>
    </row>
    <row r="119" spans="1:42" ht="13.5" customHeight="1">
      <c r="A119" s="22"/>
      <c r="B119" s="5168"/>
      <c r="C119" s="5111"/>
      <c r="D119" s="5111"/>
      <c r="E119" s="1438"/>
      <c r="F119" s="348"/>
      <c r="G119" s="1216"/>
      <c r="H119" s="1439" t="s">
        <v>318</v>
      </c>
      <c r="I119" s="380"/>
      <c r="J119" s="381"/>
      <c r="K119" s="382"/>
      <c r="L119" s="1221" t="s">
        <v>115</v>
      </c>
      <c r="M119" s="1440"/>
      <c r="N119" s="1441"/>
      <c r="O119" s="1442"/>
      <c r="P119" s="1443"/>
      <c r="Q119" s="1444"/>
      <c r="R119" s="1445"/>
      <c r="S119" s="1446"/>
      <c r="T119" s="1446"/>
      <c r="U119" s="1447"/>
      <c r="V119" s="1448">
        <v>45698</v>
      </c>
      <c r="W119" s="1449">
        <v>45713</v>
      </c>
      <c r="X119" s="1450">
        <v>40000000</v>
      </c>
      <c r="Y119" s="1450">
        <f t="shared" si="49"/>
        <v>4000000</v>
      </c>
      <c r="Z119" s="1450">
        <f t="shared" si="48"/>
        <v>44000000</v>
      </c>
      <c r="AA119" s="1451">
        <v>44000000</v>
      </c>
      <c r="AB119" s="1452"/>
      <c r="AC119" s="1453"/>
      <c r="AD119" s="1236"/>
      <c r="AE119" s="1454"/>
      <c r="AF119" s="1455"/>
      <c r="AG119" s="1440"/>
      <c r="AH119" s="1456"/>
      <c r="AI119" s="1457"/>
      <c r="AJ119" s="1440"/>
      <c r="AK119" s="1455"/>
      <c r="AL119" s="1440"/>
      <c r="AM119" s="1456"/>
      <c r="AN119" s="1458"/>
      <c r="AO119" s="1459"/>
      <c r="AP119" s="1459"/>
    </row>
    <row r="120" spans="1:42" ht="13.5" customHeight="1">
      <c r="A120" s="22"/>
      <c r="B120" s="5168"/>
      <c r="C120" s="5111"/>
      <c r="D120" s="5111"/>
      <c r="E120" s="1460"/>
      <c r="F120" s="1461"/>
      <c r="G120" s="1216"/>
      <c r="H120" s="1439" t="s">
        <v>319</v>
      </c>
      <c r="I120" s="1462"/>
      <c r="J120" s="1463"/>
      <c r="K120" s="1464"/>
      <c r="L120" s="1221" t="s">
        <v>115</v>
      </c>
      <c r="M120" s="1465"/>
      <c r="N120" s="1466"/>
      <c r="O120" s="1467"/>
      <c r="P120" s="1468"/>
      <c r="Q120" s="1469"/>
      <c r="R120" s="1470"/>
      <c r="S120" s="1446"/>
      <c r="T120" s="1446"/>
      <c r="U120" s="1447"/>
      <c r="V120" s="1448">
        <v>45726</v>
      </c>
      <c r="W120" s="1449">
        <v>45768</v>
      </c>
      <c r="X120" s="1450">
        <v>40000000</v>
      </c>
      <c r="Y120" s="1450">
        <f t="shared" si="49"/>
        <v>4000000</v>
      </c>
      <c r="Z120" s="1450">
        <f t="shared" si="48"/>
        <v>44000000</v>
      </c>
      <c r="AA120" s="1451">
        <v>44000000</v>
      </c>
      <c r="AB120" s="1471"/>
      <c r="AC120" s="1453"/>
      <c r="AD120" s="1236"/>
      <c r="AE120" s="1454"/>
      <c r="AF120" s="1440"/>
      <c r="AG120" s="1440"/>
      <c r="AH120" s="1440"/>
      <c r="AI120" s="1440"/>
      <c r="AJ120" s="1440"/>
      <c r="AK120" s="1440"/>
      <c r="AL120" s="1440"/>
      <c r="AM120" s="1440"/>
      <c r="AN120" s="1458"/>
      <c r="AO120" s="1459"/>
      <c r="AP120" s="1459"/>
    </row>
    <row r="121" spans="1:42" ht="13.5" customHeight="1">
      <c r="A121" s="22"/>
      <c r="B121" s="5168"/>
      <c r="C121" s="5111"/>
      <c r="D121" s="5111"/>
      <c r="E121" s="1460"/>
      <c r="F121" s="1461"/>
      <c r="G121" s="1216"/>
      <c r="H121" s="1439" t="s">
        <v>320</v>
      </c>
      <c r="I121" s="1462"/>
      <c r="J121" s="1463"/>
      <c r="K121" s="1464"/>
      <c r="L121" s="1221" t="s">
        <v>115</v>
      </c>
      <c r="M121" s="1465"/>
      <c r="N121" s="1466"/>
      <c r="O121" s="1467"/>
      <c r="P121" s="1468"/>
      <c r="Q121" s="1469"/>
      <c r="R121" s="1470"/>
      <c r="S121" s="1446"/>
      <c r="T121" s="1446"/>
      <c r="U121" s="1447"/>
      <c r="V121" s="1448">
        <v>45757</v>
      </c>
      <c r="W121" s="1449">
        <v>45800</v>
      </c>
      <c r="X121" s="1450">
        <v>40000000</v>
      </c>
      <c r="Y121" s="1450">
        <f t="shared" si="49"/>
        <v>4000000</v>
      </c>
      <c r="Z121" s="1450">
        <f t="shared" si="48"/>
        <v>44000000</v>
      </c>
      <c r="AA121" s="1451">
        <v>44000000</v>
      </c>
      <c r="AB121" s="1471"/>
      <c r="AC121" s="1453"/>
      <c r="AD121" s="1236"/>
      <c r="AE121" s="1454"/>
      <c r="AF121" s="1440"/>
      <c r="AG121" s="1440"/>
      <c r="AH121" s="1440"/>
      <c r="AI121" s="1440"/>
      <c r="AJ121" s="1440"/>
      <c r="AK121" s="1440"/>
      <c r="AL121" s="1440"/>
      <c r="AM121" s="1440"/>
      <c r="AN121" s="1458"/>
      <c r="AO121" s="1459"/>
      <c r="AP121" s="1459"/>
    </row>
    <row r="122" spans="1:42" ht="13.5" customHeight="1">
      <c r="A122" s="22"/>
      <c r="B122" s="5168"/>
      <c r="C122" s="5111"/>
      <c r="D122" s="5111"/>
      <c r="E122" s="1460"/>
      <c r="F122" s="1461"/>
      <c r="G122" s="1216"/>
      <c r="H122" s="1439" t="s">
        <v>321</v>
      </c>
      <c r="I122" s="1462"/>
      <c r="J122" s="1463"/>
      <c r="K122" s="1464"/>
      <c r="L122" s="1221" t="s">
        <v>115</v>
      </c>
      <c r="M122" s="1465"/>
      <c r="N122" s="1466"/>
      <c r="O122" s="1467"/>
      <c r="P122" s="1468"/>
      <c r="Q122" s="1469"/>
      <c r="R122" s="1470"/>
      <c r="S122" s="1446"/>
      <c r="T122" s="1446"/>
      <c r="U122" s="1447"/>
      <c r="V122" s="1448">
        <v>45787</v>
      </c>
      <c r="W122" s="1449">
        <v>45828</v>
      </c>
      <c r="X122" s="1450">
        <v>40000000</v>
      </c>
      <c r="Y122" s="1450">
        <f t="shared" si="49"/>
        <v>4000000</v>
      </c>
      <c r="Z122" s="1450">
        <f t="shared" si="48"/>
        <v>44000000</v>
      </c>
      <c r="AA122" s="1451">
        <v>44000000</v>
      </c>
      <c r="AB122" s="1471"/>
      <c r="AC122" s="1453"/>
      <c r="AD122" s="1236"/>
      <c r="AE122" s="1454"/>
      <c r="AF122" s="1440"/>
      <c r="AG122" s="1440"/>
      <c r="AH122" s="1440"/>
      <c r="AI122" s="1440"/>
      <c r="AJ122" s="1440"/>
      <c r="AK122" s="1440"/>
      <c r="AL122" s="1440"/>
      <c r="AM122" s="1440"/>
      <c r="AN122" s="1458"/>
      <c r="AO122" s="1459"/>
      <c r="AP122" s="1459"/>
    </row>
    <row r="123" spans="1:42" ht="13.5" customHeight="1">
      <c r="A123" s="22"/>
      <c r="B123" s="5168"/>
      <c r="C123" s="5111"/>
      <c r="D123" s="5111"/>
      <c r="E123" s="1460"/>
      <c r="F123" s="1461"/>
      <c r="G123" s="1216"/>
      <c r="H123" s="1439" t="s">
        <v>322</v>
      </c>
      <c r="I123" s="1462"/>
      <c r="J123" s="1463"/>
      <c r="K123" s="1464"/>
      <c r="L123" s="1221" t="s">
        <v>115</v>
      </c>
      <c r="M123" s="1465"/>
      <c r="N123" s="1466"/>
      <c r="O123" s="1467"/>
      <c r="P123" s="1468"/>
      <c r="Q123" s="1469"/>
      <c r="R123" s="1470"/>
      <c r="S123" s="1446"/>
      <c r="T123" s="1446"/>
      <c r="U123" s="1447"/>
      <c r="V123" s="1448">
        <v>45818</v>
      </c>
      <c r="W123" s="1449">
        <v>45833</v>
      </c>
      <c r="X123" s="1450">
        <v>40000000</v>
      </c>
      <c r="Y123" s="1450">
        <f t="shared" si="49"/>
        <v>4000000</v>
      </c>
      <c r="Z123" s="1450">
        <f t="shared" si="48"/>
        <v>44000000</v>
      </c>
      <c r="AA123" s="1451">
        <v>44000000</v>
      </c>
      <c r="AB123" s="1471"/>
      <c r="AC123" s="1453"/>
      <c r="AD123" s="1236"/>
      <c r="AE123" s="1454"/>
      <c r="AF123" s="1440"/>
      <c r="AG123" s="1440"/>
      <c r="AH123" s="1440"/>
      <c r="AI123" s="1440"/>
      <c r="AJ123" s="1440"/>
      <c r="AK123" s="1440"/>
      <c r="AL123" s="1440"/>
      <c r="AM123" s="1440"/>
      <c r="AN123" s="1458"/>
      <c r="AO123" s="1459"/>
      <c r="AP123" s="1459"/>
    </row>
    <row r="124" spans="1:42" ht="13.5" customHeight="1">
      <c r="A124" s="22"/>
      <c r="B124" s="5168"/>
      <c r="C124" s="5111"/>
      <c r="D124" s="5111"/>
      <c r="E124" s="1460"/>
      <c r="F124" s="1461"/>
      <c r="G124" s="1216"/>
      <c r="H124" s="1439" t="s">
        <v>323</v>
      </c>
      <c r="I124" s="1462"/>
      <c r="J124" s="1463"/>
      <c r="K124" s="1464"/>
      <c r="L124" s="1221" t="s">
        <v>115</v>
      </c>
      <c r="M124" s="1465"/>
      <c r="N124" s="1466"/>
      <c r="O124" s="1467"/>
      <c r="P124" s="1468"/>
      <c r="Q124" s="1469"/>
      <c r="R124" s="1470"/>
      <c r="S124" s="1446"/>
      <c r="T124" s="1446"/>
      <c r="U124" s="1447"/>
      <c r="V124" s="1448">
        <v>45848</v>
      </c>
      <c r="W124" s="1449">
        <v>45863</v>
      </c>
      <c r="X124" s="1450">
        <v>40000000</v>
      </c>
      <c r="Y124" s="1450">
        <f t="shared" si="49"/>
        <v>4000000</v>
      </c>
      <c r="Z124" s="1450">
        <f t="shared" si="48"/>
        <v>44000000</v>
      </c>
      <c r="AA124" s="1451">
        <v>44000000</v>
      </c>
      <c r="AB124" s="1471"/>
      <c r="AC124" s="1453"/>
      <c r="AD124" s="1236"/>
      <c r="AE124" s="1454"/>
      <c r="AF124" s="1440"/>
      <c r="AG124" s="1440"/>
      <c r="AH124" s="1440"/>
      <c r="AI124" s="1440"/>
      <c r="AJ124" s="1440"/>
      <c r="AK124" s="1440"/>
      <c r="AL124" s="1440"/>
      <c r="AM124" s="1440"/>
      <c r="AN124" s="1458"/>
      <c r="AO124" s="1459"/>
      <c r="AP124" s="1459"/>
    </row>
    <row r="125" spans="1:42" ht="13.5" customHeight="1">
      <c r="A125" s="22"/>
      <c r="B125" s="5168"/>
      <c r="C125" s="5111"/>
      <c r="D125" s="5111"/>
      <c r="E125" s="1460"/>
      <c r="F125" s="1461"/>
      <c r="G125" s="1216"/>
      <c r="H125" s="1439" t="s">
        <v>324</v>
      </c>
      <c r="I125" s="1462"/>
      <c r="J125" s="1463"/>
      <c r="K125" s="1464"/>
      <c r="L125" s="1221" t="s">
        <v>115</v>
      </c>
      <c r="M125" s="1465"/>
      <c r="N125" s="1466"/>
      <c r="O125" s="1467"/>
      <c r="P125" s="1468"/>
      <c r="Q125" s="1469"/>
      <c r="R125" s="1470"/>
      <c r="S125" s="1446"/>
      <c r="T125" s="1446"/>
      <c r="U125" s="1447"/>
      <c r="V125" s="1448">
        <v>45879</v>
      </c>
      <c r="W125" s="1449">
        <v>45894</v>
      </c>
      <c r="X125" s="1450">
        <v>40000000</v>
      </c>
      <c r="Y125" s="1450">
        <f t="shared" si="49"/>
        <v>4000000</v>
      </c>
      <c r="Z125" s="1450">
        <f t="shared" si="48"/>
        <v>44000000</v>
      </c>
      <c r="AA125" s="1451">
        <v>44000000</v>
      </c>
      <c r="AB125" s="1471"/>
      <c r="AC125" s="1382"/>
      <c r="AD125" s="1236"/>
      <c r="AE125" s="1454"/>
      <c r="AF125" s="1440"/>
      <c r="AG125" s="1440"/>
      <c r="AH125" s="1440"/>
      <c r="AI125" s="1440"/>
      <c r="AJ125" s="1440"/>
      <c r="AK125" s="1440"/>
      <c r="AL125" s="1440"/>
      <c r="AM125" s="1440"/>
      <c r="AN125" s="1458"/>
      <c r="AO125" s="1459"/>
      <c r="AP125" s="1459"/>
    </row>
    <row r="126" spans="1:42" ht="13.5" customHeight="1">
      <c r="A126" s="22"/>
      <c r="B126" s="5168"/>
      <c r="C126" s="5111"/>
      <c r="D126" s="5111"/>
      <c r="E126" s="1460"/>
      <c r="F126" s="1461"/>
      <c r="G126" s="1216"/>
      <c r="H126" s="1439" t="s">
        <v>325</v>
      </c>
      <c r="I126" s="1462"/>
      <c r="J126" s="1463"/>
      <c r="K126" s="1464"/>
      <c r="L126" s="1221" t="s">
        <v>115</v>
      </c>
      <c r="M126" s="1465"/>
      <c r="N126" s="1466"/>
      <c r="O126" s="1467"/>
      <c r="P126" s="1468"/>
      <c r="Q126" s="1469"/>
      <c r="R126" s="1470"/>
      <c r="S126" s="1446"/>
      <c r="T126" s="1446"/>
      <c r="U126" s="1447"/>
      <c r="V126" s="1448">
        <v>45910</v>
      </c>
      <c r="W126" s="1449">
        <v>45925</v>
      </c>
      <c r="X126" s="1450">
        <v>40000000</v>
      </c>
      <c r="Y126" s="1450">
        <f t="shared" si="49"/>
        <v>4000000</v>
      </c>
      <c r="Z126" s="1450">
        <f t="shared" si="48"/>
        <v>44000000</v>
      </c>
      <c r="AA126" s="1451">
        <v>44000000</v>
      </c>
      <c r="AB126" s="1472"/>
      <c r="AC126" s="1453"/>
      <c r="AD126" s="1236"/>
      <c r="AE126" s="1454"/>
      <c r="AF126" s="1440"/>
      <c r="AG126" s="1440"/>
      <c r="AH126" s="1440"/>
      <c r="AI126" s="1440"/>
      <c r="AJ126" s="1440"/>
      <c r="AK126" s="1440"/>
      <c r="AL126" s="1440"/>
      <c r="AM126" s="1440"/>
      <c r="AN126" s="1458"/>
      <c r="AO126" s="1459"/>
      <c r="AP126" s="1459"/>
    </row>
    <row r="127" spans="1:42" ht="13.5" customHeight="1">
      <c r="A127" s="22"/>
      <c r="B127" s="5168"/>
      <c r="C127" s="5111"/>
      <c r="D127" s="5111"/>
      <c r="E127" s="1460"/>
      <c r="F127" s="1461"/>
      <c r="G127" s="1216"/>
      <c r="H127" s="1217" t="s">
        <v>326</v>
      </c>
      <c r="I127" s="1462"/>
      <c r="J127" s="1463"/>
      <c r="K127" s="1464"/>
      <c r="L127" s="1221" t="s">
        <v>115</v>
      </c>
      <c r="M127" s="1465"/>
      <c r="N127" s="1466"/>
      <c r="O127" s="1467"/>
      <c r="P127" s="1473"/>
      <c r="Q127" s="1469"/>
      <c r="R127" s="1469"/>
      <c r="S127" s="1446"/>
      <c r="T127" s="1446"/>
      <c r="U127" s="1447"/>
      <c r="V127" s="1230">
        <v>45940</v>
      </c>
      <c r="W127" s="1231">
        <v>45954</v>
      </c>
      <c r="X127" s="1474">
        <v>40000000</v>
      </c>
      <c r="Y127" s="1474">
        <f t="shared" si="49"/>
        <v>4000000</v>
      </c>
      <c r="Z127" s="1474">
        <f t="shared" si="48"/>
        <v>44000000</v>
      </c>
      <c r="AA127" s="1475">
        <v>44000000</v>
      </c>
      <c r="AB127" s="1472"/>
      <c r="AC127" s="1453"/>
      <c r="AD127" s="1236"/>
      <c r="AE127" s="1454"/>
      <c r="AF127" s="1440"/>
      <c r="AG127" s="1440"/>
      <c r="AH127" s="1440"/>
      <c r="AI127" s="1440"/>
      <c r="AJ127" s="1440"/>
      <c r="AK127" s="1440"/>
      <c r="AL127" s="1440"/>
      <c r="AM127" s="1440"/>
      <c r="AN127" s="1458"/>
      <c r="AO127" s="1459"/>
      <c r="AP127" s="1459"/>
    </row>
    <row r="128" spans="1:42" ht="13.5" customHeight="1">
      <c r="A128" s="22"/>
      <c r="B128" s="5168"/>
      <c r="C128" s="5111"/>
      <c r="D128" s="5111"/>
      <c r="E128" s="1460"/>
      <c r="F128" s="1461"/>
      <c r="G128" s="1216"/>
      <c r="H128" s="1217" t="s">
        <v>327</v>
      </c>
      <c r="I128" s="1462"/>
      <c r="J128" s="1463"/>
      <c r="K128" s="1464"/>
      <c r="L128" s="1221" t="s">
        <v>115</v>
      </c>
      <c r="M128" s="1465"/>
      <c r="N128" s="1466"/>
      <c r="O128" s="1467"/>
      <c r="P128" s="1473"/>
      <c r="Q128" s="1469"/>
      <c r="R128" s="1469"/>
      <c r="S128" s="1446"/>
      <c r="T128" s="1446"/>
      <c r="U128" s="1447"/>
      <c r="V128" s="1230">
        <v>45971</v>
      </c>
      <c r="W128" s="1231">
        <v>46001</v>
      </c>
      <c r="X128" s="1474">
        <v>40000000</v>
      </c>
      <c r="Y128" s="1474">
        <f t="shared" si="49"/>
        <v>4000000</v>
      </c>
      <c r="Z128" s="1474">
        <f t="shared" si="48"/>
        <v>44000000</v>
      </c>
      <c r="AA128" s="1476">
        <v>0</v>
      </c>
      <c r="AB128" s="1472"/>
      <c r="AC128" s="1453"/>
      <c r="AD128" s="1236"/>
      <c r="AE128" s="1454"/>
      <c r="AF128" s="1440"/>
      <c r="AG128" s="1440"/>
      <c r="AH128" s="1440"/>
      <c r="AI128" s="1440"/>
      <c r="AJ128" s="1440"/>
      <c r="AK128" s="1440"/>
      <c r="AL128" s="1440"/>
      <c r="AM128" s="1440"/>
      <c r="AN128" s="1458"/>
      <c r="AO128" s="1459"/>
      <c r="AP128" s="1459"/>
    </row>
    <row r="129" spans="1:42" ht="13.5" customHeight="1">
      <c r="A129" s="22"/>
      <c r="B129" s="5168"/>
      <c r="C129" s="5111"/>
      <c r="D129" s="5111"/>
      <c r="E129" s="1460"/>
      <c r="F129" s="1461"/>
      <c r="G129" s="1216"/>
      <c r="H129" s="1217" t="s">
        <v>328</v>
      </c>
      <c r="I129" s="1462"/>
      <c r="J129" s="1463"/>
      <c r="K129" s="1464"/>
      <c r="L129" s="1221" t="s">
        <v>115</v>
      </c>
      <c r="M129" s="1465"/>
      <c r="N129" s="1466"/>
      <c r="O129" s="1467"/>
      <c r="P129" s="1473"/>
      <c r="Q129" s="1469"/>
      <c r="R129" s="1469"/>
      <c r="S129" s="1446"/>
      <c r="T129" s="1446"/>
      <c r="U129" s="1447"/>
      <c r="V129" s="1230">
        <v>46001</v>
      </c>
      <c r="W129" s="1231"/>
      <c r="X129" s="1474">
        <v>40000000</v>
      </c>
      <c r="Y129" s="1474">
        <f t="shared" si="49"/>
        <v>4000000</v>
      </c>
      <c r="Z129" s="1474">
        <f t="shared" si="48"/>
        <v>44000000</v>
      </c>
      <c r="AA129" s="1476">
        <v>0</v>
      </c>
      <c r="AB129" s="1472"/>
      <c r="AC129" s="1453"/>
      <c r="AD129" s="1236"/>
      <c r="AE129" s="1454"/>
      <c r="AF129" s="1440"/>
      <c r="AG129" s="1440"/>
      <c r="AH129" s="1440"/>
      <c r="AI129" s="1440"/>
      <c r="AJ129" s="1440"/>
      <c r="AK129" s="1440"/>
      <c r="AL129" s="1440"/>
      <c r="AM129" s="1440"/>
      <c r="AN129" s="1458"/>
      <c r="AO129" s="1459"/>
      <c r="AP129" s="1459"/>
    </row>
    <row r="130" spans="1:42" ht="13.5" customHeight="1">
      <c r="A130" s="22"/>
      <c r="B130" s="5190"/>
      <c r="C130" s="5179"/>
      <c r="D130" s="5179"/>
      <c r="E130" s="1477"/>
      <c r="F130" s="626"/>
      <c r="G130" s="1261"/>
      <c r="H130" s="1262" t="s">
        <v>329</v>
      </c>
      <c r="I130" s="1478"/>
      <c r="J130" s="1479"/>
      <c r="K130" s="1392"/>
      <c r="L130" s="1221" t="s">
        <v>115</v>
      </c>
      <c r="M130" s="1480"/>
      <c r="N130" s="1395"/>
      <c r="O130" s="1481"/>
      <c r="P130" s="1482"/>
      <c r="Q130" s="1483"/>
      <c r="R130" s="1483"/>
      <c r="S130" s="1400"/>
      <c r="T130" s="1400"/>
      <c r="U130" s="1401"/>
      <c r="V130" s="1402">
        <v>46022</v>
      </c>
      <c r="W130" s="1403"/>
      <c r="X130" s="1484">
        <v>-121000000</v>
      </c>
      <c r="Y130" s="1484">
        <f t="shared" si="49"/>
        <v>-12100000</v>
      </c>
      <c r="Z130" s="1485">
        <f t="shared" si="48"/>
        <v>-133100000</v>
      </c>
      <c r="AA130" s="1485">
        <v>-133100000</v>
      </c>
      <c r="AB130" s="1486"/>
      <c r="AC130" s="1406"/>
      <c r="AD130" s="1280"/>
      <c r="AE130" s="1407"/>
      <c r="AF130" s="1394"/>
      <c r="AG130" s="1394"/>
      <c r="AH130" s="1394"/>
      <c r="AI130" s="1394"/>
      <c r="AJ130" s="1394"/>
      <c r="AK130" s="1394"/>
      <c r="AL130" s="1394"/>
      <c r="AM130" s="1394"/>
      <c r="AN130" s="1411"/>
      <c r="AO130" s="1412"/>
      <c r="AP130" s="1412"/>
    </row>
    <row r="131" spans="1:42" ht="30" customHeight="1">
      <c r="A131" s="22"/>
      <c r="B131" s="5191" t="s">
        <v>16</v>
      </c>
      <c r="C131" s="5076"/>
      <c r="D131" s="5192"/>
      <c r="E131" s="1487" t="s">
        <v>16</v>
      </c>
      <c r="F131" s="948" t="s">
        <v>361</v>
      </c>
      <c r="G131" s="949" t="s">
        <v>362</v>
      </c>
      <c r="H131" s="593"/>
      <c r="I131" s="1488" t="s">
        <v>112</v>
      </c>
      <c r="J131" s="324" t="s">
        <v>113</v>
      </c>
      <c r="K131" s="1489" t="s">
        <v>258</v>
      </c>
      <c r="L131" s="1490" t="s">
        <v>115</v>
      </c>
      <c r="M131" s="1171" t="s">
        <v>363</v>
      </c>
      <c r="N131" s="1491" t="s">
        <v>117</v>
      </c>
      <c r="O131" s="1492">
        <v>45812</v>
      </c>
      <c r="P131" s="954">
        <v>45812</v>
      </c>
      <c r="Q131" s="955" t="s">
        <v>14</v>
      </c>
      <c r="R131" s="1493">
        <v>45838</v>
      </c>
      <c r="S131" s="957">
        <v>124900000</v>
      </c>
      <c r="T131" s="957">
        <f t="shared" ref="T131:T132" si="50">S131/10</f>
        <v>12490000</v>
      </c>
      <c r="U131" s="958">
        <f t="shared" ref="U131:U132" si="51">SUM(S131:T131)</f>
        <v>137390000</v>
      </c>
      <c r="V131" s="959">
        <v>45838</v>
      </c>
      <c r="W131" s="960">
        <v>45855</v>
      </c>
      <c r="X131" s="961">
        <v>124900000</v>
      </c>
      <c r="Y131" s="961">
        <f t="shared" si="49"/>
        <v>12490000</v>
      </c>
      <c r="Z131" s="961">
        <f t="shared" si="48"/>
        <v>137390000</v>
      </c>
      <c r="AA131" s="1494">
        <v>137390000</v>
      </c>
      <c r="AB131" s="609">
        <f t="shared" ref="AB131:AB132" si="52">ROUND(U131-AA131,0)</f>
        <v>0</v>
      </c>
      <c r="AC131" s="963">
        <f t="shared" ref="AC131:AC132" si="53">Z131/U131</f>
        <v>1</v>
      </c>
      <c r="AD131" s="964" t="s">
        <v>364</v>
      </c>
      <c r="AE131" s="1166"/>
      <c r="AF131" s="327"/>
      <c r="AG131" s="327"/>
      <c r="AH131" s="327"/>
      <c r="AI131" s="327"/>
      <c r="AJ131" s="327" t="s">
        <v>365</v>
      </c>
      <c r="AK131" s="327" t="s">
        <v>366</v>
      </c>
      <c r="AL131" s="327" t="s">
        <v>367</v>
      </c>
      <c r="AM131" s="327" t="s">
        <v>368</v>
      </c>
      <c r="AN131" s="972"/>
      <c r="AO131" s="376"/>
      <c r="AP131" s="376"/>
    </row>
    <row r="132" spans="1:42" ht="30" customHeight="1">
      <c r="A132" s="22"/>
      <c r="B132" s="5174" t="s">
        <v>16</v>
      </c>
      <c r="C132" s="5166"/>
      <c r="D132" s="5167"/>
      <c r="E132" s="1038" t="s">
        <v>16</v>
      </c>
      <c r="F132" s="777" t="s">
        <v>369</v>
      </c>
      <c r="G132" s="778" t="s">
        <v>370</v>
      </c>
      <c r="H132" s="779"/>
      <c r="I132" s="1495" t="s">
        <v>371</v>
      </c>
      <c r="J132" s="942" t="s">
        <v>197</v>
      </c>
      <c r="K132" s="782" t="s">
        <v>114</v>
      </c>
      <c r="L132" s="1495" t="s">
        <v>138</v>
      </c>
      <c r="M132" s="799" t="s">
        <v>156</v>
      </c>
      <c r="N132" s="784" t="s">
        <v>117</v>
      </c>
      <c r="O132" s="785" t="s">
        <v>371</v>
      </c>
      <c r="P132" s="786">
        <v>45809</v>
      </c>
      <c r="Q132" s="775" t="s">
        <v>14</v>
      </c>
      <c r="R132" s="944">
        <v>46173</v>
      </c>
      <c r="S132" s="788">
        <v>6000000</v>
      </c>
      <c r="T132" s="788">
        <f t="shared" si="50"/>
        <v>600000</v>
      </c>
      <c r="U132" s="789">
        <f t="shared" si="51"/>
        <v>6600000</v>
      </c>
      <c r="V132" s="790"/>
      <c r="W132" s="791"/>
      <c r="X132" s="792">
        <f>SUM(X133)</f>
        <v>6000000</v>
      </c>
      <c r="Y132" s="792">
        <f t="shared" si="49"/>
        <v>600000</v>
      </c>
      <c r="Z132" s="792">
        <f t="shared" si="48"/>
        <v>6600000</v>
      </c>
      <c r="AA132" s="793">
        <f>SUM(AA133)</f>
        <v>6600000</v>
      </c>
      <c r="AB132" s="794">
        <f t="shared" si="52"/>
        <v>0</v>
      </c>
      <c r="AC132" s="795">
        <f t="shared" si="53"/>
        <v>1</v>
      </c>
      <c r="AD132" s="945" t="s">
        <v>372</v>
      </c>
      <c r="AE132" s="797" t="s">
        <v>156</v>
      </c>
      <c r="AF132" s="798" t="s">
        <v>373</v>
      </c>
      <c r="AG132" s="799" t="s">
        <v>374</v>
      </c>
      <c r="AH132" s="800" t="s">
        <v>72</v>
      </c>
      <c r="AI132" s="798" t="s">
        <v>72</v>
      </c>
      <c r="AJ132" s="797" t="s">
        <v>375</v>
      </c>
      <c r="AK132" s="798" t="s">
        <v>376</v>
      </c>
      <c r="AL132" s="799" t="s">
        <v>377</v>
      </c>
      <c r="AM132" s="800" t="s">
        <v>378</v>
      </c>
      <c r="AN132" s="798" t="s">
        <v>213</v>
      </c>
      <c r="AO132" s="803"/>
      <c r="AP132" s="803"/>
    </row>
    <row r="133" spans="1:42" ht="13.5" customHeight="1">
      <c r="A133" s="1184"/>
      <c r="B133" s="5188"/>
      <c r="C133" s="5163"/>
      <c r="D133" s="5163"/>
      <c r="E133" s="1335"/>
      <c r="F133" s="1334"/>
      <c r="G133" s="1336"/>
      <c r="H133" s="1496" t="s">
        <v>379</v>
      </c>
      <c r="I133" s="1497"/>
      <c r="J133" s="1498"/>
      <c r="K133" s="1499"/>
      <c r="L133" s="1500" t="s">
        <v>115</v>
      </c>
      <c r="M133" s="1501"/>
      <c r="N133" s="1502"/>
      <c r="O133" s="1503"/>
      <c r="P133" s="1504"/>
      <c r="Q133" s="1505"/>
      <c r="R133" s="1506"/>
      <c r="S133" s="1507"/>
      <c r="T133" s="1507"/>
      <c r="U133" s="1508"/>
      <c r="V133" s="1509">
        <v>45809</v>
      </c>
      <c r="W133" s="1510">
        <v>45831</v>
      </c>
      <c r="X133" s="1511">
        <v>6000000</v>
      </c>
      <c r="Y133" s="1511">
        <f t="shared" si="49"/>
        <v>600000</v>
      </c>
      <c r="Z133" s="1511">
        <f t="shared" si="48"/>
        <v>6600000</v>
      </c>
      <c r="AA133" s="1512">
        <v>6600000</v>
      </c>
      <c r="AB133" s="1513"/>
      <c r="AC133" s="1514"/>
      <c r="AD133" s="1515"/>
      <c r="AE133" s="1516"/>
      <c r="AF133" s="1517"/>
      <c r="AG133" s="1501"/>
      <c r="AH133" s="1518"/>
      <c r="AI133" s="1519"/>
      <c r="AJ133" s="1501"/>
      <c r="AK133" s="1517"/>
      <c r="AL133" s="1501"/>
      <c r="AM133" s="1518"/>
      <c r="AN133" s="1520"/>
      <c r="AO133" s="1521"/>
      <c r="AP133" s="1521"/>
    </row>
    <row r="134" spans="1:42" ht="30" customHeight="1">
      <c r="A134" s="22"/>
      <c r="B134" s="5165" t="s">
        <v>16</v>
      </c>
      <c r="C134" s="5166"/>
      <c r="D134" s="5167"/>
      <c r="E134" s="1522" t="s">
        <v>16</v>
      </c>
      <c r="F134" s="320" t="s">
        <v>380</v>
      </c>
      <c r="G134" s="632" t="s">
        <v>381</v>
      </c>
      <c r="H134" s="633"/>
      <c r="I134" s="1036" t="s">
        <v>112</v>
      </c>
      <c r="J134" s="324" t="s">
        <v>113</v>
      </c>
      <c r="K134" s="635" t="s">
        <v>382</v>
      </c>
      <c r="L134" s="636" t="s">
        <v>115</v>
      </c>
      <c r="M134" s="637" t="s">
        <v>383</v>
      </c>
      <c r="N134" s="638" t="s">
        <v>117</v>
      </c>
      <c r="O134" s="1176">
        <v>45791</v>
      </c>
      <c r="P134" s="1177">
        <v>45791</v>
      </c>
      <c r="Q134" s="318" t="s">
        <v>14</v>
      </c>
      <c r="R134" s="1177">
        <v>45800</v>
      </c>
      <c r="S134" s="642">
        <v>2200000</v>
      </c>
      <c r="T134" s="642">
        <f t="shared" ref="T134:T140" si="54">S134/10</f>
        <v>220000</v>
      </c>
      <c r="U134" s="643">
        <f t="shared" ref="U134:U140" si="55">SUM(S134:T134)</f>
        <v>2420000</v>
      </c>
      <c r="V134" s="644"/>
      <c r="W134" s="645">
        <v>45838</v>
      </c>
      <c r="X134" s="646">
        <f>S134</f>
        <v>2200000</v>
      </c>
      <c r="Y134" s="646">
        <f t="shared" si="49"/>
        <v>220000</v>
      </c>
      <c r="Z134" s="646">
        <f t="shared" si="48"/>
        <v>2420000</v>
      </c>
      <c r="AA134" s="338">
        <v>2420000</v>
      </c>
      <c r="AB134" s="628">
        <f t="shared" ref="AB134:AB140" si="56">ROUND(U134-AA134,0)</f>
        <v>0</v>
      </c>
      <c r="AC134" s="647">
        <f t="shared" ref="AC134:AC140" si="57">Z134/U134</f>
        <v>1</v>
      </c>
      <c r="AD134" s="648"/>
      <c r="AE134" s="649"/>
      <c r="AF134" s="650"/>
      <c r="AG134" s="637"/>
      <c r="AH134" s="651"/>
      <c r="AI134" s="652"/>
      <c r="AJ134" s="637"/>
      <c r="AK134" s="650"/>
      <c r="AL134" s="637"/>
      <c r="AM134" s="651"/>
      <c r="AN134" s="653"/>
      <c r="AO134" s="654"/>
      <c r="AP134" s="654"/>
    </row>
    <row r="135" spans="1:42" ht="30" customHeight="1">
      <c r="A135" s="22"/>
      <c r="B135" s="5165" t="s">
        <v>16</v>
      </c>
      <c r="C135" s="5166"/>
      <c r="D135" s="5166"/>
      <c r="E135" s="1523" t="s">
        <v>16</v>
      </c>
      <c r="F135" s="320" t="s">
        <v>384</v>
      </c>
      <c r="G135" s="632" t="s">
        <v>385</v>
      </c>
      <c r="H135" s="633"/>
      <c r="I135" s="1036" t="s">
        <v>112</v>
      </c>
      <c r="J135" s="324" t="s">
        <v>113</v>
      </c>
      <c r="K135" s="635" t="s">
        <v>114</v>
      </c>
      <c r="L135" s="1036" t="s">
        <v>115</v>
      </c>
      <c r="M135" s="637" t="s">
        <v>116</v>
      </c>
      <c r="N135" s="638" t="s">
        <v>117</v>
      </c>
      <c r="O135" s="1176">
        <v>43710</v>
      </c>
      <c r="P135" s="640">
        <v>43710</v>
      </c>
      <c r="Q135" s="318" t="s">
        <v>14</v>
      </c>
      <c r="R135" s="641">
        <v>43830</v>
      </c>
      <c r="S135" s="642">
        <v>95000000</v>
      </c>
      <c r="T135" s="642">
        <f t="shared" si="54"/>
        <v>9500000</v>
      </c>
      <c r="U135" s="643">
        <f t="shared" si="55"/>
        <v>104500000</v>
      </c>
      <c r="V135" s="644">
        <v>43727</v>
      </c>
      <c r="W135" s="645">
        <v>43735</v>
      </c>
      <c r="X135" s="646">
        <v>95000000</v>
      </c>
      <c r="Y135" s="646">
        <f t="shared" si="49"/>
        <v>9500000</v>
      </c>
      <c r="Z135" s="646">
        <f t="shared" si="48"/>
        <v>104500000</v>
      </c>
      <c r="AA135" s="338">
        <v>104500000</v>
      </c>
      <c r="AB135" s="628">
        <f t="shared" si="56"/>
        <v>0</v>
      </c>
      <c r="AC135" s="647">
        <f t="shared" si="57"/>
        <v>1</v>
      </c>
      <c r="AD135" s="648"/>
      <c r="AE135" s="649"/>
      <c r="AF135" s="650"/>
      <c r="AG135" s="637"/>
      <c r="AH135" s="1524"/>
      <c r="AI135" s="652"/>
      <c r="AJ135" s="637" t="s">
        <v>116</v>
      </c>
      <c r="AK135" s="650" t="s">
        <v>386</v>
      </c>
      <c r="AL135" s="637" t="s">
        <v>387</v>
      </c>
      <c r="AM135" s="1524"/>
      <c r="AN135" s="653"/>
      <c r="AO135" s="654"/>
      <c r="AP135" s="654"/>
    </row>
    <row r="136" spans="1:42" ht="30" customHeight="1">
      <c r="A136" s="22"/>
      <c r="B136" s="5168"/>
      <c r="C136" s="5111"/>
      <c r="D136" s="5111"/>
      <c r="E136" s="1525"/>
      <c r="F136" s="1422" t="s">
        <v>388</v>
      </c>
      <c r="G136" s="1526" t="s">
        <v>389</v>
      </c>
      <c r="H136" s="1417"/>
      <c r="I136" s="1527" t="s">
        <v>112</v>
      </c>
      <c r="J136" s="1528" t="s">
        <v>113</v>
      </c>
      <c r="K136" s="891"/>
      <c r="L136" s="892" t="s">
        <v>115</v>
      </c>
      <c r="M136" s="1418" t="s">
        <v>116</v>
      </c>
      <c r="N136" s="1529" t="s">
        <v>390</v>
      </c>
      <c r="O136" s="1420">
        <v>43941</v>
      </c>
      <c r="P136" s="1530">
        <v>43941</v>
      </c>
      <c r="Q136" s="1422" t="s">
        <v>14</v>
      </c>
      <c r="R136" s="1423">
        <v>44196</v>
      </c>
      <c r="S136" s="1424">
        <v>90000000</v>
      </c>
      <c r="T136" s="1424">
        <f t="shared" si="54"/>
        <v>9000000</v>
      </c>
      <c r="U136" s="1425">
        <f t="shared" si="55"/>
        <v>99000000</v>
      </c>
      <c r="V136" s="1426">
        <v>44155</v>
      </c>
      <c r="W136" s="1427">
        <v>44165</v>
      </c>
      <c r="X136" s="1428">
        <v>90000000</v>
      </c>
      <c r="Y136" s="1428">
        <f t="shared" si="49"/>
        <v>9000000</v>
      </c>
      <c r="Z136" s="1428">
        <f t="shared" si="48"/>
        <v>99000000</v>
      </c>
      <c r="AA136" s="1531">
        <v>99000000</v>
      </c>
      <c r="AB136" s="1532">
        <f t="shared" si="56"/>
        <v>0</v>
      </c>
      <c r="AC136" s="1431">
        <f t="shared" si="57"/>
        <v>1</v>
      </c>
      <c r="AD136" s="1208"/>
      <c r="AE136" s="1432"/>
      <c r="AF136" s="1433"/>
      <c r="AG136" s="1418"/>
      <c r="AH136" s="1533"/>
      <c r="AI136" s="1435"/>
      <c r="AJ136" s="1418" t="s">
        <v>116</v>
      </c>
      <c r="AK136" s="1433" t="s">
        <v>386</v>
      </c>
      <c r="AL136" s="1418" t="s">
        <v>387</v>
      </c>
      <c r="AM136" s="1533"/>
      <c r="AN136" s="1436"/>
      <c r="AO136" s="1437"/>
      <c r="AP136" s="654"/>
    </row>
    <row r="137" spans="1:42" ht="30" customHeight="1">
      <c r="A137" s="22"/>
      <c r="B137" s="5168"/>
      <c r="C137" s="5111"/>
      <c r="D137" s="5111"/>
      <c r="E137" s="1534"/>
      <c r="F137" s="1535" t="s">
        <v>391</v>
      </c>
      <c r="G137" s="1536" t="s">
        <v>392</v>
      </c>
      <c r="H137" s="1439"/>
      <c r="I137" s="1537" t="s">
        <v>112</v>
      </c>
      <c r="J137" s="1463" t="s">
        <v>113</v>
      </c>
      <c r="K137" s="382"/>
      <c r="L137" s="383" t="s">
        <v>115</v>
      </c>
      <c r="M137" s="1440" t="s">
        <v>116</v>
      </c>
      <c r="N137" s="1538" t="s">
        <v>390</v>
      </c>
      <c r="O137" s="1539">
        <v>44333</v>
      </c>
      <c r="P137" s="1468">
        <v>44333</v>
      </c>
      <c r="Q137" s="1535" t="s">
        <v>14</v>
      </c>
      <c r="R137" s="1540">
        <v>44561</v>
      </c>
      <c r="S137" s="1446">
        <v>36000000</v>
      </c>
      <c r="T137" s="1446">
        <f t="shared" si="54"/>
        <v>3600000</v>
      </c>
      <c r="U137" s="1447">
        <f t="shared" si="55"/>
        <v>39600000</v>
      </c>
      <c r="V137" s="1541">
        <v>44428</v>
      </c>
      <c r="W137" s="1449">
        <v>44438</v>
      </c>
      <c r="X137" s="1450">
        <v>36000000</v>
      </c>
      <c r="Y137" s="1450">
        <f t="shared" si="49"/>
        <v>3600000</v>
      </c>
      <c r="Z137" s="1450">
        <f t="shared" si="48"/>
        <v>39600000</v>
      </c>
      <c r="AA137" s="1542">
        <v>39600000</v>
      </c>
      <c r="AB137" s="1471">
        <f t="shared" si="56"/>
        <v>0</v>
      </c>
      <c r="AC137" s="1453">
        <f t="shared" si="57"/>
        <v>1</v>
      </c>
      <c r="AD137" s="1543"/>
      <c r="AE137" s="1454"/>
      <c r="AF137" s="1455"/>
      <c r="AG137" s="1440"/>
      <c r="AH137" s="1456"/>
      <c r="AI137" s="1457"/>
      <c r="AJ137" s="1440" t="s">
        <v>116</v>
      </c>
      <c r="AK137" s="1455" t="s">
        <v>386</v>
      </c>
      <c r="AL137" s="1440" t="s">
        <v>387</v>
      </c>
      <c r="AM137" s="1456"/>
      <c r="AN137" s="1458"/>
      <c r="AO137" s="1459"/>
      <c r="AP137" s="654"/>
    </row>
    <row r="138" spans="1:42" ht="30" customHeight="1">
      <c r="A138" s="22"/>
      <c r="B138" s="5168"/>
      <c r="C138" s="5111"/>
      <c r="D138" s="5111"/>
      <c r="E138" s="1544"/>
      <c r="F138" s="1535" t="s">
        <v>393</v>
      </c>
      <c r="G138" s="1536" t="s">
        <v>394</v>
      </c>
      <c r="H138" s="1439"/>
      <c r="I138" s="1537" t="s">
        <v>112</v>
      </c>
      <c r="J138" s="1463" t="s">
        <v>113</v>
      </c>
      <c r="K138" s="382"/>
      <c r="L138" s="383" t="s">
        <v>115</v>
      </c>
      <c r="M138" s="1440" t="s">
        <v>116</v>
      </c>
      <c r="N138" s="1538" t="s">
        <v>390</v>
      </c>
      <c r="O138" s="1545">
        <v>43941</v>
      </c>
      <c r="P138" s="1468">
        <v>43941</v>
      </c>
      <c r="Q138" s="1535" t="s">
        <v>14</v>
      </c>
      <c r="R138" s="1540">
        <v>44174</v>
      </c>
      <c r="S138" s="1446">
        <v>20000000</v>
      </c>
      <c r="T138" s="1446">
        <f t="shared" si="54"/>
        <v>2000000</v>
      </c>
      <c r="U138" s="1447">
        <f t="shared" si="55"/>
        <v>22000000</v>
      </c>
      <c r="V138" s="1541">
        <v>44174</v>
      </c>
      <c r="W138" s="1449">
        <v>44186</v>
      </c>
      <c r="X138" s="1450">
        <v>20000000</v>
      </c>
      <c r="Y138" s="1450">
        <f t="shared" si="49"/>
        <v>2000000</v>
      </c>
      <c r="Z138" s="1450">
        <f t="shared" si="48"/>
        <v>22000000</v>
      </c>
      <c r="AA138" s="1542">
        <v>22000000</v>
      </c>
      <c r="AB138" s="1471">
        <f t="shared" si="56"/>
        <v>0</v>
      </c>
      <c r="AC138" s="1453">
        <f t="shared" si="57"/>
        <v>1</v>
      </c>
      <c r="AD138" s="1543"/>
      <c r="AE138" s="1454"/>
      <c r="AF138" s="1455"/>
      <c r="AG138" s="1440"/>
      <c r="AH138" s="1546"/>
      <c r="AI138" s="1457"/>
      <c r="AJ138" s="1440" t="s">
        <v>116</v>
      </c>
      <c r="AK138" s="1455" t="s">
        <v>386</v>
      </c>
      <c r="AL138" s="1440" t="s">
        <v>387</v>
      </c>
      <c r="AM138" s="1546"/>
      <c r="AN138" s="1458"/>
      <c r="AO138" s="1459"/>
      <c r="AP138" s="654"/>
    </row>
    <row r="139" spans="1:42" ht="30" customHeight="1">
      <c r="A139" s="22"/>
      <c r="B139" s="5168"/>
      <c r="C139" s="5111"/>
      <c r="D139" s="5111"/>
      <c r="E139" s="1547"/>
      <c r="F139" s="1548" t="s">
        <v>395</v>
      </c>
      <c r="G139" s="1549" t="s">
        <v>396</v>
      </c>
      <c r="H139" s="929"/>
      <c r="I139" s="1550" t="s">
        <v>112</v>
      </c>
      <c r="J139" s="1479" t="s">
        <v>113</v>
      </c>
      <c r="K139" s="430"/>
      <c r="L139" s="431" t="s">
        <v>115</v>
      </c>
      <c r="M139" s="1394" t="s">
        <v>116</v>
      </c>
      <c r="N139" s="1551" t="s">
        <v>390</v>
      </c>
      <c r="O139" s="1552">
        <v>44333</v>
      </c>
      <c r="P139" s="1553">
        <v>44333</v>
      </c>
      <c r="Q139" s="1548" t="s">
        <v>14</v>
      </c>
      <c r="R139" s="1554">
        <v>44561</v>
      </c>
      <c r="S139" s="1400">
        <v>20000000</v>
      </c>
      <c r="T139" s="1400">
        <f t="shared" si="54"/>
        <v>2000000</v>
      </c>
      <c r="U139" s="1401">
        <f t="shared" si="55"/>
        <v>22000000</v>
      </c>
      <c r="V139" s="1402">
        <v>44558</v>
      </c>
      <c r="W139" s="1403">
        <v>44572</v>
      </c>
      <c r="X139" s="1404">
        <v>20000000</v>
      </c>
      <c r="Y139" s="1404">
        <f t="shared" si="49"/>
        <v>2000000</v>
      </c>
      <c r="Z139" s="1404">
        <f t="shared" si="48"/>
        <v>22000000</v>
      </c>
      <c r="AA139" s="1555">
        <v>22000000</v>
      </c>
      <c r="AB139" s="1556">
        <f t="shared" si="56"/>
        <v>0</v>
      </c>
      <c r="AC139" s="1406">
        <f t="shared" si="57"/>
        <v>1</v>
      </c>
      <c r="AD139" s="1557"/>
      <c r="AE139" s="1407"/>
      <c r="AF139" s="1408"/>
      <c r="AG139" s="1394"/>
      <c r="AH139" s="1409"/>
      <c r="AI139" s="1410"/>
      <c r="AJ139" s="1394" t="s">
        <v>116</v>
      </c>
      <c r="AK139" s="1408" t="s">
        <v>386</v>
      </c>
      <c r="AL139" s="1394" t="s">
        <v>387</v>
      </c>
      <c r="AM139" s="1409"/>
      <c r="AN139" s="1411"/>
      <c r="AO139" s="1412"/>
      <c r="AP139" s="654"/>
    </row>
    <row r="140" spans="1:42" ht="30" customHeight="1">
      <c r="A140" s="22"/>
      <c r="B140" s="5174" t="s">
        <v>16</v>
      </c>
      <c r="C140" s="5166"/>
      <c r="D140" s="5166"/>
      <c r="E140" s="1038" t="s">
        <v>16</v>
      </c>
      <c r="F140" s="1558" t="s">
        <v>397</v>
      </c>
      <c r="G140" s="806" t="s">
        <v>398</v>
      </c>
      <c r="H140" s="779"/>
      <c r="I140" s="977" t="s">
        <v>231</v>
      </c>
      <c r="J140" s="781" t="s">
        <v>216</v>
      </c>
      <c r="K140" s="782" t="s">
        <v>150</v>
      </c>
      <c r="L140" s="1495" t="s">
        <v>138</v>
      </c>
      <c r="M140" s="1040" t="s">
        <v>399</v>
      </c>
      <c r="N140" s="978"/>
      <c r="O140" s="1559">
        <v>45915</v>
      </c>
      <c r="P140" s="786">
        <v>45917</v>
      </c>
      <c r="Q140" s="775" t="s">
        <v>14</v>
      </c>
      <c r="R140" s="1560">
        <v>46281</v>
      </c>
      <c r="S140" s="788">
        <v>8000000</v>
      </c>
      <c r="T140" s="788">
        <f t="shared" si="54"/>
        <v>800000</v>
      </c>
      <c r="U140" s="789">
        <f t="shared" si="55"/>
        <v>8800000</v>
      </c>
      <c r="V140" s="790"/>
      <c r="W140" s="791"/>
      <c r="X140" s="1561">
        <f t="shared" ref="X140:AA140" si="58">SUM(X141:X142)</f>
        <v>4000000</v>
      </c>
      <c r="Y140" s="1561">
        <f t="shared" si="58"/>
        <v>400000</v>
      </c>
      <c r="Z140" s="1561">
        <f t="shared" si="58"/>
        <v>4400000</v>
      </c>
      <c r="AA140" s="1561">
        <f t="shared" si="58"/>
        <v>4400000</v>
      </c>
      <c r="AB140" s="794">
        <f t="shared" si="56"/>
        <v>4400000</v>
      </c>
      <c r="AC140" s="795">
        <f t="shared" si="57"/>
        <v>0.5</v>
      </c>
      <c r="AD140" s="945" t="s">
        <v>400</v>
      </c>
      <c r="AE140" s="797"/>
      <c r="AF140" s="799"/>
      <c r="AG140" s="799"/>
      <c r="AH140" s="799"/>
      <c r="AI140" s="799"/>
      <c r="AJ140" s="799"/>
      <c r="AK140" s="799"/>
      <c r="AL140" s="799"/>
      <c r="AM140" s="799"/>
      <c r="AN140" s="802"/>
      <c r="AO140" s="803"/>
      <c r="AP140" s="803"/>
    </row>
    <row r="141" spans="1:42" ht="13.5" customHeight="1">
      <c r="A141" s="1184"/>
      <c r="B141" s="5187"/>
      <c r="C141" s="5111"/>
      <c r="D141" s="5111"/>
      <c r="E141" s="1562"/>
      <c r="F141" s="1563"/>
      <c r="G141" s="1308"/>
      <c r="H141" s="1564" t="s">
        <v>198</v>
      </c>
      <c r="I141" s="1565"/>
      <c r="J141" s="1566"/>
      <c r="K141" s="1567"/>
      <c r="L141" s="1568" t="s">
        <v>115</v>
      </c>
      <c r="M141" s="1569"/>
      <c r="N141" s="1570"/>
      <c r="O141" s="1571"/>
      <c r="P141" s="1572"/>
      <c r="Q141" s="1573"/>
      <c r="R141" s="1574"/>
      <c r="S141" s="1575"/>
      <c r="T141" s="1575"/>
      <c r="U141" s="1576"/>
      <c r="V141" s="1577">
        <v>45917</v>
      </c>
      <c r="W141" s="1578">
        <v>45917</v>
      </c>
      <c r="X141" s="1579">
        <v>4000000</v>
      </c>
      <c r="Y141" s="1579">
        <f>X141/10</f>
        <v>400000</v>
      </c>
      <c r="Z141" s="1580">
        <f>SUM(X141:Y141)</f>
        <v>4400000</v>
      </c>
      <c r="AA141" s="1580">
        <f>Z141</f>
        <v>4400000</v>
      </c>
      <c r="AB141" s="1581"/>
      <c r="AC141" s="1582"/>
      <c r="AD141" s="825"/>
      <c r="AE141" s="1328"/>
      <c r="AF141" s="1314"/>
      <c r="AG141" s="1314"/>
      <c r="AH141" s="1314"/>
      <c r="AI141" s="1314"/>
      <c r="AJ141" s="1314"/>
      <c r="AK141" s="1314"/>
      <c r="AL141" s="1314"/>
      <c r="AM141" s="1314"/>
      <c r="AN141" s="1332"/>
      <c r="AO141" s="1583"/>
      <c r="AP141" s="1583"/>
    </row>
    <row r="142" spans="1:42" ht="13.5" customHeight="1">
      <c r="A142" s="1184"/>
      <c r="B142" s="5188"/>
      <c r="C142" s="5163"/>
      <c r="D142" s="5163"/>
      <c r="E142" s="1584"/>
      <c r="F142" s="1585"/>
      <c r="G142" s="1336"/>
      <c r="H142" s="1337" t="s">
        <v>199</v>
      </c>
      <c r="I142" s="1586"/>
      <c r="J142" s="1339"/>
      <c r="K142" s="1587"/>
      <c r="L142" s="1341" t="s">
        <v>173</v>
      </c>
      <c r="M142" s="1588"/>
      <c r="N142" s="1343"/>
      <c r="O142" s="1589"/>
      <c r="P142" s="1590"/>
      <c r="Q142" s="1591"/>
      <c r="R142" s="1592"/>
      <c r="S142" s="1348"/>
      <c r="T142" s="1348"/>
      <c r="U142" s="1349"/>
      <c r="V142" s="1593"/>
      <c r="W142" s="1594"/>
      <c r="X142" s="1595"/>
      <c r="Y142" s="1595"/>
      <c r="Z142" s="1596"/>
      <c r="AA142" s="1596"/>
      <c r="AB142" s="1597"/>
      <c r="AC142" s="1598"/>
      <c r="AD142" s="1076"/>
      <c r="AE142" s="1356"/>
      <c r="AF142" s="1342"/>
      <c r="AG142" s="1342"/>
      <c r="AH142" s="1342"/>
      <c r="AI142" s="1342"/>
      <c r="AJ142" s="1342"/>
      <c r="AK142" s="1342"/>
      <c r="AL142" s="1342"/>
      <c r="AM142" s="1342"/>
      <c r="AN142" s="1360"/>
      <c r="AO142" s="1361"/>
      <c r="AP142" s="1361"/>
    </row>
    <row r="143" spans="1:42" ht="30" customHeight="1">
      <c r="A143" s="22"/>
      <c r="B143" s="5165" t="s">
        <v>16</v>
      </c>
      <c r="C143" s="5166"/>
      <c r="D143" s="5166"/>
      <c r="E143" s="1168" t="s">
        <v>16</v>
      </c>
      <c r="F143" s="1179" t="s">
        <v>401</v>
      </c>
      <c r="G143" s="632" t="s">
        <v>402</v>
      </c>
      <c r="H143" s="633"/>
      <c r="I143" s="939" t="s">
        <v>112</v>
      </c>
      <c r="J143" s="324" t="s">
        <v>113</v>
      </c>
      <c r="K143" s="1413" t="s">
        <v>357</v>
      </c>
      <c r="L143" s="636" t="s">
        <v>115</v>
      </c>
      <c r="M143" s="1181" t="s">
        <v>156</v>
      </c>
      <c r="N143" s="1037"/>
      <c r="O143" s="1176">
        <v>45667</v>
      </c>
      <c r="P143" s="640">
        <v>45667</v>
      </c>
      <c r="Q143" s="1599" t="s">
        <v>14</v>
      </c>
      <c r="R143" s="1173">
        <v>46031</v>
      </c>
      <c r="S143" s="642">
        <v>1334400000</v>
      </c>
      <c r="T143" s="642">
        <f>S143/10</f>
        <v>133440000</v>
      </c>
      <c r="U143" s="643">
        <f>SUM(S143:T143)</f>
        <v>1467840000</v>
      </c>
      <c r="V143" s="644"/>
      <c r="W143" s="645"/>
      <c r="X143" s="1174">
        <f>SUM(X144:X156)</f>
        <v>1224900000</v>
      </c>
      <c r="Y143" s="1174">
        <f t="shared" ref="Y143:Y171" si="59">X143/10</f>
        <v>122490000</v>
      </c>
      <c r="Z143" s="1174">
        <f t="shared" ref="Z143:Z171" si="60">SUM(X143:Y143)</f>
        <v>1347390000</v>
      </c>
      <c r="AA143" s="1174">
        <f>SUM(AA144:AA156)</f>
        <v>1225070000</v>
      </c>
      <c r="AB143" s="628">
        <f>ROUND(U143-AA143,0)</f>
        <v>242770000</v>
      </c>
      <c r="AC143" s="647">
        <f>Z143/U143</f>
        <v>0.91794064748201443</v>
      </c>
      <c r="AD143" s="648"/>
      <c r="AE143" s="649"/>
      <c r="AF143" s="637"/>
      <c r="AG143" s="637"/>
      <c r="AH143" s="637"/>
      <c r="AI143" s="637"/>
      <c r="AJ143" s="637"/>
      <c r="AK143" s="637"/>
      <c r="AL143" s="637"/>
      <c r="AM143" s="637"/>
      <c r="AN143" s="653"/>
      <c r="AO143" s="347"/>
      <c r="AP143" s="347"/>
    </row>
    <row r="144" spans="1:42" ht="13.5" customHeight="1">
      <c r="A144" s="22"/>
      <c r="B144" s="5168"/>
      <c r="C144" s="5111"/>
      <c r="D144" s="5111"/>
      <c r="E144" s="1438"/>
      <c r="F144" s="348"/>
      <c r="G144" s="1188"/>
      <c r="H144" s="1417" t="s">
        <v>317</v>
      </c>
      <c r="I144" s="889"/>
      <c r="J144" s="890"/>
      <c r="K144" s="891"/>
      <c r="L144" s="1600" t="s">
        <v>115</v>
      </c>
      <c r="M144" s="1418"/>
      <c r="N144" s="1419"/>
      <c r="O144" s="1420"/>
      <c r="P144" s="1421"/>
      <c r="Q144" s="1422"/>
      <c r="R144" s="1423"/>
      <c r="S144" s="1424"/>
      <c r="T144" s="1424"/>
      <c r="U144" s="1425"/>
      <c r="V144" s="1426">
        <v>45667</v>
      </c>
      <c r="W144" s="1427">
        <v>45681</v>
      </c>
      <c r="X144" s="1428">
        <v>111200000</v>
      </c>
      <c r="Y144" s="1428">
        <f t="shared" si="59"/>
        <v>11120000</v>
      </c>
      <c r="Z144" s="1428">
        <f t="shared" si="60"/>
        <v>122320000</v>
      </c>
      <c r="AA144" s="1429">
        <f t="shared" ref="AA144:AA154" si="61">Z144</f>
        <v>122320000</v>
      </c>
      <c r="AB144" s="1430"/>
      <c r="AC144" s="1431"/>
      <c r="AD144" s="1208"/>
      <c r="AE144" s="1432"/>
      <c r="AF144" s="1433"/>
      <c r="AG144" s="1418"/>
      <c r="AH144" s="1434"/>
      <c r="AI144" s="1435"/>
      <c r="AJ144" s="1418"/>
      <c r="AK144" s="1433"/>
      <c r="AL144" s="1418"/>
      <c r="AM144" s="1434"/>
      <c r="AN144" s="1436"/>
      <c r="AO144" s="1437"/>
      <c r="AP144" s="1437"/>
    </row>
    <row r="145" spans="1:42" ht="13.5" customHeight="1">
      <c r="A145" s="22"/>
      <c r="B145" s="5168"/>
      <c r="C145" s="5111"/>
      <c r="D145" s="5111"/>
      <c r="E145" s="1438"/>
      <c r="F145" s="348"/>
      <c r="G145" s="1216"/>
      <c r="H145" s="1439" t="s">
        <v>318</v>
      </c>
      <c r="I145" s="380"/>
      <c r="J145" s="381"/>
      <c r="K145" s="382"/>
      <c r="L145" s="1601" t="s">
        <v>115</v>
      </c>
      <c r="M145" s="1440"/>
      <c r="N145" s="1441"/>
      <c r="O145" s="1442"/>
      <c r="P145" s="1443"/>
      <c r="Q145" s="1444"/>
      <c r="R145" s="1445"/>
      <c r="S145" s="1446"/>
      <c r="T145" s="1446"/>
      <c r="U145" s="1447"/>
      <c r="V145" s="1448">
        <v>45698</v>
      </c>
      <c r="W145" s="1449">
        <v>45713</v>
      </c>
      <c r="X145" s="1450">
        <v>111200000</v>
      </c>
      <c r="Y145" s="1450">
        <f t="shared" si="59"/>
        <v>11120000</v>
      </c>
      <c r="Z145" s="1450">
        <f t="shared" si="60"/>
        <v>122320000</v>
      </c>
      <c r="AA145" s="1451">
        <f t="shared" si="61"/>
        <v>122320000</v>
      </c>
      <c r="AB145" s="1452"/>
      <c r="AC145" s="1453"/>
      <c r="AD145" s="1236"/>
      <c r="AE145" s="1454"/>
      <c r="AF145" s="1455"/>
      <c r="AG145" s="1440"/>
      <c r="AH145" s="1456"/>
      <c r="AI145" s="1457"/>
      <c r="AJ145" s="1440"/>
      <c r="AK145" s="1455"/>
      <c r="AL145" s="1440"/>
      <c r="AM145" s="1456"/>
      <c r="AN145" s="1458"/>
      <c r="AO145" s="1459"/>
      <c r="AP145" s="1459"/>
    </row>
    <row r="146" spans="1:42" ht="13.5" customHeight="1">
      <c r="A146" s="22"/>
      <c r="B146" s="5168"/>
      <c r="C146" s="5111"/>
      <c r="D146" s="5111"/>
      <c r="E146" s="1460"/>
      <c r="F146" s="1461"/>
      <c r="G146" s="1216"/>
      <c r="H146" s="1439" t="s">
        <v>319</v>
      </c>
      <c r="I146" s="1462"/>
      <c r="J146" s="1463"/>
      <c r="K146" s="1464"/>
      <c r="L146" s="1601" t="s">
        <v>115</v>
      </c>
      <c r="M146" s="1465"/>
      <c r="N146" s="1466"/>
      <c r="O146" s="1467"/>
      <c r="P146" s="1468"/>
      <c r="Q146" s="1469"/>
      <c r="R146" s="1470"/>
      <c r="S146" s="1446"/>
      <c r="T146" s="1446"/>
      <c r="U146" s="1447"/>
      <c r="V146" s="1448">
        <v>45726</v>
      </c>
      <c r="W146" s="1449">
        <v>45741</v>
      </c>
      <c r="X146" s="1450">
        <v>111200000</v>
      </c>
      <c r="Y146" s="1450">
        <f t="shared" si="59"/>
        <v>11120000</v>
      </c>
      <c r="Z146" s="1450">
        <f t="shared" si="60"/>
        <v>122320000</v>
      </c>
      <c r="AA146" s="1451">
        <f t="shared" si="61"/>
        <v>122320000</v>
      </c>
      <c r="AB146" s="1471"/>
      <c r="AC146" s="1453"/>
      <c r="AD146" s="1236"/>
      <c r="AE146" s="1454"/>
      <c r="AF146" s="1440"/>
      <c r="AG146" s="1440"/>
      <c r="AH146" s="1440"/>
      <c r="AI146" s="1440"/>
      <c r="AJ146" s="1440"/>
      <c r="AK146" s="1440"/>
      <c r="AL146" s="1440"/>
      <c r="AM146" s="1440"/>
      <c r="AN146" s="1458"/>
      <c r="AO146" s="1459"/>
      <c r="AP146" s="1459"/>
    </row>
    <row r="147" spans="1:42" ht="13.5" customHeight="1">
      <c r="A147" s="22"/>
      <c r="B147" s="5168"/>
      <c r="C147" s="5111"/>
      <c r="D147" s="5111"/>
      <c r="E147" s="1460"/>
      <c r="F147" s="1461"/>
      <c r="G147" s="1216"/>
      <c r="H147" s="1439" t="s">
        <v>320</v>
      </c>
      <c r="I147" s="1462"/>
      <c r="J147" s="1463"/>
      <c r="K147" s="1464"/>
      <c r="L147" s="1601" t="s">
        <v>115</v>
      </c>
      <c r="M147" s="1465"/>
      <c r="N147" s="1466"/>
      <c r="O147" s="1467"/>
      <c r="P147" s="1468"/>
      <c r="Q147" s="1469"/>
      <c r="R147" s="1470"/>
      <c r="S147" s="1446"/>
      <c r="T147" s="1446"/>
      <c r="U147" s="1447"/>
      <c r="V147" s="1448">
        <v>45757</v>
      </c>
      <c r="W147" s="1449">
        <v>45772</v>
      </c>
      <c r="X147" s="1450">
        <v>111200000</v>
      </c>
      <c r="Y147" s="1450">
        <f t="shared" si="59"/>
        <v>11120000</v>
      </c>
      <c r="Z147" s="1450">
        <f t="shared" si="60"/>
        <v>122320000</v>
      </c>
      <c r="AA147" s="1451">
        <f t="shared" si="61"/>
        <v>122320000</v>
      </c>
      <c r="AB147" s="1471"/>
      <c r="AC147" s="1453"/>
      <c r="AD147" s="1236"/>
      <c r="AE147" s="1454"/>
      <c r="AF147" s="1440"/>
      <c r="AG147" s="1440"/>
      <c r="AH147" s="1440"/>
      <c r="AI147" s="1440"/>
      <c r="AJ147" s="1440"/>
      <c r="AK147" s="1440"/>
      <c r="AL147" s="1440"/>
      <c r="AM147" s="1440"/>
      <c r="AN147" s="1458"/>
      <c r="AO147" s="1459"/>
      <c r="AP147" s="1459"/>
    </row>
    <row r="148" spans="1:42" ht="13.5" customHeight="1">
      <c r="A148" s="22"/>
      <c r="B148" s="5168"/>
      <c r="C148" s="5111"/>
      <c r="D148" s="5111"/>
      <c r="E148" s="1460"/>
      <c r="F148" s="1461"/>
      <c r="G148" s="1216"/>
      <c r="H148" s="1439" t="s">
        <v>321</v>
      </c>
      <c r="I148" s="1462"/>
      <c r="J148" s="1463"/>
      <c r="K148" s="1464"/>
      <c r="L148" s="1601" t="s">
        <v>115</v>
      </c>
      <c r="M148" s="1465"/>
      <c r="N148" s="1466"/>
      <c r="O148" s="1467"/>
      <c r="P148" s="1468"/>
      <c r="Q148" s="1469"/>
      <c r="R148" s="1470"/>
      <c r="S148" s="1446"/>
      <c r="T148" s="1446"/>
      <c r="U148" s="1447"/>
      <c r="V148" s="1448">
        <v>45787</v>
      </c>
      <c r="W148" s="1449">
        <v>45800</v>
      </c>
      <c r="X148" s="1450">
        <v>111200000</v>
      </c>
      <c r="Y148" s="1450">
        <f t="shared" si="59"/>
        <v>11120000</v>
      </c>
      <c r="Z148" s="1450">
        <f t="shared" si="60"/>
        <v>122320000</v>
      </c>
      <c r="AA148" s="1451">
        <f t="shared" si="61"/>
        <v>122320000</v>
      </c>
      <c r="AB148" s="1471"/>
      <c r="AC148" s="1453"/>
      <c r="AD148" s="1236"/>
      <c r="AE148" s="1454"/>
      <c r="AF148" s="1440"/>
      <c r="AG148" s="1440"/>
      <c r="AH148" s="1440"/>
      <c r="AI148" s="1440"/>
      <c r="AJ148" s="1440"/>
      <c r="AK148" s="1440"/>
      <c r="AL148" s="1440"/>
      <c r="AM148" s="1440"/>
      <c r="AN148" s="1458"/>
      <c r="AO148" s="1459"/>
      <c r="AP148" s="1459"/>
    </row>
    <row r="149" spans="1:42" ht="13.5" customHeight="1">
      <c r="A149" s="22"/>
      <c r="B149" s="5168"/>
      <c r="C149" s="5111"/>
      <c r="D149" s="5111"/>
      <c r="E149" s="1460"/>
      <c r="F149" s="1461"/>
      <c r="G149" s="1216"/>
      <c r="H149" s="1439" t="s">
        <v>322</v>
      </c>
      <c r="I149" s="1462"/>
      <c r="J149" s="1463"/>
      <c r="K149" s="1464"/>
      <c r="L149" s="1601" t="s">
        <v>115</v>
      </c>
      <c r="M149" s="1465"/>
      <c r="N149" s="1466"/>
      <c r="O149" s="1467"/>
      <c r="P149" s="1468"/>
      <c r="Q149" s="1469"/>
      <c r="R149" s="1470"/>
      <c r="S149" s="1446"/>
      <c r="T149" s="1446"/>
      <c r="U149" s="1447"/>
      <c r="V149" s="1448">
        <v>45818</v>
      </c>
      <c r="W149" s="1449">
        <v>45833</v>
      </c>
      <c r="X149" s="1450">
        <v>111200000</v>
      </c>
      <c r="Y149" s="1450">
        <f t="shared" si="59"/>
        <v>11120000</v>
      </c>
      <c r="Z149" s="1450">
        <f t="shared" si="60"/>
        <v>122320000</v>
      </c>
      <c r="AA149" s="1451">
        <f t="shared" si="61"/>
        <v>122320000</v>
      </c>
      <c r="AB149" s="1471"/>
      <c r="AC149" s="1453"/>
      <c r="AD149" s="1236"/>
      <c r="AE149" s="1454"/>
      <c r="AF149" s="1440"/>
      <c r="AG149" s="1440"/>
      <c r="AH149" s="1440"/>
      <c r="AI149" s="1440"/>
      <c r="AJ149" s="1440"/>
      <c r="AK149" s="1440"/>
      <c r="AL149" s="1440"/>
      <c r="AM149" s="1440"/>
      <c r="AN149" s="1458"/>
      <c r="AO149" s="1459"/>
      <c r="AP149" s="1459"/>
    </row>
    <row r="150" spans="1:42" ht="13.5" customHeight="1">
      <c r="A150" s="22"/>
      <c r="B150" s="5168"/>
      <c r="C150" s="5111"/>
      <c r="D150" s="5111"/>
      <c r="E150" s="1460"/>
      <c r="F150" s="1461"/>
      <c r="G150" s="1216"/>
      <c r="H150" s="1439" t="s">
        <v>323</v>
      </c>
      <c r="I150" s="1462"/>
      <c r="J150" s="1463"/>
      <c r="K150" s="1464"/>
      <c r="L150" s="1601" t="s">
        <v>115</v>
      </c>
      <c r="M150" s="1465"/>
      <c r="N150" s="1466"/>
      <c r="O150" s="1467"/>
      <c r="P150" s="1468"/>
      <c r="Q150" s="1469"/>
      <c r="R150" s="1470"/>
      <c r="S150" s="1446"/>
      <c r="T150" s="1446"/>
      <c r="U150" s="1447"/>
      <c r="V150" s="1448">
        <v>45848</v>
      </c>
      <c r="W150" s="1449">
        <v>45863</v>
      </c>
      <c r="X150" s="1450">
        <v>111200000</v>
      </c>
      <c r="Y150" s="1450">
        <f t="shared" si="59"/>
        <v>11120000</v>
      </c>
      <c r="Z150" s="1450">
        <f t="shared" si="60"/>
        <v>122320000</v>
      </c>
      <c r="AA150" s="1451">
        <f t="shared" si="61"/>
        <v>122320000</v>
      </c>
      <c r="AB150" s="1471"/>
      <c r="AC150" s="1453"/>
      <c r="AD150" s="1236"/>
      <c r="AE150" s="1454"/>
      <c r="AF150" s="1440"/>
      <c r="AG150" s="1440"/>
      <c r="AH150" s="1440"/>
      <c r="AI150" s="1440"/>
      <c r="AJ150" s="1440"/>
      <c r="AK150" s="1440"/>
      <c r="AL150" s="1440"/>
      <c r="AM150" s="1440"/>
      <c r="AN150" s="1458"/>
      <c r="AO150" s="1459"/>
      <c r="AP150" s="1459"/>
    </row>
    <row r="151" spans="1:42" ht="13.5" customHeight="1">
      <c r="A151" s="22"/>
      <c r="B151" s="5168"/>
      <c r="C151" s="5111"/>
      <c r="D151" s="5111"/>
      <c r="E151" s="1460"/>
      <c r="F151" s="1461"/>
      <c r="G151" s="1216"/>
      <c r="H151" s="1439" t="s">
        <v>324</v>
      </c>
      <c r="I151" s="1462"/>
      <c r="J151" s="1463"/>
      <c r="K151" s="1464"/>
      <c r="L151" s="1601" t="s">
        <v>115</v>
      </c>
      <c r="M151" s="1465"/>
      <c r="N151" s="1466"/>
      <c r="O151" s="1467"/>
      <c r="P151" s="1468"/>
      <c r="Q151" s="1469"/>
      <c r="R151" s="1470"/>
      <c r="S151" s="1446"/>
      <c r="T151" s="1446"/>
      <c r="U151" s="1447"/>
      <c r="V151" s="1448">
        <v>45879</v>
      </c>
      <c r="W151" s="1449">
        <v>45894</v>
      </c>
      <c r="X151" s="1450">
        <v>111200000</v>
      </c>
      <c r="Y151" s="1450">
        <f t="shared" si="59"/>
        <v>11120000</v>
      </c>
      <c r="Z151" s="1450">
        <f t="shared" si="60"/>
        <v>122320000</v>
      </c>
      <c r="AA151" s="1451">
        <f t="shared" si="61"/>
        <v>122320000</v>
      </c>
      <c r="AB151" s="1471"/>
      <c r="AC151" s="1382"/>
      <c r="AD151" s="1236"/>
      <c r="AE151" s="1454"/>
      <c r="AF151" s="1440"/>
      <c r="AG151" s="1440"/>
      <c r="AH151" s="1440"/>
      <c r="AI151" s="1440"/>
      <c r="AJ151" s="1440"/>
      <c r="AK151" s="1440"/>
      <c r="AL151" s="1440"/>
      <c r="AM151" s="1440"/>
      <c r="AN151" s="1458"/>
      <c r="AO151" s="1459"/>
      <c r="AP151" s="1459"/>
    </row>
    <row r="152" spans="1:42" ht="13.5" customHeight="1">
      <c r="A152" s="22"/>
      <c r="B152" s="5168"/>
      <c r="C152" s="5111"/>
      <c r="D152" s="5111"/>
      <c r="E152" s="1460"/>
      <c r="F152" s="1461"/>
      <c r="G152" s="1216"/>
      <c r="H152" s="1439" t="s">
        <v>325</v>
      </c>
      <c r="I152" s="1462"/>
      <c r="J152" s="1463"/>
      <c r="K152" s="1464"/>
      <c r="L152" s="1601" t="s">
        <v>115</v>
      </c>
      <c r="M152" s="1465"/>
      <c r="N152" s="1466"/>
      <c r="O152" s="1467"/>
      <c r="P152" s="1468"/>
      <c r="Q152" s="1469"/>
      <c r="R152" s="1470"/>
      <c r="S152" s="1446"/>
      <c r="T152" s="1446"/>
      <c r="U152" s="1447"/>
      <c r="V152" s="1448">
        <v>45910</v>
      </c>
      <c r="W152" s="1449">
        <v>45925</v>
      </c>
      <c r="X152" s="1450">
        <v>111200000</v>
      </c>
      <c r="Y152" s="1450">
        <f t="shared" si="59"/>
        <v>11120000</v>
      </c>
      <c r="Z152" s="1450">
        <f t="shared" si="60"/>
        <v>122320000</v>
      </c>
      <c r="AA152" s="1451">
        <f t="shared" si="61"/>
        <v>122320000</v>
      </c>
      <c r="AB152" s="1472"/>
      <c r="AC152" s="1453"/>
      <c r="AD152" s="1236"/>
      <c r="AE152" s="1454"/>
      <c r="AF152" s="1440"/>
      <c r="AG152" s="1440"/>
      <c r="AH152" s="1440"/>
      <c r="AI152" s="1440"/>
      <c r="AJ152" s="1440"/>
      <c r="AK152" s="1440"/>
      <c r="AL152" s="1440"/>
      <c r="AM152" s="1440"/>
      <c r="AN152" s="1458"/>
      <c r="AO152" s="1459"/>
      <c r="AP152" s="1459"/>
    </row>
    <row r="153" spans="1:42" ht="13.5" customHeight="1">
      <c r="A153" s="22"/>
      <c r="B153" s="5168"/>
      <c r="C153" s="5111"/>
      <c r="D153" s="5111"/>
      <c r="E153" s="1460"/>
      <c r="F153" s="1461"/>
      <c r="G153" s="1216"/>
      <c r="H153" s="1217" t="s">
        <v>326</v>
      </c>
      <c r="I153" s="1462"/>
      <c r="J153" s="1463"/>
      <c r="K153" s="1464"/>
      <c r="L153" s="1601" t="s">
        <v>115</v>
      </c>
      <c r="M153" s="1465"/>
      <c r="N153" s="1466"/>
      <c r="O153" s="1467"/>
      <c r="P153" s="1468"/>
      <c r="Q153" s="1469"/>
      <c r="R153" s="1470"/>
      <c r="S153" s="1446"/>
      <c r="T153" s="1446"/>
      <c r="U153" s="1447"/>
      <c r="V153" s="1230">
        <v>45940</v>
      </c>
      <c r="W153" s="1231">
        <v>45954</v>
      </c>
      <c r="X153" s="1450">
        <v>111200000</v>
      </c>
      <c r="Y153" s="1450">
        <f t="shared" si="59"/>
        <v>11120000</v>
      </c>
      <c r="Z153" s="1450">
        <f t="shared" si="60"/>
        <v>122320000</v>
      </c>
      <c r="AA153" s="1451">
        <f t="shared" si="61"/>
        <v>122320000</v>
      </c>
      <c r="AB153" s="1472"/>
      <c r="AC153" s="1453"/>
      <c r="AD153" s="1236"/>
      <c r="AE153" s="1454"/>
      <c r="AF153" s="1440"/>
      <c r="AG153" s="1440"/>
      <c r="AH153" s="1440"/>
      <c r="AI153" s="1440"/>
      <c r="AJ153" s="1440"/>
      <c r="AK153" s="1440"/>
      <c r="AL153" s="1440"/>
      <c r="AM153" s="1440"/>
      <c r="AN153" s="1458"/>
      <c r="AO153" s="1459"/>
      <c r="AP153" s="1459"/>
    </row>
    <row r="154" spans="1:42" ht="13.5" customHeight="1">
      <c r="A154" s="22"/>
      <c r="B154" s="5168"/>
      <c r="C154" s="5111"/>
      <c r="D154" s="5111"/>
      <c r="E154" s="1460"/>
      <c r="F154" s="1461"/>
      <c r="G154" s="1216"/>
      <c r="H154" s="1217" t="s">
        <v>327</v>
      </c>
      <c r="I154" s="1462"/>
      <c r="J154" s="1463"/>
      <c r="K154" s="1464"/>
      <c r="L154" s="1601" t="s">
        <v>115</v>
      </c>
      <c r="M154" s="1465"/>
      <c r="N154" s="1466"/>
      <c r="O154" s="1467"/>
      <c r="P154" s="1468"/>
      <c r="Q154" s="1469"/>
      <c r="R154" s="1470"/>
      <c r="S154" s="1446"/>
      <c r="T154" s="1446"/>
      <c r="U154" s="1447"/>
      <c r="V154" s="1230">
        <v>45971</v>
      </c>
      <c r="W154" s="1231">
        <v>45979</v>
      </c>
      <c r="X154" s="1450">
        <v>111200000</v>
      </c>
      <c r="Y154" s="1450">
        <f t="shared" si="59"/>
        <v>11120000</v>
      </c>
      <c r="Z154" s="1450">
        <f t="shared" si="60"/>
        <v>122320000</v>
      </c>
      <c r="AA154" s="1451">
        <f t="shared" si="61"/>
        <v>122320000</v>
      </c>
      <c r="AB154" s="1472"/>
      <c r="AC154" s="1453"/>
      <c r="AD154" s="1236"/>
      <c r="AE154" s="1454"/>
      <c r="AF154" s="1440"/>
      <c r="AG154" s="1440"/>
      <c r="AH154" s="1440"/>
      <c r="AI154" s="1440"/>
      <c r="AJ154" s="1440"/>
      <c r="AK154" s="1440"/>
      <c r="AL154" s="1440"/>
      <c r="AM154" s="1440"/>
      <c r="AN154" s="1458"/>
      <c r="AO154" s="1459"/>
      <c r="AP154" s="1459"/>
    </row>
    <row r="155" spans="1:42" ht="13.5" customHeight="1">
      <c r="A155" s="22"/>
      <c r="B155" s="5168"/>
      <c r="C155" s="5111"/>
      <c r="D155" s="5111"/>
      <c r="E155" s="1460"/>
      <c r="F155" s="1461"/>
      <c r="G155" s="1216"/>
      <c r="H155" s="1217" t="s">
        <v>328</v>
      </c>
      <c r="I155" s="1462"/>
      <c r="J155" s="1463"/>
      <c r="K155" s="1464"/>
      <c r="L155" s="1601" t="s">
        <v>115</v>
      </c>
      <c r="M155" s="1465"/>
      <c r="N155" s="1466"/>
      <c r="O155" s="1467"/>
      <c r="P155" s="1468"/>
      <c r="Q155" s="1469"/>
      <c r="R155" s="1470"/>
      <c r="S155" s="1446"/>
      <c r="T155" s="1446"/>
      <c r="U155" s="1447"/>
      <c r="V155" s="1230">
        <v>46001</v>
      </c>
      <c r="W155" s="1231"/>
      <c r="X155" s="1450">
        <v>111200000</v>
      </c>
      <c r="Y155" s="1450">
        <f t="shared" si="59"/>
        <v>11120000</v>
      </c>
      <c r="Z155" s="1450">
        <f t="shared" si="60"/>
        <v>122320000</v>
      </c>
      <c r="AA155" s="1451">
        <v>0</v>
      </c>
      <c r="AB155" s="1472"/>
      <c r="AC155" s="1453"/>
      <c r="AD155" s="1236"/>
      <c r="AE155" s="1454"/>
      <c r="AF155" s="1440"/>
      <c r="AG155" s="1440"/>
      <c r="AH155" s="1440"/>
      <c r="AI155" s="1440"/>
      <c r="AJ155" s="1440"/>
      <c r="AK155" s="1440"/>
      <c r="AL155" s="1440"/>
      <c r="AM155" s="1440"/>
      <c r="AN155" s="1458"/>
      <c r="AO155" s="1459"/>
      <c r="AP155" s="1459"/>
    </row>
    <row r="156" spans="1:42" ht="13.5" customHeight="1">
      <c r="A156" s="22"/>
      <c r="B156" s="5162"/>
      <c r="C156" s="5163"/>
      <c r="D156" s="5163"/>
      <c r="E156" s="1477"/>
      <c r="F156" s="626"/>
      <c r="G156" s="1261"/>
      <c r="H156" s="1262" t="s">
        <v>329</v>
      </c>
      <c r="I156" s="1478"/>
      <c r="J156" s="1479"/>
      <c r="K156" s="1392"/>
      <c r="L156" s="1393" t="s">
        <v>115</v>
      </c>
      <c r="M156" s="1480"/>
      <c r="N156" s="1395"/>
      <c r="O156" s="1481"/>
      <c r="P156" s="1553"/>
      <c r="Q156" s="1483"/>
      <c r="R156" s="1602"/>
      <c r="S156" s="1400"/>
      <c r="T156" s="1400"/>
      <c r="U156" s="1401"/>
      <c r="V156" s="1402">
        <v>46022</v>
      </c>
      <c r="W156" s="1403"/>
      <c r="X156" s="1484">
        <v>-109500000</v>
      </c>
      <c r="Y156" s="1484">
        <f t="shared" si="59"/>
        <v>-10950000</v>
      </c>
      <c r="Z156" s="1485">
        <f t="shared" si="60"/>
        <v>-120450000</v>
      </c>
      <c r="AA156" s="1485">
        <v>-120450000</v>
      </c>
      <c r="AB156" s="1486"/>
      <c r="AC156" s="1406"/>
      <c r="AD156" s="1280"/>
      <c r="AE156" s="1407"/>
      <c r="AF156" s="1394"/>
      <c r="AG156" s="1394"/>
      <c r="AH156" s="1394"/>
      <c r="AI156" s="1394"/>
      <c r="AJ156" s="1394"/>
      <c r="AK156" s="1394"/>
      <c r="AL156" s="1394"/>
      <c r="AM156" s="1394"/>
      <c r="AN156" s="1411"/>
      <c r="AO156" s="1412"/>
      <c r="AP156" s="1412"/>
    </row>
    <row r="157" spans="1:42" ht="30" customHeight="1">
      <c r="A157" s="22"/>
      <c r="B157" s="5165" t="s">
        <v>16</v>
      </c>
      <c r="C157" s="5166"/>
      <c r="D157" s="5166"/>
      <c r="E157" s="1168" t="s">
        <v>16</v>
      </c>
      <c r="F157" s="1179" t="s">
        <v>403</v>
      </c>
      <c r="G157" s="632" t="s">
        <v>404</v>
      </c>
      <c r="H157" s="633"/>
      <c r="I157" s="939" t="s">
        <v>112</v>
      </c>
      <c r="J157" s="324" t="s">
        <v>113</v>
      </c>
      <c r="K157" s="1413" t="s">
        <v>357</v>
      </c>
      <c r="L157" s="636" t="s">
        <v>115</v>
      </c>
      <c r="M157" s="1181" t="s">
        <v>405</v>
      </c>
      <c r="N157" s="1037"/>
      <c r="O157" s="1176">
        <v>45667</v>
      </c>
      <c r="P157" s="640">
        <v>45667</v>
      </c>
      <c r="Q157" s="1599" t="s">
        <v>14</v>
      </c>
      <c r="R157" s="1173">
        <v>46031</v>
      </c>
      <c r="S157" s="642">
        <v>308400000</v>
      </c>
      <c r="T157" s="642">
        <f>S157/10</f>
        <v>30840000</v>
      </c>
      <c r="U157" s="643">
        <f>SUM(S157:T157)</f>
        <v>339240000</v>
      </c>
      <c r="V157" s="644"/>
      <c r="W157" s="645"/>
      <c r="X157" s="1174">
        <f>SUM(X158:X170)</f>
        <v>204900000</v>
      </c>
      <c r="Y157" s="1174">
        <f t="shared" si="59"/>
        <v>20490000</v>
      </c>
      <c r="Z157" s="1174">
        <f t="shared" si="60"/>
        <v>225390000</v>
      </c>
      <c r="AA157" s="1174">
        <f>SUM(AA158:AA170)</f>
        <v>225390000</v>
      </c>
      <c r="AB157" s="628">
        <f>ROUND(U157-AA157,0)</f>
        <v>113850000</v>
      </c>
      <c r="AC157" s="647">
        <f>Z157/U157</f>
        <v>0.66439688715953304</v>
      </c>
      <c r="AD157" s="648"/>
      <c r="AE157" s="649"/>
      <c r="AF157" s="637"/>
      <c r="AG157" s="637"/>
      <c r="AH157" s="637"/>
      <c r="AI157" s="637"/>
      <c r="AJ157" s="637"/>
      <c r="AK157" s="637"/>
      <c r="AL157" s="637"/>
      <c r="AM157" s="637"/>
      <c r="AN157" s="653"/>
      <c r="AO157" s="347"/>
      <c r="AP157" s="347"/>
    </row>
    <row r="158" spans="1:42" ht="13.5" customHeight="1">
      <c r="A158" s="22"/>
      <c r="B158" s="5168"/>
      <c r="C158" s="5111"/>
      <c r="D158" s="5111"/>
      <c r="E158" s="1416"/>
      <c r="F158" s="618"/>
      <c r="G158" s="1188"/>
      <c r="H158" s="1417" t="s">
        <v>317</v>
      </c>
      <c r="I158" s="889"/>
      <c r="J158" s="890"/>
      <c r="K158" s="891"/>
      <c r="L158" s="1600" t="s">
        <v>115</v>
      </c>
      <c r="M158" s="1418"/>
      <c r="N158" s="1419"/>
      <c r="O158" s="1420"/>
      <c r="P158" s="1421"/>
      <c r="Q158" s="1422"/>
      <c r="R158" s="1423"/>
      <c r="S158" s="1424"/>
      <c r="T158" s="1424"/>
      <c r="U158" s="1425"/>
      <c r="V158" s="1426">
        <v>45667</v>
      </c>
      <c r="W158" s="1427">
        <v>45681</v>
      </c>
      <c r="X158" s="1428">
        <v>25700000</v>
      </c>
      <c r="Y158" s="1428">
        <f t="shared" si="59"/>
        <v>2570000</v>
      </c>
      <c r="Z158" s="1428">
        <f t="shared" si="60"/>
        <v>28270000</v>
      </c>
      <c r="AA158" s="1429">
        <v>28270000</v>
      </c>
      <c r="AB158" s="1430"/>
      <c r="AC158" s="1431"/>
      <c r="AD158" s="1208"/>
      <c r="AE158" s="1432"/>
      <c r="AF158" s="1433"/>
      <c r="AG158" s="1418"/>
      <c r="AH158" s="1434"/>
      <c r="AI158" s="1435"/>
      <c r="AJ158" s="1418"/>
      <c r="AK158" s="1433"/>
      <c r="AL158" s="1418"/>
      <c r="AM158" s="1434"/>
      <c r="AN158" s="1436"/>
      <c r="AO158" s="1437"/>
      <c r="AP158" s="1437"/>
    </row>
    <row r="159" spans="1:42" ht="13.5" customHeight="1">
      <c r="A159" s="22"/>
      <c r="B159" s="5168"/>
      <c r="C159" s="5111"/>
      <c r="D159" s="5111"/>
      <c r="E159" s="1438"/>
      <c r="F159" s="348"/>
      <c r="G159" s="1216"/>
      <c r="H159" s="1439" t="s">
        <v>318</v>
      </c>
      <c r="I159" s="380"/>
      <c r="J159" s="381"/>
      <c r="K159" s="382"/>
      <c r="L159" s="1601" t="s">
        <v>115</v>
      </c>
      <c r="M159" s="1440"/>
      <c r="N159" s="1441"/>
      <c r="O159" s="1442"/>
      <c r="P159" s="1443"/>
      <c r="Q159" s="1444"/>
      <c r="R159" s="1445"/>
      <c r="S159" s="1446"/>
      <c r="T159" s="1446"/>
      <c r="U159" s="1447"/>
      <c r="V159" s="1448">
        <v>45698</v>
      </c>
      <c r="W159" s="1449">
        <v>45772</v>
      </c>
      <c r="X159" s="1450">
        <v>25700000</v>
      </c>
      <c r="Y159" s="1450">
        <f t="shared" si="59"/>
        <v>2570000</v>
      </c>
      <c r="Z159" s="1450">
        <f t="shared" si="60"/>
        <v>28270000</v>
      </c>
      <c r="AA159" s="1451">
        <v>28270000</v>
      </c>
      <c r="AB159" s="1452"/>
      <c r="AC159" s="1453"/>
      <c r="AD159" s="1236"/>
      <c r="AE159" s="1454"/>
      <c r="AF159" s="1455"/>
      <c r="AG159" s="1440"/>
      <c r="AH159" s="1456"/>
      <c r="AI159" s="1457"/>
      <c r="AJ159" s="1440"/>
      <c r="AK159" s="1455"/>
      <c r="AL159" s="1440"/>
      <c r="AM159" s="1456"/>
      <c r="AN159" s="1458"/>
      <c r="AO159" s="1459"/>
      <c r="AP159" s="1459"/>
    </row>
    <row r="160" spans="1:42" ht="13.5" customHeight="1">
      <c r="A160" s="22"/>
      <c r="B160" s="5168"/>
      <c r="C160" s="5111"/>
      <c r="D160" s="5111"/>
      <c r="E160" s="1460"/>
      <c r="F160" s="1461"/>
      <c r="G160" s="1216"/>
      <c r="H160" s="1439" t="s">
        <v>319</v>
      </c>
      <c r="I160" s="1462"/>
      <c r="J160" s="1463"/>
      <c r="K160" s="1464"/>
      <c r="L160" s="1601" t="s">
        <v>115</v>
      </c>
      <c r="M160" s="1465"/>
      <c r="N160" s="1466"/>
      <c r="O160" s="1467"/>
      <c r="P160" s="1468"/>
      <c r="Q160" s="1469"/>
      <c r="R160" s="1470"/>
      <c r="S160" s="1446"/>
      <c r="T160" s="1446"/>
      <c r="U160" s="1447"/>
      <c r="V160" s="1448">
        <v>45726</v>
      </c>
      <c r="W160" s="1449">
        <v>45777</v>
      </c>
      <c r="X160" s="1450">
        <v>25700000</v>
      </c>
      <c r="Y160" s="1450">
        <f t="shared" si="59"/>
        <v>2570000</v>
      </c>
      <c r="Z160" s="1450">
        <f t="shared" si="60"/>
        <v>28270000</v>
      </c>
      <c r="AA160" s="1451">
        <v>28270000</v>
      </c>
      <c r="AB160" s="1471"/>
      <c r="AC160" s="1453"/>
      <c r="AD160" s="1236"/>
      <c r="AE160" s="1454"/>
      <c r="AF160" s="1440"/>
      <c r="AG160" s="1440"/>
      <c r="AH160" s="1440"/>
      <c r="AI160" s="1440"/>
      <c r="AJ160" s="1440"/>
      <c r="AK160" s="1440"/>
      <c r="AL160" s="1440"/>
      <c r="AM160" s="1440"/>
      <c r="AN160" s="1458"/>
      <c r="AO160" s="1459"/>
      <c r="AP160" s="1459"/>
    </row>
    <row r="161" spans="1:42" ht="13.5" customHeight="1">
      <c r="A161" s="22"/>
      <c r="B161" s="5168"/>
      <c r="C161" s="5111"/>
      <c r="D161" s="5111"/>
      <c r="E161" s="1460"/>
      <c r="F161" s="1461"/>
      <c r="G161" s="1216"/>
      <c r="H161" s="1439" t="s">
        <v>320</v>
      </c>
      <c r="I161" s="1462"/>
      <c r="J161" s="1463"/>
      <c r="K161" s="1464"/>
      <c r="L161" s="1601" t="s">
        <v>115</v>
      </c>
      <c r="M161" s="1465"/>
      <c r="N161" s="1466"/>
      <c r="O161" s="1467"/>
      <c r="P161" s="1468"/>
      <c r="Q161" s="1469"/>
      <c r="R161" s="1470"/>
      <c r="S161" s="1446"/>
      <c r="T161" s="1446"/>
      <c r="U161" s="1447"/>
      <c r="V161" s="1448">
        <v>45757</v>
      </c>
      <c r="W161" s="1449">
        <v>45800</v>
      </c>
      <c r="X161" s="1450">
        <v>25700000</v>
      </c>
      <c r="Y161" s="1450">
        <f t="shared" si="59"/>
        <v>2570000</v>
      </c>
      <c r="Z161" s="1450">
        <f t="shared" si="60"/>
        <v>28270000</v>
      </c>
      <c r="AA161" s="1451">
        <v>28270000</v>
      </c>
      <c r="AB161" s="1471"/>
      <c r="AC161" s="1453"/>
      <c r="AD161" s="1236"/>
      <c r="AE161" s="1454"/>
      <c r="AF161" s="1440"/>
      <c r="AG161" s="1440"/>
      <c r="AH161" s="1440"/>
      <c r="AI161" s="1440"/>
      <c r="AJ161" s="1440"/>
      <c r="AK161" s="1440"/>
      <c r="AL161" s="1440"/>
      <c r="AM161" s="1440"/>
      <c r="AN161" s="1458"/>
      <c r="AO161" s="1459"/>
      <c r="AP161" s="1459"/>
    </row>
    <row r="162" spans="1:42" ht="13.5" customHeight="1">
      <c r="A162" s="22"/>
      <c r="B162" s="5168"/>
      <c r="C162" s="5111"/>
      <c r="D162" s="5111"/>
      <c r="E162" s="1460"/>
      <c r="F162" s="1461"/>
      <c r="G162" s="1216"/>
      <c r="H162" s="1439" t="s">
        <v>321</v>
      </c>
      <c r="I162" s="1462"/>
      <c r="J162" s="1463"/>
      <c r="K162" s="1464"/>
      <c r="L162" s="1601" t="s">
        <v>115</v>
      </c>
      <c r="M162" s="1465"/>
      <c r="N162" s="1466"/>
      <c r="O162" s="1467"/>
      <c r="P162" s="1468"/>
      <c r="Q162" s="1469"/>
      <c r="R162" s="1470"/>
      <c r="S162" s="1446"/>
      <c r="T162" s="1446"/>
      <c r="U162" s="1447"/>
      <c r="V162" s="1448">
        <v>45787</v>
      </c>
      <c r="W162" s="1449">
        <v>45848</v>
      </c>
      <c r="X162" s="1450">
        <v>25700000</v>
      </c>
      <c r="Y162" s="1450">
        <f t="shared" si="59"/>
        <v>2570000</v>
      </c>
      <c r="Z162" s="1450">
        <f t="shared" si="60"/>
        <v>28270000</v>
      </c>
      <c r="AA162" s="1451">
        <v>28270000</v>
      </c>
      <c r="AB162" s="1471"/>
      <c r="AC162" s="1453"/>
      <c r="AD162" s="1236"/>
      <c r="AE162" s="1454"/>
      <c r="AF162" s="1440"/>
      <c r="AG162" s="1440"/>
      <c r="AH162" s="1440"/>
      <c r="AI162" s="1440"/>
      <c r="AJ162" s="1440"/>
      <c r="AK162" s="1440"/>
      <c r="AL162" s="1440"/>
      <c r="AM162" s="1440"/>
      <c r="AN162" s="1458"/>
      <c r="AO162" s="1459"/>
      <c r="AP162" s="1459"/>
    </row>
    <row r="163" spans="1:42" ht="13.5" customHeight="1">
      <c r="A163" s="22"/>
      <c r="B163" s="5168"/>
      <c r="C163" s="5111"/>
      <c r="D163" s="5111"/>
      <c r="E163" s="1460"/>
      <c r="F163" s="1461"/>
      <c r="G163" s="1216"/>
      <c r="H163" s="1439" t="s">
        <v>322</v>
      </c>
      <c r="I163" s="1462"/>
      <c r="J163" s="1463"/>
      <c r="K163" s="1464"/>
      <c r="L163" s="1601" t="s">
        <v>115</v>
      </c>
      <c r="M163" s="1465"/>
      <c r="N163" s="1466"/>
      <c r="O163" s="1467"/>
      <c r="P163" s="1468"/>
      <c r="Q163" s="1469"/>
      <c r="R163" s="1470"/>
      <c r="S163" s="1446"/>
      <c r="T163" s="1446"/>
      <c r="U163" s="1447"/>
      <c r="V163" s="1448">
        <v>45818</v>
      </c>
      <c r="W163" s="1449">
        <v>45863</v>
      </c>
      <c r="X163" s="1450">
        <v>25700000</v>
      </c>
      <c r="Y163" s="1450">
        <f t="shared" si="59"/>
        <v>2570000</v>
      </c>
      <c r="Z163" s="1450">
        <f t="shared" si="60"/>
        <v>28270000</v>
      </c>
      <c r="AA163" s="1451">
        <v>28270000</v>
      </c>
      <c r="AB163" s="1471"/>
      <c r="AC163" s="1453"/>
      <c r="AD163" s="1236"/>
      <c r="AE163" s="1454"/>
      <c r="AF163" s="1440"/>
      <c r="AG163" s="1440"/>
      <c r="AH163" s="1440"/>
      <c r="AI163" s="1440"/>
      <c r="AJ163" s="1440"/>
      <c r="AK163" s="1440"/>
      <c r="AL163" s="1440"/>
      <c r="AM163" s="1440"/>
      <c r="AN163" s="1458"/>
      <c r="AO163" s="1459"/>
      <c r="AP163" s="1459"/>
    </row>
    <row r="164" spans="1:42" ht="13.5" customHeight="1">
      <c r="A164" s="22"/>
      <c r="B164" s="5168"/>
      <c r="C164" s="5111"/>
      <c r="D164" s="5111"/>
      <c r="E164" s="1460"/>
      <c r="F164" s="1461"/>
      <c r="G164" s="1216"/>
      <c r="H164" s="1439" t="s">
        <v>323</v>
      </c>
      <c r="I164" s="1462"/>
      <c r="J164" s="1463"/>
      <c r="K164" s="1464"/>
      <c r="L164" s="1601" t="s">
        <v>115</v>
      </c>
      <c r="M164" s="1465"/>
      <c r="N164" s="1466"/>
      <c r="O164" s="1467"/>
      <c r="P164" s="1468"/>
      <c r="Q164" s="1469"/>
      <c r="R164" s="1470"/>
      <c r="S164" s="1446"/>
      <c r="T164" s="1446"/>
      <c r="U164" s="1447"/>
      <c r="V164" s="1448">
        <v>45848</v>
      </c>
      <c r="W164" s="1449">
        <v>45945</v>
      </c>
      <c r="X164" s="1450">
        <v>25700000</v>
      </c>
      <c r="Y164" s="1450">
        <f t="shared" si="59"/>
        <v>2570000</v>
      </c>
      <c r="Z164" s="1450">
        <f t="shared" si="60"/>
        <v>28270000</v>
      </c>
      <c r="AA164" s="1451">
        <v>28270000</v>
      </c>
      <c r="AB164" s="1471"/>
      <c r="AC164" s="1453"/>
      <c r="AD164" s="1236"/>
      <c r="AE164" s="1454"/>
      <c r="AF164" s="1440"/>
      <c r="AG164" s="1440"/>
      <c r="AH164" s="1440"/>
      <c r="AI164" s="1440"/>
      <c r="AJ164" s="1440"/>
      <c r="AK164" s="1440"/>
      <c r="AL164" s="1440"/>
      <c r="AM164" s="1440"/>
      <c r="AN164" s="1458"/>
      <c r="AO164" s="1459"/>
      <c r="AP164" s="1459"/>
    </row>
    <row r="165" spans="1:42" ht="13.5" customHeight="1">
      <c r="A165" s="22"/>
      <c r="B165" s="5168"/>
      <c r="C165" s="5111"/>
      <c r="D165" s="5111"/>
      <c r="E165" s="1460"/>
      <c r="F165" s="1461"/>
      <c r="G165" s="1216"/>
      <c r="H165" s="1439" t="s">
        <v>324</v>
      </c>
      <c r="I165" s="1462"/>
      <c r="J165" s="1463"/>
      <c r="K165" s="1464"/>
      <c r="L165" s="1601" t="s">
        <v>115</v>
      </c>
      <c r="M165" s="1465"/>
      <c r="N165" s="1466"/>
      <c r="O165" s="1467"/>
      <c r="P165" s="1468"/>
      <c r="Q165" s="1469"/>
      <c r="R165" s="1470"/>
      <c r="S165" s="1446"/>
      <c r="T165" s="1446"/>
      <c r="U165" s="1447"/>
      <c r="V165" s="1448">
        <v>45879</v>
      </c>
      <c r="W165" s="1449">
        <v>45946</v>
      </c>
      <c r="X165" s="1450">
        <v>25700000</v>
      </c>
      <c r="Y165" s="1450">
        <f t="shared" si="59"/>
        <v>2570000</v>
      </c>
      <c r="Z165" s="1450">
        <f t="shared" si="60"/>
        <v>28270000</v>
      </c>
      <c r="AA165" s="1451">
        <v>28270000</v>
      </c>
      <c r="AB165" s="1471"/>
      <c r="AC165" s="1382"/>
      <c r="AD165" s="1236"/>
      <c r="AE165" s="1454"/>
      <c r="AF165" s="1440"/>
      <c r="AG165" s="1440"/>
      <c r="AH165" s="1440"/>
      <c r="AI165" s="1440"/>
      <c r="AJ165" s="1440"/>
      <c r="AK165" s="1440"/>
      <c r="AL165" s="1440"/>
      <c r="AM165" s="1440"/>
      <c r="AN165" s="1458"/>
      <c r="AO165" s="1459"/>
      <c r="AP165" s="1459"/>
    </row>
    <row r="166" spans="1:42" ht="13.5" customHeight="1">
      <c r="A166" s="22"/>
      <c r="B166" s="5168"/>
      <c r="C166" s="5111"/>
      <c r="D166" s="5111"/>
      <c r="E166" s="1460"/>
      <c r="F166" s="1461"/>
      <c r="G166" s="1216"/>
      <c r="H166" s="1439" t="s">
        <v>325</v>
      </c>
      <c r="I166" s="1462"/>
      <c r="J166" s="1463"/>
      <c r="K166" s="1464"/>
      <c r="L166" s="1601" t="s">
        <v>115</v>
      </c>
      <c r="M166" s="1465"/>
      <c r="N166" s="1466"/>
      <c r="O166" s="1467"/>
      <c r="P166" s="1468"/>
      <c r="Q166" s="1469"/>
      <c r="R166" s="1470"/>
      <c r="S166" s="1446"/>
      <c r="T166" s="1446"/>
      <c r="U166" s="1447"/>
      <c r="V166" s="1448">
        <v>45910</v>
      </c>
      <c r="W166" s="1449">
        <v>45971</v>
      </c>
      <c r="X166" s="1450">
        <v>25700000</v>
      </c>
      <c r="Y166" s="1450">
        <f t="shared" si="59"/>
        <v>2570000</v>
      </c>
      <c r="Z166" s="1450">
        <f t="shared" si="60"/>
        <v>28270000</v>
      </c>
      <c r="AA166" s="1451">
        <v>28270000</v>
      </c>
      <c r="AB166" s="1472"/>
      <c r="AC166" s="1453"/>
      <c r="AD166" s="1236"/>
      <c r="AE166" s="1454"/>
      <c r="AF166" s="1440"/>
      <c r="AG166" s="1440"/>
      <c r="AH166" s="1440"/>
      <c r="AI166" s="1440"/>
      <c r="AJ166" s="1440"/>
      <c r="AK166" s="1440"/>
      <c r="AL166" s="1440"/>
      <c r="AM166" s="1440"/>
      <c r="AN166" s="1458"/>
      <c r="AO166" s="1459"/>
      <c r="AP166" s="1459"/>
    </row>
    <row r="167" spans="1:42" ht="13.5" customHeight="1">
      <c r="A167" s="22"/>
      <c r="B167" s="5168"/>
      <c r="C167" s="5111"/>
      <c r="D167" s="5111"/>
      <c r="E167" s="1460"/>
      <c r="F167" s="1461"/>
      <c r="G167" s="1216"/>
      <c r="H167" s="1217" t="s">
        <v>326</v>
      </c>
      <c r="I167" s="1462"/>
      <c r="J167" s="1463"/>
      <c r="K167" s="1464"/>
      <c r="L167" s="1601" t="s">
        <v>115</v>
      </c>
      <c r="M167" s="1465"/>
      <c r="N167" s="1466"/>
      <c r="O167" s="1467"/>
      <c r="P167" s="1473"/>
      <c r="Q167" s="1469"/>
      <c r="R167" s="1469"/>
      <c r="S167" s="1446"/>
      <c r="T167" s="1446"/>
      <c r="U167" s="1447"/>
      <c r="V167" s="1230">
        <v>45940</v>
      </c>
      <c r="W167" s="1231">
        <v>45971</v>
      </c>
      <c r="X167" s="1474">
        <v>25700000</v>
      </c>
      <c r="Y167" s="1474">
        <f t="shared" si="59"/>
        <v>2570000</v>
      </c>
      <c r="Z167" s="1474">
        <f t="shared" si="60"/>
        <v>28270000</v>
      </c>
      <c r="AA167" s="1475">
        <v>28270000</v>
      </c>
      <c r="AB167" s="1472"/>
      <c r="AC167" s="1453"/>
      <c r="AD167" s="1236"/>
      <c r="AE167" s="1454"/>
      <c r="AF167" s="1440"/>
      <c r="AG167" s="1440"/>
      <c r="AH167" s="1440"/>
      <c r="AI167" s="1440"/>
      <c r="AJ167" s="1440"/>
      <c r="AK167" s="1440"/>
      <c r="AL167" s="1440"/>
      <c r="AM167" s="1440"/>
      <c r="AN167" s="1458"/>
      <c r="AO167" s="1459"/>
      <c r="AP167" s="1459"/>
    </row>
    <row r="168" spans="1:42" ht="13.5" customHeight="1">
      <c r="A168" s="22"/>
      <c r="B168" s="5168"/>
      <c r="C168" s="5111"/>
      <c r="D168" s="5111"/>
      <c r="E168" s="1460"/>
      <c r="F168" s="1461"/>
      <c r="G168" s="1216"/>
      <c r="H168" s="1217" t="s">
        <v>327</v>
      </c>
      <c r="I168" s="1462"/>
      <c r="J168" s="1463"/>
      <c r="K168" s="1464"/>
      <c r="L168" s="1601" t="s">
        <v>115</v>
      </c>
      <c r="M168" s="1465"/>
      <c r="N168" s="1466"/>
      <c r="O168" s="1467"/>
      <c r="P168" s="1473"/>
      <c r="Q168" s="1469"/>
      <c r="R168" s="1469"/>
      <c r="S168" s="1446"/>
      <c r="T168" s="1446"/>
      <c r="U168" s="1447"/>
      <c r="V168" s="1230">
        <v>45971</v>
      </c>
      <c r="W168" s="1231">
        <v>46045</v>
      </c>
      <c r="X168" s="1474">
        <v>25700000</v>
      </c>
      <c r="Y168" s="1474">
        <f t="shared" si="59"/>
        <v>2570000</v>
      </c>
      <c r="Z168" s="1474">
        <f t="shared" si="60"/>
        <v>28270000</v>
      </c>
      <c r="AA168" s="1475">
        <v>28270000</v>
      </c>
      <c r="AB168" s="1472"/>
      <c r="AC168" s="1453"/>
      <c r="AD168" s="1236"/>
      <c r="AE168" s="1454"/>
      <c r="AF168" s="1440"/>
      <c r="AG168" s="1440"/>
      <c r="AH168" s="1440"/>
      <c r="AI168" s="1440"/>
      <c r="AJ168" s="1440"/>
      <c r="AK168" s="1440"/>
      <c r="AL168" s="1440"/>
      <c r="AM168" s="1440"/>
      <c r="AN168" s="1458"/>
      <c r="AO168" s="1459"/>
      <c r="AP168" s="1459"/>
    </row>
    <row r="169" spans="1:42" ht="13.5" customHeight="1">
      <c r="A169" s="22"/>
      <c r="B169" s="5168"/>
      <c r="C169" s="5111"/>
      <c r="D169" s="5111"/>
      <c r="E169" s="1460"/>
      <c r="F169" s="1461"/>
      <c r="G169" s="1216"/>
      <c r="H169" s="1217" t="s">
        <v>328</v>
      </c>
      <c r="I169" s="1462"/>
      <c r="J169" s="1463"/>
      <c r="K169" s="1464"/>
      <c r="L169" s="1601" t="s">
        <v>115</v>
      </c>
      <c r="M169" s="1465"/>
      <c r="N169" s="1466"/>
      <c r="O169" s="1467"/>
      <c r="P169" s="1473"/>
      <c r="Q169" s="1469"/>
      <c r="R169" s="1469"/>
      <c r="S169" s="1446"/>
      <c r="T169" s="1446"/>
      <c r="U169" s="1447"/>
      <c r="V169" s="1230">
        <v>46001</v>
      </c>
      <c r="W169" s="1231">
        <v>46063</v>
      </c>
      <c r="X169" s="1474">
        <v>25700000</v>
      </c>
      <c r="Y169" s="1474">
        <f t="shared" si="59"/>
        <v>2570000</v>
      </c>
      <c r="Z169" s="1474">
        <f t="shared" si="60"/>
        <v>28270000</v>
      </c>
      <c r="AA169" s="1475">
        <v>28270000</v>
      </c>
      <c r="AB169" s="1472"/>
      <c r="AC169" s="1453"/>
      <c r="AD169" s="1236"/>
      <c r="AE169" s="1454"/>
      <c r="AF169" s="1440"/>
      <c r="AG169" s="1440"/>
      <c r="AH169" s="1440"/>
      <c r="AI169" s="1440"/>
      <c r="AJ169" s="1440"/>
      <c r="AK169" s="1440"/>
      <c r="AL169" s="1440"/>
      <c r="AM169" s="1440"/>
      <c r="AN169" s="1458"/>
      <c r="AO169" s="1459"/>
      <c r="AP169" s="1459"/>
    </row>
    <row r="170" spans="1:42" ht="13.5" customHeight="1">
      <c r="A170" s="22"/>
      <c r="B170" s="5162"/>
      <c r="C170" s="5163"/>
      <c r="D170" s="5163"/>
      <c r="E170" s="1477"/>
      <c r="F170" s="626"/>
      <c r="G170" s="1261"/>
      <c r="H170" s="1262" t="s">
        <v>329</v>
      </c>
      <c r="I170" s="1478"/>
      <c r="J170" s="1479"/>
      <c r="K170" s="1392"/>
      <c r="L170" s="1393"/>
      <c r="M170" s="1480"/>
      <c r="N170" s="1395"/>
      <c r="O170" s="1481"/>
      <c r="P170" s="1482"/>
      <c r="Q170" s="1483"/>
      <c r="R170" s="1483"/>
      <c r="S170" s="1400"/>
      <c r="T170" s="1400"/>
      <c r="U170" s="1401"/>
      <c r="V170" s="1402">
        <v>46022</v>
      </c>
      <c r="W170" s="1403"/>
      <c r="X170" s="1484">
        <v>-103500000</v>
      </c>
      <c r="Y170" s="1484">
        <f t="shared" si="59"/>
        <v>-10350000</v>
      </c>
      <c r="Z170" s="1485">
        <f t="shared" si="60"/>
        <v>-113850000</v>
      </c>
      <c r="AA170" s="1485">
        <v>-113850000</v>
      </c>
      <c r="AB170" s="1486"/>
      <c r="AC170" s="1406"/>
      <c r="AD170" s="1280"/>
      <c r="AE170" s="1407"/>
      <c r="AF170" s="1394"/>
      <c r="AG170" s="1394"/>
      <c r="AH170" s="1394"/>
      <c r="AI170" s="1394"/>
      <c r="AJ170" s="1394"/>
      <c r="AK170" s="1394"/>
      <c r="AL170" s="1394"/>
      <c r="AM170" s="1394"/>
      <c r="AN170" s="1411"/>
      <c r="AO170" s="1412"/>
      <c r="AP170" s="1412"/>
    </row>
    <row r="171" spans="1:42" ht="30" customHeight="1">
      <c r="A171" s="22"/>
      <c r="B171" s="5165" t="s">
        <v>16</v>
      </c>
      <c r="C171" s="5166"/>
      <c r="D171" s="5166"/>
      <c r="E171" s="1603" t="s">
        <v>16</v>
      </c>
      <c r="F171" s="1604" t="s">
        <v>406</v>
      </c>
      <c r="G171" s="1605" t="s">
        <v>407</v>
      </c>
      <c r="H171" s="1606"/>
      <c r="I171" s="939" t="s">
        <v>231</v>
      </c>
      <c r="J171" s="324" t="s">
        <v>113</v>
      </c>
      <c r="K171" s="635" t="s">
        <v>382</v>
      </c>
      <c r="L171" s="1607" t="s">
        <v>115</v>
      </c>
      <c r="M171" s="637" t="s">
        <v>408</v>
      </c>
      <c r="N171" s="638" t="s">
        <v>117</v>
      </c>
      <c r="O171" s="1608" t="s">
        <v>409</v>
      </c>
      <c r="P171" s="640">
        <v>45952</v>
      </c>
      <c r="Q171" s="1599" t="s">
        <v>14</v>
      </c>
      <c r="R171" s="1609">
        <v>45991</v>
      </c>
      <c r="S171" s="642">
        <v>5500000</v>
      </c>
      <c r="T171" s="642">
        <f>S171/10</f>
        <v>550000</v>
      </c>
      <c r="U171" s="643">
        <f>SUM(S171:T171)</f>
        <v>6050000</v>
      </c>
      <c r="V171" s="644"/>
      <c r="W171" s="645"/>
      <c r="X171" s="1174">
        <f>SUM(X173:X174)</f>
        <v>3300000</v>
      </c>
      <c r="Y171" s="1174">
        <f t="shared" si="59"/>
        <v>330000</v>
      </c>
      <c r="Z171" s="1174">
        <f t="shared" si="60"/>
        <v>3630000</v>
      </c>
      <c r="AA171" s="1174">
        <v>3300000</v>
      </c>
      <c r="AB171" s="628">
        <f>ROUND(U171-AA171,0)</f>
        <v>2750000</v>
      </c>
      <c r="AC171" s="1610">
        <f>Z171/U171</f>
        <v>0.6</v>
      </c>
      <c r="AD171" s="1611" t="s">
        <v>410</v>
      </c>
      <c r="AE171" s="649"/>
      <c r="AF171" s="637"/>
      <c r="AG171" s="637"/>
      <c r="AH171" s="637"/>
      <c r="AI171" s="637"/>
      <c r="AJ171" s="637"/>
      <c r="AK171" s="637"/>
      <c r="AL171" s="637"/>
      <c r="AM171" s="637"/>
      <c r="AN171" s="653"/>
      <c r="AO171" s="654"/>
      <c r="AP171" s="654"/>
    </row>
    <row r="172" spans="1:42" ht="13.5" customHeight="1">
      <c r="A172" s="22"/>
      <c r="B172" s="618"/>
      <c r="C172" s="618"/>
      <c r="D172" s="618"/>
      <c r="E172" s="1612"/>
      <c r="F172" s="618"/>
      <c r="G172" s="619"/>
      <c r="H172" s="1613" t="s">
        <v>411</v>
      </c>
      <c r="I172" s="1614"/>
      <c r="J172" s="1615"/>
      <c r="K172" s="883"/>
      <c r="L172" s="1616" t="s">
        <v>115</v>
      </c>
      <c r="M172" s="1617" t="s">
        <v>156</v>
      </c>
      <c r="N172" s="1618">
        <v>0.4</v>
      </c>
      <c r="O172" s="1619"/>
      <c r="P172" s="1620"/>
      <c r="Q172" s="1621"/>
      <c r="R172" s="1622"/>
      <c r="S172" s="1623"/>
      <c r="T172" s="1623"/>
      <c r="U172" s="1624"/>
      <c r="V172" s="1625"/>
      <c r="W172" s="1626"/>
      <c r="X172" s="1627"/>
      <c r="Y172" s="1627"/>
      <c r="Z172" s="1628"/>
      <c r="AA172" s="1628"/>
      <c r="AB172" s="1629"/>
      <c r="AC172" s="1630"/>
      <c r="AD172" s="1631"/>
      <c r="AE172" s="873"/>
      <c r="AF172" s="875"/>
      <c r="AG172" s="875"/>
      <c r="AH172" s="875"/>
      <c r="AI172" s="875"/>
      <c r="AJ172" s="875"/>
      <c r="AK172" s="875"/>
      <c r="AL172" s="875"/>
      <c r="AM172" s="875"/>
      <c r="AN172" s="878"/>
      <c r="AO172" s="376"/>
      <c r="AP172" s="376"/>
    </row>
    <row r="173" spans="1:42" ht="13.5" customHeight="1">
      <c r="A173" s="22"/>
      <c r="B173" s="5168"/>
      <c r="C173" s="5111"/>
      <c r="D173" s="5111"/>
      <c r="E173" s="1460"/>
      <c r="F173" s="348"/>
      <c r="G173" s="1632"/>
      <c r="H173" s="1633" t="s">
        <v>412</v>
      </c>
      <c r="I173" s="1634"/>
      <c r="J173" s="1635"/>
      <c r="K173" s="1636"/>
      <c r="L173" s="1637" t="s">
        <v>115</v>
      </c>
      <c r="M173" s="1638" t="s">
        <v>413</v>
      </c>
      <c r="N173" s="1639">
        <v>0.3</v>
      </c>
      <c r="O173" s="1640"/>
      <c r="P173" s="1641"/>
      <c r="Q173" s="1642"/>
      <c r="R173" s="1643"/>
      <c r="S173" s="1644"/>
      <c r="T173" s="1644"/>
      <c r="U173" s="1376"/>
      <c r="V173" s="1645">
        <v>46013</v>
      </c>
      <c r="W173" s="1646">
        <v>46021</v>
      </c>
      <c r="X173" s="1647">
        <v>1650000</v>
      </c>
      <c r="Y173" s="1647">
        <f t="shared" ref="Y173:Y176" si="62">X173/10</f>
        <v>165000</v>
      </c>
      <c r="Z173" s="1648">
        <f t="shared" ref="Z173:Z176" si="63">SUM(X173:Y173)</f>
        <v>1815000</v>
      </c>
      <c r="AA173" s="1648">
        <f t="shared" ref="AA173:AA174" si="64">Z173</f>
        <v>1815000</v>
      </c>
      <c r="AB173" s="1649"/>
      <c r="AC173" s="1650"/>
      <c r="AD173" s="1208"/>
      <c r="AE173" s="1432"/>
      <c r="AF173" s="1418"/>
      <c r="AG173" s="1418"/>
      <c r="AH173" s="1418"/>
      <c r="AI173" s="1418"/>
      <c r="AJ173" s="1418"/>
      <c r="AK173" s="1418"/>
      <c r="AL173" s="1418"/>
      <c r="AM173" s="1418"/>
      <c r="AN173" s="1436"/>
      <c r="AO173" s="1389"/>
      <c r="AP173" s="1389"/>
    </row>
    <row r="174" spans="1:42" ht="13.5" customHeight="1">
      <c r="A174" s="22"/>
      <c r="B174" s="5162"/>
      <c r="C174" s="5163"/>
      <c r="D174" s="5163"/>
      <c r="E174" s="1477"/>
      <c r="F174" s="283"/>
      <c r="G174" s="312"/>
      <c r="H174" s="1651" t="s">
        <v>414</v>
      </c>
      <c r="I174" s="1478"/>
      <c r="J174" s="429"/>
      <c r="K174" s="1392"/>
      <c r="L174" s="1393" t="s">
        <v>115</v>
      </c>
      <c r="M174" s="1652" t="s">
        <v>415</v>
      </c>
      <c r="N174" s="1395">
        <v>0.3</v>
      </c>
      <c r="O174" s="1481"/>
      <c r="P174" s="1553"/>
      <c r="Q174" s="1483"/>
      <c r="R174" s="1602"/>
      <c r="S174" s="1400"/>
      <c r="T174" s="1400"/>
      <c r="U174" s="1401"/>
      <c r="V174" s="1402">
        <v>45996</v>
      </c>
      <c r="W174" s="1403">
        <v>46010</v>
      </c>
      <c r="X174" s="1653">
        <v>1650000</v>
      </c>
      <c r="Y174" s="1647">
        <f t="shared" si="62"/>
        <v>165000</v>
      </c>
      <c r="Z174" s="1648">
        <f t="shared" si="63"/>
        <v>1815000</v>
      </c>
      <c r="AA174" s="1648">
        <f t="shared" si="64"/>
        <v>1815000</v>
      </c>
      <c r="AB174" s="1556"/>
      <c r="AC174" s="1406"/>
      <c r="AD174" s="1280"/>
      <c r="AE174" s="1407"/>
      <c r="AF174" s="1394"/>
      <c r="AG174" s="1394"/>
      <c r="AH174" s="1394"/>
      <c r="AI174" s="1394"/>
      <c r="AJ174" s="1394"/>
      <c r="AK174" s="1394"/>
      <c r="AL174" s="1394"/>
      <c r="AM174" s="1394"/>
      <c r="AN174" s="1411"/>
      <c r="AO174" s="1412"/>
      <c r="AP174" s="1412"/>
    </row>
    <row r="175" spans="1:42" ht="30" customHeight="1">
      <c r="A175" s="22"/>
      <c r="B175" s="5174" t="s">
        <v>16</v>
      </c>
      <c r="C175" s="5166"/>
      <c r="D175" s="5166"/>
      <c r="E175" s="1038" t="s">
        <v>16</v>
      </c>
      <c r="F175" s="1654" t="s">
        <v>416</v>
      </c>
      <c r="G175" s="1655" t="s">
        <v>417</v>
      </c>
      <c r="H175" s="1656"/>
      <c r="I175" s="1657" t="s">
        <v>112</v>
      </c>
      <c r="J175" s="1658" t="s">
        <v>113</v>
      </c>
      <c r="K175" s="990" t="s">
        <v>114</v>
      </c>
      <c r="L175" s="567" t="s">
        <v>138</v>
      </c>
      <c r="M175" s="991" t="s">
        <v>191</v>
      </c>
      <c r="N175" s="1659" t="s">
        <v>117</v>
      </c>
      <c r="O175" s="1660">
        <v>45993</v>
      </c>
      <c r="P175" s="1661">
        <v>45993</v>
      </c>
      <c r="Q175" s="453" t="s">
        <v>14</v>
      </c>
      <c r="R175" s="1662">
        <v>46112</v>
      </c>
      <c r="S175" s="997">
        <v>3500000</v>
      </c>
      <c r="T175" s="997">
        <f t="shared" ref="T175:T176" si="65">S175/10</f>
        <v>350000</v>
      </c>
      <c r="U175" s="998">
        <f t="shared" ref="U175:U176" si="66">SUM(S175:T175)</f>
        <v>3850000</v>
      </c>
      <c r="V175" s="1663">
        <v>46022</v>
      </c>
      <c r="W175" s="1664">
        <v>46028</v>
      </c>
      <c r="X175" s="1665">
        <f>S175</f>
        <v>3500000</v>
      </c>
      <c r="Y175" s="1665">
        <f t="shared" si="62"/>
        <v>350000</v>
      </c>
      <c r="Z175" s="1665">
        <f t="shared" si="63"/>
        <v>3850000</v>
      </c>
      <c r="AA175" s="1665">
        <v>3850000</v>
      </c>
      <c r="AB175" s="794">
        <f t="shared" ref="AB175:AB176" si="67">ROUND(U175-AA175,0)</f>
        <v>0</v>
      </c>
      <c r="AC175" s="1666">
        <f t="shared" ref="AC175:AC176" si="68">Z175/U175</f>
        <v>1</v>
      </c>
      <c r="AD175" s="1515"/>
      <c r="AE175" s="1006"/>
      <c r="AF175" s="991"/>
      <c r="AG175" s="991"/>
      <c r="AH175" s="991"/>
      <c r="AI175" s="991"/>
      <c r="AJ175" s="991"/>
      <c r="AK175" s="991"/>
      <c r="AL175" s="991"/>
      <c r="AM175" s="991"/>
      <c r="AN175" s="1010"/>
      <c r="AO175" s="1011"/>
      <c r="AP175" s="1011"/>
    </row>
    <row r="176" spans="1:42" ht="30" customHeight="1">
      <c r="A176" s="22"/>
      <c r="B176" s="5165" t="s">
        <v>16</v>
      </c>
      <c r="C176" s="5166"/>
      <c r="D176" s="5166"/>
      <c r="E176" s="1362" t="s">
        <v>16</v>
      </c>
      <c r="F176" s="1667" t="s">
        <v>418</v>
      </c>
      <c r="G176" s="1668" t="s">
        <v>419</v>
      </c>
      <c r="H176" s="1669"/>
      <c r="I176" s="623" t="s">
        <v>231</v>
      </c>
      <c r="J176" s="289" t="s">
        <v>113</v>
      </c>
      <c r="K176" s="290" t="s">
        <v>382</v>
      </c>
      <c r="L176" s="1670" t="s">
        <v>115</v>
      </c>
      <c r="M176" s="292" t="s">
        <v>420</v>
      </c>
      <c r="N176" s="638" t="s">
        <v>117</v>
      </c>
      <c r="O176" s="1608" t="s">
        <v>409</v>
      </c>
      <c r="P176" s="640">
        <v>45931</v>
      </c>
      <c r="Q176" s="1599" t="s">
        <v>14</v>
      </c>
      <c r="R176" s="1173">
        <v>45960</v>
      </c>
      <c r="S176" s="642">
        <v>5500000</v>
      </c>
      <c r="T176" s="642">
        <f t="shared" si="65"/>
        <v>550000</v>
      </c>
      <c r="U176" s="643">
        <f t="shared" si="66"/>
        <v>6050000</v>
      </c>
      <c r="V176" s="644"/>
      <c r="W176" s="645"/>
      <c r="X176" s="1174">
        <f>SUM(X178:X179)</f>
        <v>3162500</v>
      </c>
      <c r="Y176" s="1174">
        <f t="shared" si="62"/>
        <v>316250</v>
      </c>
      <c r="Z176" s="1174">
        <f t="shared" si="63"/>
        <v>3478750</v>
      </c>
      <c r="AA176" s="1174">
        <f>SUM(AA178:AA179)</f>
        <v>3327500</v>
      </c>
      <c r="AB176" s="628">
        <f t="shared" si="67"/>
        <v>2722500</v>
      </c>
      <c r="AC176" s="1610">
        <f t="shared" si="68"/>
        <v>0.57499999999999996</v>
      </c>
      <c r="AD176" s="1611" t="s">
        <v>421</v>
      </c>
      <c r="AE176" s="305"/>
      <c r="AF176" s="292"/>
      <c r="AG176" s="292"/>
      <c r="AH176" s="292"/>
      <c r="AI176" s="292"/>
      <c r="AJ176" s="292"/>
      <c r="AK176" s="292"/>
      <c r="AL176" s="292"/>
      <c r="AM176" s="292"/>
      <c r="AN176" s="309"/>
      <c r="AO176" s="310"/>
      <c r="AP176" s="310"/>
    </row>
    <row r="177" spans="1:42" ht="13.5" customHeight="1">
      <c r="A177" s="22"/>
      <c r="B177" s="618"/>
      <c r="C177" s="618"/>
      <c r="D177" s="618"/>
      <c r="E177" s="1612"/>
      <c r="F177" s="618"/>
      <c r="G177" s="619"/>
      <c r="H177" s="1613" t="s">
        <v>411</v>
      </c>
      <c r="I177" s="1614"/>
      <c r="J177" s="1615"/>
      <c r="K177" s="883"/>
      <c r="L177" s="1616" t="s">
        <v>115</v>
      </c>
      <c r="M177" s="1671" t="s">
        <v>156</v>
      </c>
      <c r="N177" s="1618">
        <v>0.45</v>
      </c>
      <c r="O177" s="1619"/>
      <c r="P177" s="1620"/>
      <c r="Q177" s="1621"/>
      <c r="R177" s="1622"/>
      <c r="S177" s="1623"/>
      <c r="T177" s="1623"/>
      <c r="U177" s="1624"/>
      <c r="V177" s="1625"/>
      <c r="W177" s="1626"/>
      <c r="X177" s="1627"/>
      <c r="Y177" s="1627"/>
      <c r="Z177" s="1628"/>
      <c r="AA177" s="1628"/>
      <c r="AB177" s="1629"/>
      <c r="AC177" s="1630"/>
      <c r="AD177" s="1631"/>
      <c r="AE177" s="1672"/>
      <c r="AF177" s="1673"/>
      <c r="AG177" s="1673"/>
      <c r="AH177" s="1673"/>
      <c r="AI177" s="1673"/>
      <c r="AJ177" s="1673"/>
      <c r="AK177" s="1673"/>
      <c r="AL177" s="1673"/>
      <c r="AM177" s="1673"/>
      <c r="AN177" s="1674"/>
      <c r="AO177" s="376"/>
      <c r="AP177" s="376"/>
    </row>
    <row r="178" spans="1:42" ht="13.5" customHeight="1">
      <c r="A178" s="22"/>
      <c r="B178" s="5168"/>
      <c r="C178" s="5111"/>
      <c r="D178" s="5111"/>
      <c r="E178" s="1460"/>
      <c r="F178" s="348"/>
      <c r="G178" s="1632"/>
      <c r="H178" s="1633" t="s">
        <v>414</v>
      </c>
      <c r="I178" s="1634"/>
      <c r="J178" s="1635"/>
      <c r="K178" s="1636"/>
      <c r="L178" s="1637" t="s">
        <v>115</v>
      </c>
      <c r="M178" s="1675" t="s">
        <v>415</v>
      </c>
      <c r="N178" s="1639">
        <v>0.3</v>
      </c>
      <c r="O178" s="1640"/>
      <c r="P178" s="1641"/>
      <c r="Q178" s="1642"/>
      <c r="R178" s="1643"/>
      <c r="S178" s="1644"/>
      <c r="T178" s="1644"/>
      <c r="U178" s="1376"/>
      <c r="V178" s="1645">
        <v>46003</v>
      </c>
      <c r="W178" s="1646">
        <v>46006</v>
      </c>
      <c r="X178" s="1647">
        <v>1650000</v>
      </c>
      <c r="Y178" s="1647">
        <f t="shared" ref="Y178:Y179" si="69">X178/10</f>
        <v>165000</v>
      </c>
      <c r="Z178" s="1648">
        <f t="shared" ref="Z178:Z179" si="70">SUM(X178:Y178)</f>
        <v>1815000</v>
      </c>
      <c r="AA178" s="1648">
        <f>Z178</f>
        <v>1815000</v>
      </c>
      <c r="AB178" s="1649"/>
      <c r="AC178" s="1650"/>
      <c r="AD178" s="1208"/>
      <c r="AE178" s="1432"/>
      <c r="AF178" s="1418"/>
      <c r="AG178" s="1418"/>
      <c r="AH178" s="1418"/>
      <c r="AI178" s="1418"/>
      <c r="AJ178" s="1418"/>
      <c r="AK178" s="1418"/>
      <c r="AL178" s="1418"/>
      <c r="AM178" s="1418"/>
      <c r="AN178" s="1436"/>
      <c r="AO178" s="1389"/>
      <c r="AP178" s="1389"/>
    </row>
    <row r="179" spans="1:42" ht="13.5" customHeight="1">
      <c r="A179" s="22"/>
      <c r="B179" s="5162"/>
      <c r="C179" s="5163"/>
      <c r="D179" s="5163"/>
      <c r="E179" s="1477"/>
      <c r="F179" s="283"/>
      <c r="G179" s="312"/>
      <c r="H179" s="1651" t="s">
        <v>422</v>
      </c>
      <c r="I179" s="1478"/>
      <c r="J179" s="429"/>
      <c r="K179" s="1392"/>
      <c r="L179" s="1393" t="s">
        <v>115</v>
      </c>
      <c r="M179" s="929" t="s">
        <v>423</v>
      </c>
      <c r="N179" s="1395">
        <v>0.25</v>
      </c>
      <c r="O179" s="1481"/>
      <c r="P179" s="1553"/>
      <c r="Q179" s="1483"/>
      <c r="R179" s="1602"/>
      <c r="S179" s="1400"/>
      <c r="T179" s="1400"/>
      <c r="U179" s="1401"/>
      <c r="V179" s="1402">
        <v>46007</v>
      </c>
      <c r="W179" s="1403">
        <v>46020</v>
      </c>
      <c r="X179" s="1653">
        <v>1512500</v>
      </c>
      <c r="Y179" s="1653">
        <f t="shared" si="69"/>
        <v>151250</v>
      </c>
      <c r="Z179" s="1404">
        <f t="shared" si="70"/>
        <v>1663750</v>
      </c>
      <c r="AA179" s="1404">
        <v>1512500</v>
      </c>
      <c r="AB179" s="1556"/>
      <c r="AC179" s="1406"/>
      <c r="AD179" s="1280"/>
      <c r="AE179" s="1407"/>
      <c r="AF179" s="1394"/>
      <c r="AG179" s="1394"/>
      <c r="AH179" s="1394"/>
      <c r="AI179" s="1394"/>
      <c r="AJ179" s="1394"/>
      <c r="AK179" s="1394"/>
      <c r="AL179" s="1394"/>
      <c r="AM179" s="1394"/>
      <c r="AN179" s="1411"/>
      <c r="AO179" s="1412"/>
      <c r="AP179" s="1412"/>
    </row>
    <row r="180" spans="1:42" ht="30" customHeight="1">
      <c r="A180" s="22"/>
      <c r="B180" s="5169" t="s">
        <v>152</v>
      </c>
      <c r="C180" s="5163"/>
      <c r="D180" s="5164"/>
      <c r="E180" s="1038" t="s">
        <v>25</v>
      </c>
      <c r="F180" s="1676" t="s">
        <v>424</v>
      </c>
      <c r="G180" s="1677" t="s">
        <v>425</v>
      </c>
      <c r="H180" s="976"/>
      <c r="I180" s="977" t="s">
        <v>112</v>
      </c>
      <c r="J180" s="781" t="s">
        <v>426</v>
      </c>
      <c r="K180" s="782" t="s">
        <v>258</v>
      </c>
      <c r="L180" s="461" t="s">
        <v>115</v>
      </c>
      <c r="M180" s="799" t="s">
        <v>427</v>
      </c>
      <c r="N180" s="978">
        <v>0.75</v>
      </c>
      <c r="O180" s="1559">
        <v>45821</v>
      </c>
      <c r="P180" s="1678">
        <v>45821</v>
      </c>
      <c r="Q180" s="1679" t="s">
        <v>14</v>
      </c>
      <c r="R180" s="1680">
        <v>46022</v>
      </c>
      <c r="S180" s="788">
        <v>0</v>
      </c>
      <c r="T180" s="788">
        <f t="shared" ref="T180:T192" si="71">S180/10</f>
        <v>0</v>
      </c>
      <c r="U180" s="789">
        <f t="shared" ref="U180:U192" si="72">SUM(S180:T180)</f>
        <v>0</v>
      </c>
      <c r="V180" s="790"/>
      <c r="W180" s="791"/>
      <c r="X180" s="792">
        <v>0</v>
      </c>
      <c r="Y180" s="792">
        <v>0</v>
      </c>
      <c r="Z180" s="792">
        <f t="shared" ref="Z180:Z189" si="73">X180+Y180</f>
        <v>0</v>
      </c>
      <c r="AA180" s="1681">
        <v>0</v>
      </c>
      <c r="AB180" s="794">
        <f t="shared" ref="AB180:AB192" si="74">ROUND(U180-AA180,0)</f>
        <v>0</v>
      </c>
      <c r="AC180" s="795" t="e">
        <f t="shared" ref="AC180:AC192" si="75">Z180/U180</f>
        <v>#DIV/0!</v>
      </c>
      <c r="AD180" s="1682" t="s">
        <v>428</v>
      </c>
      <c r="AE180" s="797" t="s">
        <v>156</v>
      </c>
      <c r="AF180" s="799" t="s">
        <v>429</v>
      </c>
      <c r="AG180" s="799" t="s">
        <v>430</v>
      </c>
      <c r="AH180" s="799"/>
      <c r="AI180" s="799" t="s">
        <v>431</v>
      </c>
      <c r="AJ180" s="799"/>
      <c r="AK180" s="799"/>
      <c r="AL180" s="799"/>
      <c r="AM180" s="799"/>
      <c r="AN180" s="802"/>
      <c r="AO180" s="803"/>
      <c r="AP180" s="803"/>
    </row>
    <row r="181" spans="1:42" ht="30" customHeight="1">
      <c r="A181" s="22"/>
      <c r="B181" s="5169" t="s">
        <v>152</v>
      </c>
      <c r="C181" s="5163"/>
      <c r="D181" s="5164"/>
      <c r="E181" s="1038" t="s">
        <v>116</v>
      </c>
      <c r="F181" s="1676"/>
      <c r="G181" s="1677" t="s">
        <v>425</v>
      </c>
      <c r="H181" s="976"/>
      <c r="I181" s="977" t="s">
        <v>112</v>
      </c>
      <c r="J181" s="781" t="s">
        <v>426</v>
      </c>
      <c r="K181" s="782" t="s">
        <v>258</v>
      </c>
      <c r="L181" s="1683" t="s">
        <v>115</v>
      </c>
      <c r="M181" s="799" t="s">
        <v>427</v>
      </c>
      <c r="N181" s="978">
        <v>0.25</v>
      </c>
      <c r="O181" s="1559">
        <v>45821</v>
      </c>
      <c r="P181" s="1678">
        <v>45821</v>
      </c>
      <c r="Q181" s="1679" t="s">
        <v>14</v>
      </c>
      <c r="R181" s="1680">
        <v>46022</v>
      </c>
      <c r="S181" s="788">
        <v>0</v>
      </c>
      <c r="T181" s="788">
        <f t="shared" si="71"/>
        <v>0</v>
      </c>
      <c r="U181" s="789">
        <f t="shared" si="72"/>
        <v>0</v>
      </c>
      <c r="V181" s="790"/>
      <c r="W181" s="791"/>
      <c r="X181" s="792">
        <v>0</v>
      </c>
      <c r="Y181" s="792">
        <f t="shared" ref="Y181:Y195" si="76">X181/10</f>
        <v>0</v>
      </c>
      <c r="Z181" s="792">
        <f t="shared" si="73"/>
        <v>0</v>
      </c>
      <c r="AA181" s="1681">
        <v>0</v>
      </c>
      <c r="AB181" s="794">
        <f t="shared" si="74"/>
        <v>0</v>
      </c>
      <c r="AC181" s="795" t="e">
        <f t="shared" si="75"/>
        <v>#DIV/0!</v>
      </c>
      <c r="AD181" s="1682" t="s">
        <v>432</v>
      </c>
      <c r="AE181" s="797"/>
      <c r="AF181" s="799"/>
      <c r="AG181" s="799"/>
      <c r="AH181" s="799"/>
      <c r="AI181" s="799"/>
      <c r="AJ181" s="799"/>
      <c r="AK181" s="799"/>
      <c r="AL181" s="799"/>
      <c r="AM181" s="799"/>
      <c r="AN181" s="802"/>
      <c r="AO181" s="803"/>
      <c r="AP181" s="803"/>
    </row>
    <row r="182" spans="1:42" ht="30" customHeight="1">
      <c r="A182" s="22"/>
      <c r="B182" s="5162" t="s">
        <v>152</v>
      </c>
      <c r="C182" s="5163"/>
      <c r="D182" s="5164"/>
      <c r="E182" s="622" t="s">
        <v>25</v>
      </c>
      <c r="F182" s="1684" t="s">
        <v>433</v>
      </c>
      <c r="G182" s="286" t="s">
        <v>434</v>
      </c>
      <c r="H182" s="287"/>
      <c r="I182" s="623" t="s">
        <v>154</v>
      </c>
      <c r="J182" s="289" t="s">
        <v>155</v>
      </c>
      <c r="K182" s="290" t="s">
        <v>435</v>
      </c>
      <c r="L182" s="291" t="s">
        <v>115</v>
      </c>
      <c r="M182" s="292" t="s">
        <v>156</v>
      </c>
      <c r="N182" s="293" t="s">
        <v>117</v>
      </c>
      <c r="O182" s="1685" t="s">
        <v>436</v>
      </c>
      <c r="P182" s="1686">
        <v>45817</v>
      </c>
      <c r="Q182" s="283" t="s">
        <v>14</v>
      </c>
      <c r="R182" s="1687">
        <v>45902</v>
      </c>
      <c r="S182" s="642">
        <v>0</v>
      </c>
      <c r="T182" s="642">
        <f t="shared" si="71"/>
        <v>0</v>
      </c>
      <c r="U182" s="643">
        <f t="shared" si="72"/>
        <v>0</v>
      </c>
      <c r="V182" s="644"/>
      <c r="W182" s="645"/>
      <c r="X182" s="646">
        <v>0</v>
      </c>
      <c r="Y182" s="646">
        <f t="shared" si="76"/>
        <v>0</v>
      </c>
      <c r="Z182" s="646">
        <f t="shared" si="73"/>
        <v>0</v>
      </c>
      <c r="AA182" s="1688">
        <v>0</v>
      </c>
      <c r="AB182" s="628">
        <f t="shared" si="74"/>
        <v>0</v>
      </c>
      <c r="AC182" s="647" t="e">
        <f t="shared" si="75"/>
        <v>#DIV/0!</v>
      </c>
      <c r="AD182" s="304"/>
      <c r="AE182" s="305"/>
      <c r="AF182" s="292"/>
      <c r="AG182" s="292"/>
      <c r="AH182" s="292"/>
      <c r="AI182" s="292"/>
      <c r="AJ182" s="292"/>
      <c r="AK182" s="292"/>
      <c r="AL182" s="292"/>
      <c r="AM182" s="292"/>
      <c r="AN182" s="309"/>
      <c r="AO182" s="310"/>
      <c r="AP182" s="310"/>
    </row>
    <row r="183" spans="1:42" ht="30" customHeight="1">
      <c r="A183" s="22"/>
      <c r="B183" s="5162" t="s">
        <v>152</v>
      </c>
      <c r="C183" s="5163"/>
      <c r="D183" s="5164"/>
      <c r="E183" s="622" t="s">
        <v>25</v>
      </c>
      <c r="F183" s="1684" t="s">
        <v>437</v>
      </c>
      <c r="G183" s="286" t="s">
        <v>438</v>
      </c>
      <c r="H183" s="287"/>
      <c r="I183" s="623" t="s">
        <v>154</v>
      </c>
      <c r="J183" s="289" t="s">
        <v>155</v>
      </c>
      <c r="K183" s="290" t="s">
        <v>232</v>
      </c>
      <c r="L183" s="291" t="s">
        <v>115</v>
      </c>
      <c r="M183" s="292" t="s">
        <v>156</v>
      </c>
      <c r="N183" s="293" t="s">
        <v>117</v>
      </c>
      <c r="O183" s="1685" t="s">
        <v>436</v>
      </c>
      <c r="P183" s="1686">
        <v>45838</v>
      </c>
      <c r="Q183" s="283" t="s">
        <v>14</v>
      </c>
      <c r="R183" s="1687">
        <v>46022</v>
      </c>
      <c r="S183" s="642">
        <v>0</v>
      </c>
      <c r="T183" s="642">
        <f t="shared" si="71"/>
        <v>0</v>
      </c>
      <c r="U183" s="643">
        <f t="shared" si="72"/>
        <v>0</v>
      </c>
      <c r="V183" s="644"/>
      <c r="W183" s="645"/>
      <c r="X183" s="646">
        <v>0</v>
      </c>
      <c r="Y183" s="646">
        <f t="shared" si="76"/>
        <v>0</v>
      </c>
      <c r="Z183" s="646">
        <f t="shared" si="73"/>
        <v>0</v>
      </c>
      <c r="AA183" s="1688">
        <v>0</v>
      </c>
      <c r="AB183" s="628">
        <f t="shared" si="74"/>
        <v>0</v>
      </c>
      <c r="AC183" s="647" t="e">
        <f t="shared" si="75"/>
        <v>#DIV/0!</v>
      </c>
      <c r="AD183" s="304"/>
      <c r="AE183" s="305"/>
      <c r="AF183" s="292"/>
      <c r="AG183" s="292"/>
      <c r="AH183" s="292"/>
      <c r="AI183" s="292"/>
      <c r="AJ183" s="292"/>
      <c r="AK183" s="292"/>
      <c r="AL183" s="292"/>
      <c r="AM183" s="292"/>
      <c r="AN183" s="309"/>
      <c r="AO183" s="310"/>
      <c r="AP183" s="310"/>
    </row>
    <row r="184" spans="1:42" ht="30" customHeight="1">
      <c r="A184" s="22"/>
      <c r="B184" s="5162" t="s">
        <v>152</v>
      </c>
      <c r="C184" s="5163"/>
      <c r="D184" s="5164"/>
      <c r="E184" s="622" t="s">
        <v>25</v>
      </c>
      <c r="F184" s="1684" t="s">
        <v>439</v>
      </c>
      <c r="G184" s="286" t="s">
        <v>440</v>
      </c>
      <c r="H184" s="287"/>
      <c r="I184" s="623" t="s">
        <v>154</v>
      </c>
      <c r="J184" s="289" t="s">
        <v>155</v>
      </c>
      <c r="K184" s="290" t="s">
        <v>441</v>
      </c>
      <c r="L184" s="291" t="s">
        <v>115</v>
      </c>
      <c r="M184" s="292" t="s">
        <v>156</v>
      </c>
      <c r="N184" s="293" t="s">
        <v>117</v>
      </c>
      <c r="O184" s="1685" t="s">
        <v>436</v>
      </c>
      <c r="P184" s="1686">
        <v>45627</v>
      </c>
      <c r="Q184" s="283" t="s">
        <v>14</v>
      </c>
      <c r="R184" s="1687">
        <v>46022</v>
      </c>
      <c r="S184" s="642">
        <v>0</v>
      </c>
      <c r="T184" s="642">
        <f t="shared" si="71"/>
        <v>0</v>
      </c>
      <c r="U184" s="643">
        <f t="shared" si="72"/>
        <v>0</v>
      </c>
      <c r="V184" s="644"/>
      <c r="W184" s="645"/>
      <c r="X184" s="646">
        <v>0</v>
      </c>
      <c r="Y184" s="646">
        <f t="shared" si="76"/>
        <v>0</v>
      </c>
      <c r="Z184" s="646">
        <f t="shared" si="73"/>
        <v>0</v>
      </c>
      <c r="AA184" s="1688">
        <v>0</v>
      </c>
      <c r="AB184" s="628">
        <f t="shared" si="74"/>
        <v>0</v>
      </c>
      <c r="AC184" s="647" t="e">
        <f t="shared" si="75"/>
        <v>#DIV/0!</v>
      </c>
      <c r="AD184" s="304"/>
      <c r="AE184" s="305"/>
      <c r="AF184" s="292"/>
      <c r="AG184" s="292"/>
      <c r="AH184" s="292"/>
      <c r="AI184" s="292"/>
      <c r="AJ184" s="292"/>
      <c r="AK184" s="292"/>
      <c r="AL184" s="292"/>
      <c r="AM184" s="292"/>
      <c r="AN184" s="309"/>
      <c r="AO184" s="310"/>
      <c r="AP184" s="310"/>
    </row>
    <row r="185" spans="1:42" ht="30" customHeight="1">
      <c r="A185" s="22"/>
      <c r="B185" s="5174" t="s">
        <v>152</v>
      </c>
      <c r="C185" s="5166"/>
      <c r="D185" s="5167"/>
      <c r="E185" s="1038" t="s">
        <v>116</v>
      </c>
      <c r="F185" s="1689" t="s">
        <v>442</v>
      </c>
      <c r="G185" s="1690" t="s">
        <v>443</v>
      </c>
      <c r="H185" s="1691"/>
      <c r="I185" s="1692" t="s">
        <v>154</v>
      </c>
      <c r="J185" s="1120" t="s">
        <v>155</v>
      </c>
      <c r="K185" s="660" t="s">
        <v>435</v>
      </c>
      <c r="L185" s="1495" t="s">
        <v>138</v>
      </c>
      <c r="M185" s="1121" t="s">
        <v>116</v>
      </c>
      <c r="N185" s="784" t="s">
        <v>117</v>
      </c>
      <c r="O185" s="1693" t="s">
        <v>436</v>
      </c>
      <c r="P185" s="1694">
        <v>45961</v>
      </c>
      <c r="Q185" s="1114" t="s">
        <v>14</v>
      </c>
      <c r="R185" s="1695">
        <v>46387</v>
      </c>
      <c r="S185" s="788">
        <v>0</v>
      </c>
      <c r="T185" s="788">
        <f t="shared" si="71"/>
        <v>0</v>
      </c>
      <c r="U185" s="789">
        <f t="shared" si="72"/>
        <v>0</v>
      </c>
      <c r="V185" s="790"/>
      <c r="W185" s="791"/>
      <c r="X185" s="792">
        <v>0</v>
      </c>
      <c r="Y185" s="792">
        <f t="shared" si="76"/>
        <v>0</v>
      </c>
      <c r="Z185" s="792">
        <f t="shared" si="73"/>
        <v>0</v>
      </c>
      <c r="AA185" s="1681">
        <v>0</v>
      </c>
      <c r="AB185" s="794">
        <f t="shared" si="74"/>
        <v>0</v>
      </c>
      <c r="AC185" s="795" t="e">
        <f t="shared" si="75"/>
        <v>#DIV/0!</v>
      </c>
      <c r="AD185" s="1133"/>
      <c r="AE185" s="1696"/>
      <c r="AF185" s="1121"/>
      <c r="AG185" s="1121"/>
      <c r="AH185" s="1121"/>
      <c r="AI185" s="1121"/>
      <c r="AJ185" s="1121"/>
      <c r="AK185" s="1121"/>
      <c r="AL185" s="1121"/>
      <c r="AM185" s="1121"/>
      <c r="AN185" s="1697"/>
      <c r="AO185" s="1698"/>
      <c r="AP185" s="1698"/>
    </row>
    <row r="186" spans="1:42" ht="30" customHeight="1">
      <c r="A186" s="559"/>
      <c r="B186" s="5165" t="s">
        <v>152</v>
      </c>
      <c r="C186" s="5166"/>
      <c r="D186" s="5167"/>
      <c r="E186" s="622" t="s">
        <v>444</v>
      </c>
      <c r="F186" s="1684" t="s">
        <v>445</v>
      </c>
      <c r="G186" s="286" t="s">
        <v>446</v>
      </c>
      <c r="H186" s="287"/>
      <c r="I186" s="939" t="s">
        <v>447</v>
      </c>
      <c r="J186" s="324" t="s">
        <v>155</v>
      </c>
      <c r="K186" s="290" t="s">
        <v>448</v>
      </c>
      <c r="L186" s="291" t="s">
        <v>115</v>
      </c>
      <c r="M186" s="292" t="s">
        <v>405</v>
      </c>
      <c r="N186" s="638" t="s">
        <v>117</v>
      </c>
      <c r="O186" s="1685"/>
      <c r="P186" s="1686">
        <v>45693</v>
      </c>
      <c r="Q186" s="283" t="s">
        <v>14</v>
      </c>
      <c r="R186" s="1687">
        <v>46022</v>
      </c>
      <c r="S186" s="642">
        <v>0</v>
      </c>
      <c r="T186" s="642">
        <f t="shared" si="71"/>
        <v>0</v>
      </c>
      <c r="U186" s="643">
        <f t="shared" si="72"/>
        <v>0</v>
      </c>
      <c r="V186" s="644"/>
      <c r="W186" s="645"/>
      <c r="X186" s="646">
        <v>0</v>
      </c>
      <c r="Y186" s="646">
        <f t="shared" si="76"/>
        <v>0</v>
      </c>
      <c r="Z186" s="646">
        <f t="shared" si="73"/>
        <v>0</v>
      </c>
      <c r="AA186" s="1688">
        <v>0</v>
      </c>
      <c r="AB186" s="628">
        <f t="shared" si="74"/>
        <v>0</v>
      </c>
      <c r="AC186" s="647" t="e">
        <f t="shared" si="75"/>
        <v>#DIV/0!</v>
      </c>
      <c r="AD186" s="304"/>
      <c r="AE186" s="305"/>
      <c r="AF186" s="292"/>
      <c r="AG186" s="292"/>
      <c r="AH186" s="292"/>
      <c r="AI186" s="292"/>
      <c r="AJ186" s="292"/>
      <c r="AK186" s="292"/>
      <c r="AL186" s="292"/>
      <c r="AM186" s="292"/>
      <c r="AN186" s="309"/>
      <c r="AO186" s="310"/>
      <c r="AP186" s="310"/>
    </row>
    <row r="187" spans="1:42" ht="30" customHeight="1">
      <c r="A187" s="22"/>
      <c r="B187" s="5162" t="s">
        <v>152</v>
      </c>
      <c r="C187" s="5163"/>
      <c r="D187" s="5164"/>
      <c r="E187" s="622" t="s">
        <v>25</v>
      </c>
      <c r="F187" s="1684" t="s">
        <v>449</v>
      </c>
      <c r="G187" s="286" t="s">
        <v>450</v>
      </c>
      <c r="H187" s="287"/>
      <c r="I187" s="623" t="s">
        <v>154</v>
      </c>
      <c r="J187" s="289" t="s">
        <v>155</v>
      </c>
      <c r="K187" s="290" t="s">
        <v>382</v>
      </c>
      <c r="L187" s="291" t="s">
        <v>115</v>
      </c>
      <c r="M187" s="292" t="s">
        <v>156</v>
      </c>
      <c r="N187" s="293" t="s">
        <v>117</v>
      </c>
      <c r="O187" s="1685" t="s">
        <v>436</v>
      </c>
      <c r="P187" s="1686">
        <v>45999</v>
      </c>
      <c r="Q187" s="283" t="s">
        <v>14</v>
      </c>
      <c r="R187" s="1687">
        <v>46022</v>
      </c>
      <c r="S187" s="642">
        <v>0</v>
      </c>
      <c r="T187" s="642">
        <f t="shared" si="71"/>
        <v>0</v>
      </c>
      <c r="U187" s="643">
        <f t="shared" si="72"/>
        <v>0</v>
      </c>
      <c r="V187" s="644"/>
      <c r="W187" s="645"/>
      <c r="X187" s="646">
        <v>0</v>
      </c>
      <c r="Y187" s="646">
        <f t="shared" si="76"/>
        <v>0</v>
      </c>
      <c r="Z187" s="646">
        <f t="shared" si="73"/>
        <v>0</v>
      </c>
      <c r="AA187" s="1688">
        <v>0</v>
      </c>
      <c r="AB187" s="628">
        <f t="shared" si="74"/>
        <v>0</v>
      </c>
      <c r="AC187" s="647" t="e">
        <f t="shared" si="75"/>
        <v>#DIV/0!</v>
      </c>
      <c r="AD187" s="304"/>
      <c r="AE187" s="305"/>
      <c r="AF187" s="292"/>
      <c r="AG187" s="292"/>
      <c r="AH187" s="292"/>
      <c r="AI187" s="292"/>
      <c r="AJ187" s="292"/>
      <c r="AK187" s="292"/>
      <c r="AL187" s="292"/>
      <c r="AM187" s="292"/>
      <c r="AN187" s="309"/>
      <c r="AO187" s="310"/>
      <c r="AP187" s="310"/>
    </row>
    <row r="188" spans="1:42" ht="30" customHeight="1">
      <c r="A188" s="22"/>
      <c r="B188" s="5162" t="s">
        <v>152</v>
      </c>
      <c r="C188" s="5163"/>
      <c r="D188" s="5164"/>
      <c r="E188" s="622" t="s">
        <v>116</v>
      </c>
      <c r="F188" s="1684" t="s">
        <v>451</v>
      </c>
      <c r="G188" s="286" t="s">
        <v>452</v>
      </c>
      <c r="H188" s="287"/>
      <c r="I188" s="623" t="s">
        <v>154</v>
      </c>
      <c r="J188" s="289" t="s">
        <v>155</v>
      </c>
      <c r="K188" s="290" t="s">
        <v>382</v>
      </c>
      <c r="L188" s="291" t="s">
        <v>115</v>
      </c>
      <c r="M188" s="292" t="s">
        <v>116</v>
      </c>
      <c r="N188" s="293" t="s">
        <v>117</v>
      </c>
      <c r="O188" s="1685" t="s">
        <v>436</v>
      </c>
      <c r="P188" s="1686">
        <v>46013</v>
      </c>
      <c r="Q188" s="283" t="s">
        <v>14</v>
      </c>
      <c r="R188" s="1687">
        <v>46022</v>
      </c>
      <c r="S188" s="642">
        <v>0</v>
      </c>
      <c r="T188" s="642">
        <f t="shared" si="71"/>
        <v>0</v>
      </c>
      <c r="U188" s="643">
        <f t="shared" si="72"/>
        <v>0</v>
      </c>
      <c r="V188" s="644"/>
      <c r="W188" s="645"/>
      <c r="X188" s="646">
        <v>0</v>
      </c>
      <c r="Y188" s="646">
        <f t="shared" si="76"/>
        <v>0</v>
      </c>
      <c r="Z188" s="646">
        <f t="shared" si="73"/>
        <v>0</v>
      </c>
      <c r="AA188" s="1688">
        <v>0</v>
      </c>
      <c r="AB188" s="628">
        <f t="shared" si="74"/>
        <v>0</v>
      </c>
      <c r="AC188" s="647" t="e">
        <f t="shared" si="75"/>
        <v>#DIV/0!</v>
      </c>
      <c r="AD188" s="304"/>
      <c r="AE188" s="305"/>
      <c r="AF188" s="292"/>
      <c r="AG188" s="292"/>
      <c r="AH188" s="292"/>
      <c r="AI188" s="292"/>
      <c r="AJ188" s="292"/>
      <c r="AK188" s="292"/>
      <c r="AL188" s="292"/>
      <c r="AM188" s="292"/>
      <c r="AN188" s="309"/>
      <c r="AO188" s="310"/>
      <c r="AP188" s="310"/>
    </row>
    <row r="189" spans="1:42" ht="30" customHeight="1">
      <c r="A189" s="22"/>
      <c r="B189" s="5162" t="s">
        <v>152</v>
      </c>
      <c r="C189" s="5163"/>
      <c r="D189" s="5164"/>
      <c r="E189" s="622" t="s">
        <v>25</v>
      </c>
      <c r="F189" s="1684" t="s">
        <v>453</v>
      </c>
      <c r="G189" s="286" t="s">
        <v>454</v>
      </c>
      <c r="H189" s="287"/>
      <c r="I189" s="623" t="s">
        <v>154</v>
      </c>
      <c r="J189" s="289" t="s">
        <v>155</v>
      </c>
      <c r="K189" s="290" t="s">
        <v>382</v>
      </c>
      <c r="L189" s="291" t="s">
        <v>115</v>
      </c>
      <c r="M189" s="292" t="s">
        <v>156</v>
      </c>
      <c r="N189" s="293" t="s">
        <v>117</v>
      </c>
      <c r="O189" s="1685" t="s">
        <v>436</v>
      </c>
      <c r="P189" s="1686">
        <v>46013</v>
      </c>
      <c r="Q189" s="283" t="s">
        <v>14</v>
      </c>
      <c r="R189" s="1687">
        <v>46043</v>
      </c>
      <c r="S189" s="642">
        <v>0</v>
      </c>
      <c r="T189" s="642">
        <f t="shared" si="71"/>
        <v>0</v>
      </c>
      <c r="U189" s="643">
        <f t="shared" si="72"/>
        <v>0</v>
      </c>
      <c r="V189" s="644"/>
      <c r="W189" s="645"/>
      <c r="X189" s="646">
        <v>0</v>
      </c>
      <c r="Y189" s="646">
        <f t="shared" si="76"/>
        <v>0</v>
      </c>
      <c r="Z189" s="646">
        <f t="shared" si="73"/>
        <v>0</v>
      </c>
      <c r="AA189" s="1688">
        <v>0</v>
      </c>
      <c r="AB189" s="628">
        <f t="shared" si="74"/>
        <v>0</v>
      </c>
      <c r="AC189" s="647" t="e">
        <f t="shared" si="75"/>
        <v>#DIV/0!</v>
      </c>
      <c r="AD189" s="304"/>
      <c r="AE189" s="305"/>
      <c r="AF189" s="292"/>
      <c r="AG189" s="292"/>
      <c r="AH189" s="292"/>
      <c r="AI189" s="292"/>
      <c r="AJ189" s="292"/>
      <c r="AK189" s="292"/>
      <c r="AL189" s="292"/>
      <c r="AM189" s="292"/>
      <c r="AN189" s="309"/>
      <c r="AO189" s="310"/>
      <c r="AP189" s="310"/>
    </row>
    <row r="190" spans="1:42" ht="30" customHeight="1">
      <c r="A190" s="22"/>
      <c r="B190" s="5174" t="s">
        <v>16</v>
      </c>
      <c r="C190" s="5166"/>
      <c r="D190" s="5166"/>
      <c r="E190" s="1038" t="s">
        <v>16</v>
      </c>
      <c r="F190" s="1654" t="s">
        <v>455</v>
      </c>
      <c r="G190" s="1655" t="s">
        <v>456</v>
      </c>
      <c r="H190" s="1699"/>
      <c r="I190" s="1657" t="s">
        <v>112</v>
      </c>
      <c r="J190" s="1658" t="s">
        <v>113</v>
      </c>
      <c r="K190" s="990" t="s">
        <v>457</v>
      </c>
      <c r="L190" s="567" t="s">
        <v>138</v>
      </c>
      <c r="M190" s="991" t="s">
        <v>458</v>
      </c>
      <c r="N190" s="1659" t="s">
        <v>117</v>
      </c>
      <c r="O190" s="1660">
        <v>46020</v>
      </c>
      <c r="P190" s="1661">
        <v>46021</v>
      </c>
      <c r="Q190" s="453"/>
      <c r="R190" s="1662">
        <v>46387</v>
      </c>
      <c r="S190" s="997">
        <v>1000000</v>
      </c>
      <c r="T190" s="997">
        <f t="shared" si="71"/>
        <v>100000</v>
      </c>
      <c r="U190" s="998">
        <f t="shared" si="72"/>
        <v>1100000</v>
      </c>
      <c r="V190" s="1663">
        <v>46022</v>
      </c>
      <c r="W190" s="1664">
        <v>46022</v>
      </c>
      <c r="X190" s="1665">
        <f>S190</f>
        <v>1000000</v>
      </c>
      <c r="Y190" s="1665">
        <f t="shared" si="76"/>
        <v>100000</v>
      </c>
      <c r="Z190" s="1665">
        <f>SUM(X190:Y190)</f>
        <v>1100000</v>
      </c>
      <c r="AA190" s="1665">
        <v>1100000</v>
      </c>
      <c r="AB190" s="794">
        <f t="shared" si="74"/>
        <v>0</v>
      </c>
      <c r="AC190" s="1666">
        <f t="shared" si="75"/>
        <v>1</v>
      </c>
      <c r="AD190" s="1515"/>
      <c r="AE190" s="1006"/>
      <c r="AF190" s="991"/>
      <c r="AG190" s="991"/>
      <c r="AH190" s="991"/>
      <c r="AI190" s="991"/>
      <c r="AJ190" s="991"/>
      <c r="AK190" s="991"/>
      <c r="AL190" s="991"/>
      <c r="AM190" s="991"/>
      <c r="AN190" s="1010"/>
      <c r="AO190" s="1011"/>
      <c r="AP190" s="1011"/>
    </row>
    <row r="191" spans="1:42" ht="30" customHeight="1">
      <c r="A191" s="22"/>
      <c r="B191" s="5162" t="s">
        <v>152</v>
      </c>
      <c r="C191" s="5163"/>
      <c r="D191" s="5164"/>
      <c r="E191" s="622" t="s">
        <v>25</v>
      </c>
      <c r="F191" s="1684" t="s">
        <v>459</v>
      </c>
      <c r="G191" s="286" t="s">
        <v>460</v>
      </c>
      <c r="H191" s="287"/>
      <c r="I191" s="623" t="s">
        <v>154</v>
      </c>
      <c r="J191" s="289" t="s">
        <v>155</v>
      </c>
      <c r="K191" s="290" t="s">
        <v>382</v>
      </c>
      <c r="L191" s="291" t="s">
        <v>115</v>
      </c>
      <c r="M191" s="292" t="s">
        <v>156</v>
      </c>
      <c r="N191" s="293" t="s">
        <v>117</v>
      </c>
      <c r="O191" s="1685" t="s">
        <v>436</v>
      </c>
      <c r="P191" s="1686">
        <v>46013</v>
      </c>
      <c r="Q191" s="283" t="s">
        <v>14</v>
      </c>
      <c r="R191" s="1687">
        <v>46081</v>
      </c>
      <c r="S191" s="642">
        <v>0</v>
      </c>
      <c r="T191" s="642">
        <f t="shared" si="71"/>
        <v>0</v>
      </c>
      <c r="U191" s="643">
        <f t="shared" si="72"/>
        <v>0</v>
      </c>
      <c r="V191" s="644"/>
      <c r="W191" s="645"/>
      <c r="X191" s="646">
        <v>0</v>
      </c>
      <c r="Y191" s="646">
        <f t="shared" si="76"/>
        <v>0</v>
      </c>
      <c r="Z191" s="646">
        <f>X191+Y191</f>
        <v>0</v>
      </c>
      <c r="AA191" s="1688">
        <v>0</v>
      </c>
      <c r="AB191" s="628">
        <f t="shared" si="74"/>
        <v>0</v>
      </c>
      <c r="AC191" s="647" t="e">
        <f t="shared" si="75"/>
        <v>#DIV/0!</v>
      </c>
      <c r="AD191" s="304"/>
      <c r="AE191" s="305"/>
      <c r="AF191" s="292"/>
      <c r="AG191" s="292"/>
      <c r="AH191" s="292"/>
      <c r="AI191" s="292"/>
      <c r="AJ191" s="292"/>
      <c r="AK191" s="292"/>
      <c r="AL191" s="292"/>
      <c r="AM191" s="292"/>
      <c r="AN191" s="309"/>
      <c r="AO191" s="310"/>
      <c r="AP191" s="310"/>
    </row>
    <row r="192" spans="1:42" ht="30" customHeight="1">
      <c r="A192" s="22"/>
      <c r="B192" s="5174" t="s">
        <v>16</v>
      </c>
      <c r="C192" s="5166"/>
      <c r="D192" s="5166"/>
      <c r="E192" s="1038" t="s">
        <v>16</v>
      </c>
      <c r="F192" s="1558" t="s">
        <v>461</v>
      </c>
      <c r="G192" s="778" t="s">
        <v>462</v>
      </c>
      <c r="H192" s="779"/>
      <c r="I192" s="977" t="s">
        <v>112</v>
      </c>
      <c r="J192" s="781" t="s">
        <v>113</v>
      </c>
      <c r="K192" s="1700" t="s">
        <v>357</v>
      </c>
      <c r="L192" s="1495" t="s">
        <v>138</v>
      </c>
      <c r="M192" s="1040" t="s">
        <v>156</v>
      </c>
      <c r="N192" s="978"/>
      <c r="O192" s="1559">
        <v>46034</v>
      </c>
      <c r="P192" s="786">
        <v>46034</v>
      </c>
      <c r="Q192" s="1701" t="s">
        <v>14</v>
      </c>
      <c r="R192" s="1560">
        <v>46399</v>
      </c>
      <c r="S192" s="788">
        <v>1340904000</v>
      </c>
      <c r="T192" s="788">
        <f t="shared" si="71"/>
        <v>134090400</v>
      </c>
      <c r="U192" s="789">
        <f t="shared" si="72"/>
        <v>1474994400</v>
      </c>
      <c r="V192" s="790"/>
      <c r="W192" s="791"/>
      <c r="X192" s="1561">
        <f>SUM(X193:X205)</f>
        <v>335226000</v>
      </c>
      <c r="Y192" s="1561">
        <f t="shared" si="76"/>
        <v>33522600</v>
      </c>
      <c r="Z192" s="1561">
        <f t="shared" ref="Z192:Z195" si="77">SUM(X192:Y192)</f>
        <v>368748600</v>
      </c>
      <c r="AA192" s="1561">
        <f>SUM(AA193:AA205)</f>
        <v>245832400</v>
      </c>
      <c r="AB192" s="794">
        <f t="shared" si="74"/>
        <v>1229162000</v>
      </c>
      <c r="AC192" s="1666">
        <f t="shared" si="75"/>
        <v>0.25</v>
      </c>
      <c r="AD192" s="945"/>
      <c r="AE192" s="797"/>
      <c r="AF192" s="799"/>
      <c r="AG192" s="799"/>
      <c r="AH192" s="799"/>
      <c r="AI192" s="799"/>
      <c r="AJ192" s="799"/>
      <c r="AK192" s="799"/>
      <c r="AL192" s="799"/>
      <c r="AM192" s="799"/>
      <c r="AN192" s="802"/>
      <c r="AO192" s="1305"/>
      <c r="AP192" s="347"/>
    </row>
    <row r="193" spans="1:42" ht="13.5" customHeight="1">
      <c r="A193" s="22"/>
      <c r="B193" s="5170"/>
      <c r="C193" s="5111"/>
      <c r="D193" s="5111"/>
      <c r="E193" s="1702"/>
      <c r="F193" s="483"/>
      <c r="G193" s="806"/>
      <c r="H193" s="807" t="s">
        <v>317</v>
      </c>
      <c r="I193" s="808"/>
      <c r="J193" s="809"/>
      <c r="K193" s="810"/>
      <c r="L193" s="981" t="s">
        <v>115</v>
      </c>
      <c r="M193" s="812"/>
      <c r="N193" s="1045"/>
      <c r="O193" s="814"/>
      <c r="P193" s="1046"/>
      <c r="Q193" s="816"/>
      <c r="R193" s="817"/>
      <c r="S193" s="818"/>
      <c r="T193" s="818"/>
      <c r="U193" s="819"/>
      <c r="V193" s="982">
        <v>46034</v>
      </c>
      <c r="W193" s="821">
        <v>46045</v>
      </c>
      <c r="X193" s="822">
        <v>111742000</v>
      </c>
      <c r="Y193" s="822">
        <f t="shared" si="76"/>
        <v>11174200</v>
      </c>
      <c r="Z193" s="822">
        <f t="shared" si="77"/>
        <v>122916200</v>
      </c>
      <c r="AA193" s="983">
        <f>Z193</f>
        <v>122916200</v>
      </c>
      <c r="AB193" s="823"/>
      <c r="AC193" s="824"/>
      <c r="AD193" s="825"/>
      <c r="AE193" s="826"/>
      <c r="AF193" s="827"/>
      <c r="AG193" s="812"/>
      <c r="AH193" s="828"/>
      <c r="AI193" s="829"/>
      <c r="AJ193" s="812"/>
      <c r="AK193" s="827"/>
      <c r="AL193" s="812"/>
      <c r="AM193" s="828"/>
      <c r="AN193" s="830"/>
      <c r="AO193" s="831"/>
      <c r="AP193" s="1437"/>
    </row>
    <row r="194" spans="1:42" ht="13.5" customHeight="1">
      <c r="A194" s="22"/>
      <c r="B194" s="5170"/>
      <c r="C194" s="5111"/>
      <c r="D194" s="5111"/>
      <c r="E194" s="1702"/>
      <c r="F194" s="483"/>
      <c r="G194" s="512"/>
      <c r="H194" s="682" t="s">
        <v>318</v>
      </c>
      <c r="I194" s="514"/>
      <c r="J194" s="515"/>
      <c r="K194" s="516"/>
      <c r="L194" s="832" t="s">
        <v>115</v>
      </c>
      <c r="M194" s="683"/>
      <c r="N194" s="1050"/>
      <c r="O194" s="1051"/>
      <c r="P194" s="1052"/>
      <c r="Q194" s="1053"/>
      <c r="R194" s="1054"/>
      <c r="S194" s="836"/>
      <c r="T194" s="836"/>
      <c r="U194" s="837"/>
      <c r="V194" s="691">
        <v>46063</v>
      </c>
      <c r="W194" s="1703">
        <v>46066</v>
      </c>
      <c r="X194" s="1704">
        <v>111742000</v>
      </c>
      <c r="Y194" s="1704">
        <f t="shared" si="76"/>
        <v>11174200</v>
      </c>
      <c r="Z194" s="1704">
        <f t="shared" si="77"/>
        <v>122916200</v>
      </c>
      <c r="AA194" s="1705">
        <v>122916200</v>
      </c>
      <c r="AB194" s="1706"/>
      <c r="AC194" s="695"/>
      <c r="AD194" s="696"/>
      <c r="AE194" s="697"/>
      <c r="AF194" s="698"/>
      <c r="AG194" s="683"/>
      <c r="AH194" s="699"/>
      <c r="AI194" s="700"/>
      <c r="AJ194" s="683"/>
      <c r="AK194" s="698"/>
      <c r="AL194" s="683"/>
      <c r="AM194" s="699"/>
      <c r="AN194" s="701"/>
      <c r="AO194" s="702"/>
      <c r="AP194" s="1459"/>
    </row>
    <row r="195" spans="1:42" ht="13.5" customHeight="1">
      <c r="A195" s="22"/>
      <c r="B195" s="5170"/>
      <c r="C195" s="5111"/>
      <c r="D195" s="5111"/>
      <c r="E195" s="1707"/>
      <c r="F195" s="1708"/>
      <c r="G195" s="512"/>
      <c r="H195" s="1709" t="s">
        <v>319</v>
      </c>
      <c r="I195" s="1710"/>
      <c r="J195" s="1711"/>
      <c r="K195" s="1712"/>
      <c r="L195" s="1713" t="s">
        <v>138</v>
      </c>
      <c r="M195" s="1714"/>
      <c r="N195" s="1715"/>
      <c r="O195" s="1716"/>
      <c r="P195" s="1717"/>
      <c r="Q195" s="1718"/>
      <c r="R195" s="1719"/>
      <c r="S195" s="1720"/>
      <c r="T195" s="1720"/>
      <c r="U195" s="1721"/>
      <c r="V195" s="1722">
        <v>46091</v>
      </c>
      <c r="W195" s="1703"/>
      <c r="X195" s="1704">
        <v>111742000</v>
      </c>
      <c r="Y195" s="1704">
        <f t="shared" si="76"/>
        <v>11174200</v>
      </c>
      <c r="Z195" s="1704">
        <f t="shared" si="77"/>
        <v>122916200</v>
      </c>
      <c r="AA195" s="1705"/>
      <c r="AB195" s="1723"/>
      <c r="AC195" s="1724"/>
      <c r="AD195" s="1725"/>
      <c r="AE195" s="697"/>
      <c r="AF195" s="683"/>
      <c r="AG195" s="683"/>
      <c r="AH195" s="683"/>
      <c r="AI195" s="683"/>
      <c r="AJ195" s="683"/>
      <c r="AK195" s="683"/>
      <c r="AL195" s="683"/>
      <c r="AM195" s="683"/>
      <c r="AN195" s="701"/>
      <c r="AO195" s="702"/>
      <c r="AP195" s="1459"/>
    </row>
    <row r="196" spans="1:42" ht="13.5" customHeight="1">
      <c r="A196" s="22"/>
      <c r="B196" s="5170"/>
      <c r="C196" s="5111"/>
      <c r="D196" s="5111"/>
      <c r="E196" s="1707"/>
      <c r="F196" s="1708"/>
      <c r="G196" s="512"/>
      <c r="H196" s="682"/>
      <c r="I196" s="1726"/>
      <c r="J196" s="1727"/>
      <c r="K196" s="1728"/>
      <c r="L196" s="832"/>
      <c r="M196" s="1729"/>
      <c r="N196" s="684"/>
      <c r="O196" s="833"/>
      <c r="P196" s="834"/>
      <c r="Q196" s="1730"/>
      <c r="R196" s="1731"/>
      <c r="S196" s="836"/>
      <c r="T196" s="836"/>
      <c r="U196" s="837"/>
      <c r="V196" s="691"/>
      <c r="W196" s="692"/>
      <c r="X196" s="693"/>
      <c r="Y196" s="693"/>
      <c r="Z196" s="693"/>
      <c r="AA196" s="1055"/>
      <c r="AB196" s="838"/>
      <c r="AC196" s="695"/>
      <c r="AD196" s="696"/>
      <c r="AE196" s="697"/>
      <c r="AF196" s="683"/>
      <c r="AG196" s="683"/>
      <c r="AH196" s="683"/>
      <c r="AI196" s="683"/>
      <c r="AJ196" s="683"/>
      <c r="AK196" s="683"/>
      <c r="AL196" s="683"/>
      <c r="AM196" s="683"/>
      <c r="AN196" s="701"/>
      <c r="AO196" s="702"/>
      <c r="AP196" s="1459"/>
    </row>
    <row r="197" spans="1:42" ht="13.5" customHeight="1">
      <c r="A197" s="22"/>
      <c r="B197" s="5170"/>
      <c r="C197" s="5111"/>
      <c r="D197" s="5111"/>
      <c r="E197" s="1707"/>
      <c r="F197" s="1708"/>
      <c r="G197" s="512"/>
      <c r="H197" s="682"/>
      <c r="I197" s="1726"/>
      <c r="J197" s="1727"/>
      <c r="K197" s="1728"/>
      <c r="L197" s="832"/>
      <c r="M197" s="1729"/>
      <c r="N197" s="684"/>
      <c r="O197" s="833"/>
      <c r="P197" s="834"/>
      <c r="Q197" s="1730"/>
      <c r="R197" s="1731"/>
      <c r="S197" s="836"/>
      <c r="T197" s="836"/>
      <c r="U197" s="837"/>
      <c r="V197" s="691"/>
      <c r="W197" s="692"/>
      <c r="X197" s="693"/>
      <c r="Y197" s="693"/>
      <c r="Z197" s="693"/>
      <c r="AA197" s="1055"/>
      <c r="AB197" s="838"/>
      <c r="AC197" s="695"/>
      <c r="AD197" s="696"/>
      <c r="AE197" s="697"/>
      <c r="AF197" s="683"/>
      <c r="AG197" s="683"/>
      <c r="AH197" s="683"/>
      <c r="AI197" s="683"/>
      <c r="AJ197" s="683"/>
      <c r="AK197" s="683"/>
      <c r="AL197" s="683"/>
      <c r="AM197" s="683"/>
      <c r="AN197" s="701"/>
      <c r="AO197" s="702"/>
      <c r="AP197" s="1459"/>
    </row>
    <row r="198" spans="1:42" ht="13.5" customHeight="1">
      <c r="A198" s="22"/>
      <c r="B198" s="5170"/>
      <c r="C198" s="5111"/>
      <c r="D198" s="5111"/>
      <c r="E198" s="1707"/>
      <c r="F198" s="1708"/>
      <c r="G198" s="512"/>
      <c r="H198" s="682"/>
      <c r="I198" s="1726"/>
      <c r="J198" s="1727"/>
      <c r="K198" s="1728"/>
      <c r="L198" s="832"/>
      <c r="M198" s="1729"/>
      <c r="N198" s="684"/>
      <c r="O198" s="833"/>
      <c r="P198" s="834"/>
      <c r="Q198" s="1730"/>
      <c r="R198" s="1731"/>
      <c r="S198" s="836"/>
      <c r="T198" s="836"/>
      <c r="U198" s="837"/>
      <c r="V198" s="691"/>
      <c r="W198" s="692"/>
      <c r="X198" s="693"/>
      <c r="Y198" s="693"/>
      <c r="Z198" s="693"/>
      <c r="AA198" s="1055"/>
      <c r="AB198" s="838"/>
      <c r="AC198" s="695"/>
      <c r="AD198" s="696"/>
      <c r="AE198" s="697"/>
      <c r="AF198" s="683"/>
      <c r="AG198" s="683"/>
      <c r="AH198" s="683"/>
      <c r="AI198" s="683"/>
      <c r="AJ198" s="683"/>
      <c r="AK198" s="683"/>
      <c r="AL198" s="683"/>
      <c r="AM198" s="683"/>
      <c r="AN198" s="701"/>
      <c r="AO198" s="702"/>
      <c r="AP198" s="1459"/>
    </row>
    <row r="199" spans="1:42" ht="13.5" customHeight="1">
      <c r="A199" s="22"/>
      <c r="B199" s="5170"/>
      <c r="C199" s="5111"/>
      <c r="D199" s="5111"/>
      <c r="E199" s="1707"/>
      <c r="F199" s="1708"/>
      <c r="G199" s="512"/>
      <c r="H199" s="682"/>
      <c r="I199" s="1726"/>
      <c r="J199" s="1727"/>
      <c r="K199" s="1728"/>
      <c r="L199" s="832"/>
      <c r="M199" s="1729"/>
      <c r="N199" s="684"/>
      <c r="O199" s="833"/>
      <c r="P199" s="834"/>
      <c r="Q199" s="1730"/>
      <c r="R199" s="1731"/>
      <c r="S199" s="836"/>
      <c r="T199" s="836"/>
      <c r="U199" s="837"/>
      <c r="V199" s="691"/>
      <c r="W199" s="692"/>
      <c r="X199" s="693"/>
      <c r="Y199" s="693"/>
      <c r="Z199" s="693"/>
      <c r="AA199" s="1055"/>
      <c r="AB199" s="838"/>
      <c r="AC199" s="695"/>
      <c r="AD199" s="696"/>
      <c r="AE199" s="697"/>
      <c r="AF199" s="683"/>
      <c r="AG199" s="683"/>
      <c r="AH199" s="683"/>
      <c r="AI199" s="683"/>
      <c r="AJ199" s="683"/>
      <c r="AK199" s="683"/>
      <c r="AL199" s="683"/>
      <c r="AM199" s="683"/>
      <c r="AN199" s="701"/>
      <c r="AO199" s="702"/>
      <c r="AP199" s="1459"/>
    </row>
    <row r="200" spans="1:42" ht="13.5" customHeight="1">
      <c r="A200" s="22"/>
      <c r="B200" s="5170"/>
      <c r="C200" s="5111"/>
      <c r="D200" s="5111"/>
      <c r="E200" s="1707"/>
      <c r="F200" s="1708"/>
      <c r="G200" s="512"/>
      <c r="H200" s="682"/>
      <c r="I200" s="1726"/>
      <c r="J200" s="1727"/>
      <c r="K200" s="1728"/>
      <c r="L200" s="832"/>
      <c r="M200" s="1729"/>
      <c r="N200" s="684"/>
      <c r="O200" s="833"/>
      <c r="P200" s="834"/>
      <c r="Q200" s="1730"/>
      <c r="R200" s="1731"/>
      <c r="S200" s="836"/>
      <c r="T200" s="836"/>
      <c r="U200" s="837"/>
      <c r="V200" s="691"/>
      <c r="W200" s="692"/>
      <c r="X200" s="693"/>
      <c r="Y200" s="693"/>
      <c r="Z200" s="693"/>
      <c r="AA200" s="1055"/>
      <c r="AB200" s="838"/>
      <c r="AC200" s="1732"/>
      <c r="AD200" s="696"/>
      <c r="AE200" s="697"/>
      <c r="AF200" s="683"/>
      <c r="AG200" s="683"/>
      <c r="AH200" s="683"/>
      <c r="AI200" s="683"/>
      <c r="AJ200" s="683"/>
      <c r="AK200" s="683"/>
      <c r="AL200" s="683"/>
      <c r="AM200" s="683"/>
      <c r="AN200" s="701"/>
      <c r="AO200" s="702"/>
      <c r="AP200" s="1459"/>
    </row>
    <row r="201" spans="1:42" ht="13.5" customHeight="1">
      <c r="A201" s="22"/>
      <c r="B201" s="5170"/>
      <c r="C201" s="5111"/>
      <c r="D201" s="5111"/>
      <c r="E201" s="1707"/>
      <c r="F201" s="1708"/>
      <c r="G201" s="512"/>
      <c r="H201" s="682"/>
      <c r="I201" s="1726"/>
      <c r="J201" s="1727"/>
      <c r="K201" s="1728"/>
      <c r="L201" s="832"/>
      <c r="M201" s="1729"/>
      <c r="N201" s="684"/>
      <c r="O201" s="833"/>
      <c r="P201" s="834"/>
      <c r="Q201" s="1730"/>
      <c r="R201" s="1731"/>
      <c r="S201" s="836"/>
      <c r="T201" s="836"/>
      <c r="U201" s="837"/>
      <c r="V201" s="691"/>
      <c r="W201" s="692"/>
      <c r="X201" s="693"/>
      <c r="Y201" s="693"/>
      <c r="Z201" s="693"/>
      <c r="AA201" s="1055"/>
      <c r="AB201" s="1733"/>
      <c r="AC201" s="695"/>
      <c r="AD201" s="696"/>
      <c r="AE201" s="697"/>
      <c r="AF201" s="683"/>
      <c r="AG201" s="683"/>
      <c r="AH201" s="683"/>
      <c r="AI201" s="683"/>
      <c r="AJ201" s="683"/>
      <c r="AK201" s="683"/>
      <c r="AL201" s="683"/>
      <c r="AM201" s="683"/>
      <c r="AN201" s="701"/>
      <c r="AO201" s="702"/>
      <c r="AP201" s="1459"/>
    </row>
    <row r="202" spans="1:42" ht="13.5" customHeight="1">
      <c r="A202" s="22"/>
      <c r="B202" s="5170"/>
      <c r="C202" s="5111"/>
      <c r="D202" s="5111"/>
      <c r="E202" s="1707"/>
      <c r="F202" s="1708"/>
      <c r="G202" s="1734"/>
      <c r="H202" s="1735"/>
      <c r="I202" s="1726"/>
      <c r="J202" s="1727"/>
      <c r="K202" s="1728"/>
      <c r="L202" s="832"/>
      <c r="M202" s="1729"/>
      <c r="N202" s="684"/>
      <c r="O202" s="833"/>
      <c r="P202" s="834"/>
      <c r="Q202" s="1730"/>
      <c r="R202" s="1731"/>
      <c r="S202" s="836"/>
      <c r="T202" s="836"/>
      <c r="U202" s="837"/>
      <c r="V202" s="1736"/>
      <c r="W202" s="1737"/>
      <c r="X202" s="693"/>
      <c r="Y202" s="693"/>
      <c r="Z202" s="693"/>
      <c r="AA202" s="1055"/>
      <c r="AB202" s="1733"/>
      <c r="AC202" s="695"/>
      <c r="AD202" s="696"/>
      <c r="AE202" s="697"/>
      <c r="AF202" s="683"/>
      <c r="AG202" s="683"/>
      <c r="AH202" s="683"/>
      <c r="AI202" s="683"/>
      <c r="AJ202" s="683"/>
      <c r="AK202" s="683"/>
      <c r="AL202" s="683"/>
      <c r="AM202" s="683"/>
      <c r="AN202" s="701"/>
      <c r="AO202" s="702"/>
      <c r="AP202" s="1459"/>
    </row>
    <row r="203" spans="1:42" ht="13.5" customHeight="1">
      <c r="A203" s="22"/>
      <c r="B203" s="5170"/>
      <c r="C203" s="5111"/>
      <c r="D203" s="5111"/>
      <c r="E203" s="1707"/>
      <c r="F203" s="1708"/>
      <c r="G203" s="1734"/>
      <c r="H203" s="1735"/>
      <c r="I203" s="1726"/>
      <c r="J203" s="1727"/>
      <c r="K203" s="1728"/>
      <c r="L203" s="832"/>
      <c r="M203" s="1729"/>
      <c r="N203" s="684"/>
      <c r="O203" s="833"/>
      <c r="P203" s="834"/>
      <c r="Q203" s="1730"/>
      <c r="R203" s="1731"/>
      <c r="S203" s="836"/>
      <c r="T203" s="836"/>
      <c r="U203" s="837"/>
      <c r="V203" s="1736"/>
      <c r="W203" s="1737"/>
      <c r="X203" s="693"/>
      <c r="Y203" s="693"/>
      <c r="Z203" s="693"/>
      <c r="AA203" s="1055"/>
      <c r="AB203" s="1733"/>
      <c r="AC203" s="695"/>
      <c r="AD203" s="696"/>
      <c r="AE203" s="697"/>
      <c r="AF203" s="683"/>
      <c r="AG203" s="683"/>
      <c r="AH203" s="683"/>
      <c r="AI203" s="683"/>
      <c r="AJ203" s="683"/>
      <c r="AK203" s="683"/>
      <c r="AL203" s="683"/>
      <c r="AM203" s="683"/>
      <c r="AN203" s="701"/>
      <c r="AO203" s="702"/>
      <c r="AP203" s="1459"/>
    </row>
    <row r="204" spans="1:42" ht="13.5" customHeight="1">
      <c r="A204" s="22"/>
      <c r="B204" s="5170"/>
      <c r="C204" s="5111"/>
      <c r="D204" s="5111"/>
      <c r="E204" s="1707"/>
      <c r="F204" s="1708"/>
      <c r="G204" s="1734"/>
      <c r="H204" s="1735"/>
      <c r="I204" s="1726"/>
      <c r="J204" s="1727"/>
      <c r="K204" s="1728"/>
      <c r="L204" s="832"/>
      <c r="M204" s="1729"/>
      <c r="N204" s="684"/>
      <c r="O204" s="833"/>
      <c r="P204" s="834"/>
      <c r="Q204" s="1730"/>
      <c r="R204" s="1731"/>
      <c r="S204" s="836"/>
      <c r="T204" s="836"/>
      <c r="U204" s="837"/>
      <c r="V204" s="1736"/>
      <c r="W204" s="1737"/>
      <c r="X204" s="693"/>
      <c r="Y204" s="693"/>
      <c r="Z204" s="693"/>
      <c r="AA204" s="1055"/>
      <c r="AB204" s="1733"/>
      <c r="AC204" s="695"/>
      <c r="AD204" s="696"/>
      <c r="AE204" s="697"/>
      <c r="AF204" s="683"/>
      <c r="AG204" s="683"/>
      <c r="AH204" s="683"/>
      <c r="AI204" s="683"/>
      <c r="AJ204" s="683"/>
      <c r="AK204" s="683"/>
      <c r="AL204" s="683"/>
      <c r="AM204" s="683"/>
      <c r="AN204" s="701"/>
      <c r="AO204" s="702"/>
      <c r="AP204" s="1459"/>
    </row>
    <row r="205" spans="1:42" ht="13.5" customHeight="1">
      <c r="A205" s="22"/>
      <c r="B205" s="5169"/>
      <c r="C205" s="5163"/>
      <c r="D205" s="5163"/>
      <c r="E205" s="1738"/>
      <c r="F205" s="1739"/>
      <c r="G205" s="1336"/>
      <c r="H205" s="1337"/>
      <c r="I205" s="1740"/>
      <c r="J205" s="1741"/>
      <c r="K205" s="1742"/>
      <c r="L205" s="1061"/>
      <c r="M205" s="1743"/>
      <c r="N205" s="1744"/>
      <c r="O205" s="1745"/>
      <c r="P205" s="1746"/>
      <c r="Q205" s="1747"/>
      <c r="R205" s="1748"/>
      <c r="S205" s="1068"/>
      <c r="T205" s="1068"/>
      <c r="U205" s="1069"/>
      <c r="V205" s="1070"/>
      <c r="W205" s="1071"/>
      <c r="X205" s="1749"/>
      <c r="Y205" s="1749"/>
      <c r="Z205" s="1072"/>
      <c r="AA205" s="1072"/>
      <c r="AB205" s="1750"/>
      <c r="AC205" s="1075"/>
      <c r="AD205" s="1076"/>
      <c r="AE205" s="1077"/>
      <c r="AF205" s="1062"/>
      <c r="AG205" s="1062"/>
      <c r="AH205" s="1062"/>
      <c r="AI205" s="1062"/>
      <c r="AJ205" s="1062"/>
      <c r="AK205" s="1062"/>
      <c r="AL205" s="1062"/>
      <c r="AM205" s="1062"/>
      <c r="AN205" s="1081"/>
      <c r="AO205" s="1751"/>
      <c r="AP205" s="1412"/>
    </row>
    <row r="206" spans="1:42" ht="30" customHeight="1">
      <c r="A206" s="22"/>
      <c r="B206" s="5174" t="s">
        <v>16</v>
      </c>
      <c r="C206" s="5166"/>
      <c r="D206" s="5166"/>
      <c r="E206" s="1752" t="s">
        <v>16</v>
      </c>
      <c r="F206" s="1753" t="s">
        <v>463</v>
      </c>
      <c r="G206" s="986" t="s">
        <v>464</v>
      </c>
      <c r="H206" s="779"/>
      <c r="I206" s="977" t="s">
        <v>112</v>
      </c>
      <c r="J206" s="781" t="s">
        <v>113</v>
      </c>
      <c r="K206" s="1700" t="s">
        <v>357</v>
      </c>
      <c r="L206" s="1495" t="s">
        <v>138</v>
      </c>
      <c r="M206" s="1040" t="s">
        <v>465</v>
      </c>
      <c r="N206" s="1754" t="s">
        <v>466</v>
      </c>
      <c r="O206" s="1559">
        <v>46034</v>
      </c>
      <c r="P206" s="786">
        <v>46034</v>
      </c>
      <c r="Q206" s="1701" t="s">
        <v>14</v>
      </c>
      <c r="R206" s="1560">
        <v>46399</v>
      </c>
      <c r="S206" s="788">
        <v>198996000</v>
      </c>
      <c r="T206" s="788">
        <f>S206/10</f>
        <v>19899600</v>
      </c>
      <c r="U206" s="789">
        <f>SUM(S206:T206)</f>
        <v>218895600</v>
      </c>
      <c r="V206" s="790"/>
      <c r="W206" s="791"/>
      <c r="X206" s="1561">
        <f>SUM(X207:X219)</f>
        <v>49749000</v>
      </c>
      <c r="Y206" s="1561">
        <f t="shared" ref="Y206:Y209" si="78">X206/10</f>
        <v>4974900</v>
      </c>
      <c r="Z206" s="1561">
        <f t="shared" ref="Z206:Z209" si="79">SUM(X206:Y206)</f>
        <v>54723900</v>
      </c>
      <c r="AA206" s="1561">
        <f>SUM(AA207:AA219)</f>
        <v>54723900</v>
      </c>
      <c r="AB206" s="794">
        <f>ROUND(U206-AA206,0)</f>
        <v>164171700</v>
      </c>
      <c r="AC206" s="1666">
        <f>Z206/U206</f>
        <v>0.25</v>
      </c>
      <c r="AD206" s="945"/>
      <c r="AE206" s="797"/>
      <c r="AF206" s="799"/>
      <c r="AG206" s="799"/>
      <c r="AH206" s="799"/>
      <c r="AI206" s="799"/>
      <c r="AJ206" s="799"/>
      <c r="AK206" s="799"/>
      <c r="AL206" s="799"/>
      <c r="AM206" s="799"/>
      <c r="AN206" s="802"/>
      <c r="AO206" s="1305"/>
      <c r="AP206" s="347"/>
    </row>
    <row r="207" spans="1:42" ht="13.5" customHeight="1">
      <c r="A207" s="22"/>
      <c r="B207" s="5170"/>
      <c r="C207" s="5111"/>
      <c r="D207" s="5111"/>
      <c r="E207" s="1702"/>
      <c r="F207" s="483"/>
      <c r="G207" s="806"/>
      <c r="H207" s="807" t="s">
        <v>317</v>
      </c>
      <c r="I207" s="808"/>
      <c r="J207" s="809"/>
      <c r="K207" s="810"/>
      <c r="L207" s="981" t="s">
        <v>115</v>
      </c>
      <c r="M207" s="1755" t="s">
        <v>405</v>
      </c>
      <c r="N207" s="1045"/>
      <c r="O207" s="814"/>
      <c r="P207" s="1046"/>
      <c r="Q207" s="816"/>
      <c r="R207" s="817"/>
      <c r="S207" s="818"/>
      <c r="T207" s="818"/>
      <c r="U207" s="819"/>
      <c r="V207" s="982">
        <v>46034</v>
      </c>
      <c r="W207" s="821">
        <v>46063</v>
      </c>
      <c r="X207" s="822">
        <v>16583000</v>
      </c>
      <c r="Y207" s="822">
        <f t="shared" si="78"/>
        <v>1658300</v>
      </c>
      <c r="Z207" s="822">
        <f t="shared" si="79"/>
        <v>18241300</v>
      </c>
      <c r="AA207" s="983">
        <f>Z207</f>
        <v>18241300</v>
      </c>
      <c r="AB207" s="823"/>
      <c r="AC207" s="824"/>
      <c r="AD207" s="825" t="s">
        <v>467</v>
      </c>
      <c r="AE207" s="826"/>
      <c r="AF207" s="827"/>
      <c r="AG207" s="812"/>
      <c r="AH207" s="828"/>
      <c r="AI207" s="829"/>
      <c r="AJ207" s="812"/>
      <c r="AK207" s="827"/>
      <c r="AL207" s="812"/>
      <c r="AM207" s="828"/>
      <c r="AN207" s="830"/>
      <c r="AO207" s="831"/>
      <c r="AP207" s="1437"/>
    </row>
    <row r="208" spans="1:42" ht="13.5" customHeight="1">
      <c r="A208" s="22"/>
      <c r="B208" s="5170"/>
      <c r="C208" s="5111"/>
      <c r="D208" s="5111"/>
      <c r="E208" s="1702"/>
      <c r="F208" s="483"/>
      <c r="G208" s="512"/>
      <c r="H208" s="682" t="s">
        <v>318</v>
      </c>
      <c r="I208" s="514"/>
      <c r="J208" s="515"/>
      <c r="K208" s="516"/>
      <c r="L208" s="832" t="s">
        <v>115</v>
      </c>
      <c r="M208" s="1756" t="s">
        <v>468</v>
      </c>
      <c r="N208" s="1050"/>
      <c r="O208" s="1051"/>
      <c r="P208" s="1052"/>
      <c r="Q208" s="1053"/>
      <c r="R208" s="1054"/>
      <c r="S208" s="836"/>
      <c r="T208" s="836"/>
      <c r="U208" s="837"/>
      <c r="V208" s="691">
        <v>46065</v>
      </c>
      <c r="W208" s="1703">
        <v>46080</v>
      </c>
      <c r="X208" s="1704">
        <v>16583000</v>
      </c>
      <c r="Y208" s="1704">
        <f t="shared" si="78"/>
        <v>1658300</v>
      </c>
      <c r="Z208" s="1704">
        <f t="shared" si="79"/>
        <v>18241300</v>
      </c>
      <c r="AA208" s="1705">
        <v>18241300</v>
      </c>
      <c r="AB208" s="1706"/>
      <c r="AC208" s="695"/>
      <c r="AD208" s="709" t="s">
        <v>469</v>
      </c>
      <c r="AE208" s="697"/>
      <c r="AF208" s="698"/>
      <c r="AG208" s="683"/>
      <c r="AH208" s="699"/>
      <c r="AI208" s="700"/>
      <c r="AJ208" s="683"/>
      <c r="AK208" s="698"/>
      <c r="AL208" s="683"/>
      <c r="AM208" s="699"/>
      <c r="AN208" s="701"/>
      <c r="AO208" s="702"/>
      <c r="AP208" s="1459"/>
    </row>
    <row r="209" spans="1:42" ht="13.5" customHeight="1">
      <c r="A209" s="22"/>
      <c r="B209" s="5170"/>
      <c r="C209" s="5111"/>
      <c r="D209" s="5111"/>
      <c r="E209" s="1707"/>
      <c r="F209" s="1708"/>
      <c r="G209" s="512"/>
      <c r="H209" s="1709" t="s">
        <v>319</v>
      </c>
      <c r="I209" s="1710"/>
      <c r="J209" s="1711"/>
      <c r="K209" s="1712"/>
      <c r="L209" s="1713" t="s">
        <v>115</v>
      </c>
      <c r="M209" s="1757" t="s">
        <v>65</v>
      </c>
      <c r="N209" s="1715"/>
      <c r="O209" s="1716"/>
      <c r="P209" s="1717"/>
      <c r="Q209" s="1718"/>
      <c r="R209" s="1719"/>
      <c r="S209" s="1720"/>
      <c r="T209" s="1720"/>
      <c r="U209" s="1721"/>
      <c r="V209" s="1722">
        <v>46091</v>
      </c>
      <c r="W209" s="1703">
        <v>46091</v>
      </c>
      <c r="X209" s="1704">
        <v>16583000</v>
      </c>
      <c r="Y209" s="1704">
        <f t="shared" si="78"/>
        <v>1658300</v>
      </c>
      <c r="Z209" s="1704">
        <f t="shared" si="79"/>
        <v>18241300</v>
      </c>
      <c r="AA209" s="1705">
        <v>18241300</v>
      </c>
      <c r="AB209" s="1723"/>
      <c r="AC209" s="1724"/>
      <c r="AD209" s="1725"/>
      <c r="AE209" s="697"/>
      <c r="AF209" s="683"/>
      <c r="AG209" s="683"/>
      <c r="AH209" s="683"/>
      <c r="AI209" s="683"/>
      <c r="AJ209" s="683"/>
      <c r="AK209" s="683"/>
      <c r="AL209" s="683"/>
      <c r="AM209" s="683"/>
      <c r="AN209" s="701"/>
      <c r="AO209" s="702"/>
      <c r="AP209" s="1459"/>
    </row>
    <row r="210" spans="1:42" ht="13.5" customHeight="1">
      <c r="A210" s="22"/>
      <c r="B210" s="5170"/>
      <c r="C210" s="5111"/>
      <c r="D210" s="5111"/>
      <c r="E210" s="1707"/>
      <c r="F210" s="1708"/>
      <c r="G210" s="512"/>
      <c r="H210" s="682"/>
      <c r="I210" s="1726"/>
      <c r="J210" s="1727"/>
      <c r="K210" s="1728"/>
      <c r="L210" s="832"/>
      <c r="M210" s="1756"/>
      <c r="N210" s="684"/>
      <c r="O210" s="833"/>
      <c r="P210" s="834"/>
      <c r="Q210" s="1730"/>
      <c r="R210" s="1731"/>
      <c r="S210" s="836"/>
      <c r="T210" s="836"/>
      <c r="U210" s="837"/>
      <c r="V210" s="691"/>
      <c r="W210" s="692"/>
      <c r="X210" s="693"/>
      <c r="Y210" s="693"/>
      <c r="Z210" s="693"/>
      <c r="AA210" s="1055"/>
      <c r="AB210" s="838"/>
      <c r="AC210" s="695"/>
      <c r="AD210" s="696"/>
      <c r="AE210" s="697"/>
      <c r="AF210" s="683"/>
      <c r="AG210" s="683"/>
      <c r="AH210" s="683"/>
      <c r="AI210" s="683"/>
      <c r="AJ210" s="683"/>
      <c r="AK210" s="683"/>
      <c r="AL210" s="683"/>
      <c r="AM210" s="683"/>
      <c r="AN210" s="701"/>
      <c r="AO210" s="702"/>
      <c r="AP210" s="1459"/>
    </row>
    <row r="211" spans="1:42" ht="13.5" customHeight="1">
      <c r="A211" s="22"/>
      <c r="B211" s="5170"/>
      <c r="C211" s="5111"/>
      <c r="D211" s="5111"/>
      <c r="E211" s="1707"/>
      <c r="F211" s="1708"/>
      <c r="G211" s="512"/>
      <c r="H211" s="682"/>
      <c r="I211" s="1726"/>
      <c r="J211" s="1727"/>
      <c r="K211" s="1728"/>
      <c r="L211" s="832"/>
      <c r="M211" s="1756"/>
      <c r="N211" s="684"/>
      <c r="O211" s="833"/>
      <c r="P211" s="834"/>
      <c r="Q211" s="1730"/>
      <c r="R211" s="1731"/>
      <c r="S211" s="836"/>
      <c r="T211" s="836"/>
      <c r="U211" s="837"/>
      <c r="V211" s="691"/>
      <c r="W211" s="692"/>
      <c r="X211" s="693"/>
      <c r="Y211" s="693"/>
      <c r="Z211" s="693"/>
      <c r="AA211" s="1055"/>
      <c r="AB211" s="838"/>
      <c r="AC211" s="695"/>
      <c r="AD211" s="696"/>
      <c r="AE211" s="697"/>
      <c r="AF211" s="683"/>
      <c r="AG211" s="683"/>
      <c r="AH211" s="683"/>
      <c r="AI211" s="683"/>
      <c r="AJ211" s="683"/>
      <c r="AK211" s="683"/>
      <c r="AL211" s="683"/>
      <c r="AM211" s="683"/>
      <c r="AN211" s="701"/>
      <c r="AO211" s="702"/>
      <c r="AP211" s="1459"/>
    </row>
    <row r="212" spans="1:42" ht="13.5" customHeight="1">
      <c r="A212" s="22"/>
      <c r="B212" s="5170"/>
      <c r="C212" s="5111"/>
      <c r="D212" s="5111"/>
      <c r="E212" s="1707"/>
      <c r="F212" s="1708"/>
      <c r="G212" s="512"/>
      <c r="H212" s="682"/>
      <c r="I212" s="1726"/>
      <c r="J212" s="1727"/>
      <c r="K212" s="1728"/>
      <c r="L212" s="832"/>
      <c r="M212" s="1756"/>
      <c r="N212" s="684"/>
      <c r="O212" s="833"/>
      <c r="P212" s="834"/>
      <c r="Q212" s="1730"/>
      <c r="R212" s="1731"/>
      <c r="S212" s="836"/>
      <c r="T212" s="836"/>
      <c r="U212" s="837"/>
      <c r="V212" s="691"/>
      <c r="W212" s="692"/>
      <c r="X212" s="693"/>
      <c r="Y212" s="693"/>
      <c r="Z212" s="693"/>
      <c r="AA212" s="1055"/>
      <c r="AB212" s="838"/>
      <c r="AC212" s="695"/>
      <c r="AD212" s="696"/>
      <c r="AE212" s="697"/>
      <c r="AF212" s="683"/>
      <c r="AG212" s="683"/>
      <c r="AH212" s="683"/>
      <c r="AI212" s="683"/>
      <c r="AJ212" s="683"/>
      <c r="AK212" s="683"/>
      <c r="AL212" s="683"/>
      <c r="AM212" s="683"/>
      <c r="AN212" s="701"/>
      <c r="AO212" s="702"/>
      <c r="AP212" s="1459"/>
    </row>
    <row r="213" spans="1:42" ht="13.5" customHeight="1">
      <c r="A213" s="22"/>
      <c r="B213" s="5170"/>
      <c r="C213" s="5111"/>
      <c r="D213" s="5111"/>
      <c r="E213" s="1707"/>
      <c r="F213" s="1708"/>
      <c r="G213" s="512"/>
      <c r="H213" s="682"/>
      <c r="I213" s="1726"/>
      <c r="J213" s="1727"/>
      <c r="K213" s="1728"/>
      <c r="L213" s="832"/>
      <c r="M213" s="1756"/>
      <c r="N213" s="684"/>
      <c r="O213" s="833"/>
      <c r="P213" s="834"/>
      <c r="Q213" s="1730"/>
      <c r="R213" s="1731"/>
      <c r="S213" s="836"/>
      <c r="T213" s="836"/>
      <c r="U213" s="837"/>
      <c r="V213" s="691"/>
      <c r="W213" s="692"/>
      <c r="X213" s="693"/>
      <c r="Y213" s="693"/>
      <c r="Z213" s="693"/>
      <c r="AA213" s="1055"/>
      <c r="AB213" s="838"/>
      <c r="AC213" s="695"/>
      <c r="AD213" s="696"/>
      <c r="AE213" s="697"/>
      <c r="AF213" s="683"/>
      <c r="AG213" s="683"/>
      <c r="AH213" s="683"/>
      <c r="AI213" s="683"/>
      <c r="AJ213" s="683"/>
      <c r="AK213" s="683"/>
      <c r="AL213" s="683"/>
      <c r="AM213" s="683"/>
      <c r="AN213" s="701"/>
      <c r="AO213" s="702"/>
      <c r="AP213" s="1459"/>
    </row>
    <row r="214" spans="1:42" ht="13.5" customHeight="1">
      <c r="A214" s="22"/>
      <c r="B214" s="5170"/>
      <c r="C214" s="5111"/>
      <c r="D214" s="5111"/>
      <c r="E214" s="1707"/>
      <c r="F214" s="1708"/>
      <c r="G214" s="512"/>
      <c r="H214" s="682"/>
      <c r="I214" s="1726"/>
      <c r="J214" s="1727"/>
      <c r="K214" s="1728"/>
      <c r="L214" s="832"/>
      <c r="M214" s="1756"/>
      <c r="N214" s="684"/>
      <c r="O214" s="833"/>
      <c r="P214" s="834"/>
      <c r="Q214" s="1730"/>
      <c r="R214" s="1731"/>
      <c r="S214" s="836"/>
      <c r="T214" s="836"/>
      <c r="U214" s="837"/>
      <c r="V214" s="691"/>
      <c r="W214" s="692"/>
      <c r="X214" s="693"/>
      <c r="Y214" s="693"/>
      <c r="Z214" s="693"/>
      <c r="AA214" s="1055"/>
      <c r="AB214" s="838"/>
      <c r="AC214" s="1732"/>
      <c r="AD214" s="696"/>
      <c r="AE214" s="697"/>
      <c r="AF214" s="683"/>
      <c r="AG214" s="683"/>
      <c r="AH214" s="683"/>
      <c r="AI214" s="683"/>
      <c r="AJ214" s="683"/>
      <c r="AK214" s="683"/>
      <c r="AL214" s="683"/>
      <c r="AM214" s="683"/>
      <c r="AN214" s="701"/>
      <c r="AO214" s="702"/>
      <c r="AP214" s="1459"/>
    </row>
    <row r="215" spans="1:42" ht="13.5" customHeight="1">
      <c r="A215" s="22"/>
      <c r="B215" s="5170"/>
      <c r="C215" s="5111"/>
      <c r="D215" s="5111"/>
      <c r="E215" s="1707"/>
      <c r="F215" s="1708"/>
      <c r="G215" s="512"/>
      <c r="H215" s="682"/>
      <c r="I215" s="1726"/>
      <c r="J215" s="1727"/>
      <c r="K215" s="1728"/>
      <c r="L215" s="832"/>
      <c r="M215" s="1756"/>
      <c r="N215" s="684"/>
      <c r="O215" s="833"/>
      <c r="P215" s="834"/>
      <c r="Q215" s="1730"/>
      <c r="R215" s="1731"/>
      <c r="S215" s="836"/>
      <c r="T215" s="836"/>
      <c r="U215" s="837"/>
      <c r="V215" s="691"/>
      <c r="W215" s="692"/>
      <c r="X215" s="693"/>
      <c r="Y215" s="693"/>
      <c r="Z215" s="693"/>
      <c r="AA215" s="1055"/>
      <c r="AB215" s="1733"/>
      <c r="AC215" s="695"/>
      <c r="AD215" s="696"/>
      <c r="AE215" s="697"/>
      <c r="AF215" s="683"/>
      <c r="AG215" s="683"/>
      <c r="AH215" s="683"/>
      <c r="AI215" s="683"/>
      <c r="AJ215" s="683"/>
      <c r="AK215" s="683"/>
      <c r="AL215" s="683"/>
      <c r="AM215" s="683"/>
      <c r="AN215" s="701"/>
      <c r="AO215" s="702"/>
      <c r="AP215" s="1459"/>
    </row>
    <row r="216" spans="1:42" ht="13.5" customHeight="1">
      <c r="A216" s="22"/>
      <c r="B216" s="5170"/>
      <c r="C216" s="5111"/>
      <c r="D216" s="5111"/>
      <c r="E216" s="1707"/>
      <c r="F216" s="1708"/>
      <c r="G216" s="1734"/>
      <c r="H216" s="1735"/>
      <c r="I216" s="1726"/>
      <c r="J216" s="1727"/>
      <c r="K216" s="1728"/>
      <c r="L216" s="832"/>
      <c r="M216" s="1756"/>
      <c r="N216" s="684"/>
      <c r="O216" s="833"/>
      <c r="P216" s="834"/>
      <c r="Q216" s="1730"/>
      <c r="R216" s="1731"/>
      <c r="S216" s="836"/>
      <c r="T216" s="836"/>
      <c r="U216" s="837"/>
      <c r="V216" s="1736"/>
      <c r="W216" s="1737"/>
      <c r="X216" s="693"/>
      <c r="Y216" s="693"/>
      <c r="Z216" s="693"/>
      <c r="AA216" s="1055"/>
      <c r="AB216" s="1733"/>
      <c r="AC216" s="695"/>
      <c r="AD216" s="696"/>
      <c r="AE216" s="697"/>
      <c r="AF216" s="683"/>
      <c r="AG216" s="683"/>
      <c r="AH216" s="683"/>
      <c r="AI216" s="683"/>
      <c r="AJ216" s="683"/>
      <c r="AK216" s="683"/>
      <c r="AL216" s="683"/>
      <c r="AM216" s="683"/>
      <c r="AN216" s="701"/>
      <c r="AO216" s="702"/>
      <c r="AP216" s="1459"/>
    </row>
    <row r="217" spans="1:42" ht="13.5" customHeight="1">
      <c r="A217" s="22"/>
      <c r="B217" s="5170"/>
      <c r="C217" s="5111"/>
      <c r="D217" s="5111"/>
      <c r="E217" s="1707"/>
      <c r="F217" s="1708"/>
      <c r="G217" s="1734"/>
      <c r="H217" s="1735"/>
      <c r="I217" s="1726"/>
      <c r="J217" s="1727"/>
      <c r="K217" s="1728"/>
      <c r="L217" s="832"/>
      <c r="M217" s="1756"/>
      <c r="N217" s="684"/>
      <c r="O217" s="833"/>
      <c r="P217" s="834"/>
      <c r="Q217" s="1730"/>
      <c r="R217" s="1731"/>
      <c r="S217" s="836"/>
      <c r="T217" s="836"/>
      <c r="U217" s="837"/>
      <c r="V217" s="1736"/>
      <c r="W217" s="1737"/>
      <c r="X217" s="693"/>
      <c r="Y217" s="693"/>
      <c r="Z217" s="693"/>
      <c r="AA217" s="1055"/>
      <c r="AB217" s="1733"/>
      <c r="AC217" s="695"/>
      <c r="AD217" s="696"/>
      <c r="AE217" s="697"/>
      <c r="AF217" s="683"/>
      <c r="AG217" s="683"/>
      <c r="AH217" s="683"/>
      <c r="AI217" s="683"/>
      <c r="AJ217" s="683"/>
      <c r="AK217" s="683"/>
      <c r="AL217" s="683"/>
      <c r="AM217" s="683"/>
      <c r="AN217" s="701"/>
      <c r="AO217" s="702"/>
      <c r="AP217" s="1459"/>
    </row>
    <row r="218" spans="1:42" ht="13.5" customHeight="1">
      <c r="A218" s="22"/>
      <c r="B218" s="5170"/>
      <c r="C218" s="5111"/>
      <c r="D218" s="5111"/>
      <c r="E218" s="1707"/>
      <c r="F218" s="1708"/>
      <c r="G218" s="1734"/>
      <c r="H218" s="1735"/>
      <c r="I218" s="1726"/>
      <c r="J218" s="1727"/>
      <c r="K218" s="1728"/>
      <c r="L218" s="832"/>
      <c r="M218" s="1756"/>
      <c r="N218" s="684"/>
      <c r="O218" s="833"/>
      <c r="P218" s="834"/>
      <c r="Q218" s="1730"/>
      <c r="R218" s="1731"/>
      <c r="S218" s="836"/>
      <c r="T218" s="836"/>
      <c r="U218" s="837"/>
      <c r="V218" s="1736"/>
      <c r="W218" s="1737"/>
      <c r="X218" s="693"/>
      <c r="Y218" s="693"/>
      <c r="Z218" s="693"/>
      <c r="AA218" s="1055"/>
      <c r="AB218" s="1733"/>
      <c r="AC218" s="695"/>
      <c r="AD218" s="696"/>
      <c r="AE218" s="697"/>
      <c r="AF218" s="683"/>
      <c r="AG218" s="683"/>
      <c r="AH218" s="683"/>
      <c r="AI218" s="683"/>
      <c r="AJ218" s="683"/>
      <c r="AK218" s="683"/>
      <c r="AL218" s="683"/>
      <c r="AM218" s="683"/>
      <c r="AN218" s="701"/>
      <c r="AO218" s="702"/>
      <c r="AP218" s="1459"/>
    </row>
    <row r="219" spans="1:42" ht="13.5" customHeight="1">
      <c r="A219" s="22"/>
      <c r="B219" s="5169"/>
      <c r="C219" s="5163"/>
      <c r="D219" s="5163"/>
      <c r="E219" s="1738"/>
      <c r="F219" s="1739"/>
      <c r="G219" s="1336"/>
      <c r="H219" s="1337"/>
      <c r="I219" s="1740"/>
      <c r="J219" s="1741"/>
      <c r="K219" s="1742"/>
      <c r="L219" s="1061"/>
      <c r="M219" s="1758"/>
      <c r="N219" s="1744"/>
      <c r="O219" s="1745"/>
      <c r="P219" s="1746"/>
      <c r="Q219" s="1747"/>
      <c r="R219" s="1748"/>
      <c r="S219" s="1068"/>
      <c r="T219" s="1068"/>
      <c r="U219" s="1069"/>
      <c r="V219" s="1070"/>
      <c r="W219" s="1071"/>
      <c r="X219" s="1749"/>
      <c r="Y219" s="1749"/>
      <c r="Z219" s="1072"/>
      <c r="AA219" s="1072"/>
      <c r="AB219" s="1750"/>
      <c r="AC219" s="1075"/>
      <c r="AD219" s="1076"/>
      <c r="AE219" s="1077"/>
      <c r="AF219" s="1062"/>
      <c r="AG219" s="1062"/>
      <c r="AH219" s="1062"/>
      <c r="AI219" s="1062"/>
      <c r="AJ219" s="1062"/>
      <c r="AK219" s="1062"/>
      <c r="AL219" s="1062"/>
      <c r="AM219" s="1062"/>
      <c r="AN219" s="1081"/>
      <c r="AO219" s="1751"/>
      <c r="AP219" s="1412"/>
    </row>
    <row r="220" spans="1:42" ht="30" customHeight="1">
      <c r="A220" s="22"/>
      <c r="B220" s="5174" t="s">
        <v>16</v>
      </c>
      <c r="C220" s="5166"/>
      <c r="D220" s="5166"/>
      <c r="E220" s="1752" t="s">
        <v>16</v>
      </c>
      <c r="F220" s="1753" t="s">
        <v>470</v>
      </c>
      <c r="G220" s="986" t="s">
        <v>471</v>
      </c>
      <c r="H220" s="779"/>
      <c r="I220" s="977" t="s">
        <v>112</v>
      </c>
      <c r="J220" s="781" t="s">
        <v>113</v>
      </c>
      <c r="K220" s="1700" t="s">
        <v>357</v>
      </c>
      <c r="L220" s="1495" t="s">
        <v>138</v>
      </c>
      <c r="M220" s="1040" t="s">
        <v>360</v>
      </c>
      <c r="N220" s="978"/>
      <c r="O220" s="1559">
        <v>46034</v>
      </c>
      <c r="P220" s="786">
        <v>46034</v>
      </c>
      <c r="Q220" s="1701" t="s">
        <v>14</v>
      </c>
      <c r="R220" s="1560">
        <v>46399</v>
      </c>
      <c r="S220" s="788">
        <v>259200000</v>
      </c>
      <c r="T220" s="788">
        <f>S220/10</f>
        <v>25920000</v>
      </c>
      <c r="U220" s="789">
        <f>SUM(S220:T220)</f>
        <v>285120000</v>
      </c>
      <c r="V220" s="790"/>
      <c r="W220" s="791"/>
      <c r="X220" s="1561">
        <f>SUM(X221:X233)</f>
        <v>64800000</v>
      </c>
      <c r="Y220" s="1561">
        <f t="shared" ref="Y220:Y223" si="80">X220/10</f>
        <v>6480000</v>
      </c>
      <c r="Z220" s="1561">
        <f t="shared" ref="Z220:Z223" si="81">SUM(X220:Y220)</f>
        <v>71280000</v>
      </c>
      <c r="AA220" s="1561">
        <f>SUM(AA221:AA233)</f>
        <v>47520000</v>
      </c>
      <c r="AB220" s="794">
        <f>ROUND(U220-AA220,0)</f>
        <v>237600000</v>
      </c>
      <c r="AC220" s="1666">
        <f>Z220/U220</f>
        <v>0.25</v>
      </c>
      <c r="AD220" s="945"/>
      <c r="AE220" s="797"/>
      <c r="AF220" s="799"/>
      <c r="AG220" s="799"/>
      <c r="AH220" s="799"/>
      <c r="AI220" s="799"/>
      <c r="AJ220" s="799"/>
      <c r="AK220" s="799"/>
      <c r="AL220" s="799"/>
      <c r="AM220" s="799"/>
      <c r="AN220" s="802"/>
      <c r="AO220" s="1305"/>
      <c r="AP220" s="347"/>
    </row>
    <row r="221" spans="1:42" ht="13.5" customHeight="1">
      <c r="A221" s="22"/>
      <c r="B221" s="5170"/>
      <c r="C221" s="5111"/>
      <c r="D221" s="5111"/>
      <c r="E221" s="1702"/>
      <c r="F221" s="483"/>
      <c r="G221" s="806"/>
      <c r="H221" s="807" t="s">
        <v>317</v>
      </c>
      <c r="I221" s="808"/>
      <c r="J221" s="809"/>
      <c r="K221" s="810"/>
      <c r="L221" s="981" t="s">
        <v>115</v>
      </c>
      <c r="M221" s="812"/>
      <c r="N221" s="1045"/>
      <c r="O221" s="814"/>
      <c r="P221" s="1046"/>
      <c r="Q221" s="816"/>
      <c r="R221" s="817"/>
      <c r="S221" s="818"/>
      <c r="T221" s="818"/>
      <c r="U221" s="819"/>
      <c r="V221" s="982">
        <v>46034</v>
      </c>
      <c r="W221" s="821">
        <v>46043</v>
      </c>
      <c r="X221" s="822">
        <v>21600000</v>
      </c>
      <c r="Y221" s="822">
        <f t="shared" si="80"/>
        <v>2160000</v>
      </c>
      <c r="Z221" s="822">
        <f t="shared" si="81"/>
        <v>23760000</v>
      </c>
      <c r="AA221" s="983">
        <f t="shared" ref="AA221:AA222" si="82">Z221</f>
        <v>23760000</v>
      </c>
      <c r="AB221" s="823"/>
      <c r="AC221" s="824"/>
      <c r="AD221" s="825"/>
      <c r="AE221" s="826"/>
      <c r="AF221" s="827"/>
      <c r="AG221" s="812"/>
      <c r="AH221" s="828"/>
      <c r="AI221" s="829"/>
      <c r="AJ221" s="812"/>
      <c r="AK221" s="827"/>
      <c r="AL221" s="812"/>
      <c r="AM221" s="828"/>
      <c r="AN221" s="830"/>
      <c r="AO221" s="831"/>
      <c r="AP221" s="1437"/>
    </row>
    <row r="222" spans="1:42" ht="13.5" customHeight="1">
      <c r="A222" s="22"/>
      <c r="B222" s="5170"/>
      <c r="C222" s="5111"/>
      <c r="D222" s="5111"/>
      <c r="E222" s="1702"/>
      <c r="F222" s="483"/>
      <c r="G222" s="512"/>
      <c r="H222" s="682" t="s">
        <v>318</v>
      </c>
      <c r="I222" s="514"/>
      <c r="J222" s="515"/>
      <c r="K222" s="516"/>
      <c r="L222" s="832" t="s">
        <v>115</v>
      </c>
      <c r="M222" s="683"/>
      <c r="N222" s="1050"/>
      <c r="O222" s="1051"/>
      <c r="P222" s="1052"/>
      <c r="Q222" s="1053"/>
      <c r="R222" s="1054"/>
      <c r="S222" s="836"/>
      <c r="T222" s="836"/>
      <c r="U222" s="837"/>
      <c r="V222" s="691">
        <v>46065</v>
      </c>
      <c r="W222" s="692">
        <v>46063</v>
      </c>
      <c r="X222" s="693">
        <v>21600000</v>
      </c>
      <c r="Y222" s="693">
        <f t="shared" si="80"/>
        <v>2160000</v>
      </c>
      <c r="Z222" s="693">
        <f t="shared" si="81"/>
        <v>23760000</v>
      </c>
      <c r="AA222" s="1055">
        <f t="shared" si="82"/>
        <v>23760000</v>
      </c>
      <c r="AB222" s="694"/>
      <c r="AC222" s="695"/>
      <c r="AD222" s="696"/>
      <c r="AE222" s="697"/>
      <c r="AF222" s="698"/>
      <c r="AG222" s="683"/>
      <c r="AH222" s="699"/>
      <c r="AI222" s="700"/>
      <c r="AJ222" s="683"/>
      <c r="AK222" s="698"/>
      <c r="AL222" s="683"/>
      <c r="AM222" s="699"/>
      <c r="AN222" s="701"/>
      <c r="AO222" s="702"/>
      <c r="AP222" s="1459"/>
    </row>
    <row r="223" spans="1:42" ht="13.5" customHeight="1">
      <c r="A223" s="22"/>
      <c r="B223" s="5170"/>
      <c r="C223" s="5111"/>
      <c r="D223" s="5111"/>
      <c r="E223" s="1707"/>
      <c r="F223" s="1708"/>
      <c r="G223" s="512"/>
      <c r="H223" s="1709" t="s">
        <v>319</v>
      </c>
      <c r="I223" s="1710"/>
      <c r="J223" s="1711"/>
      <c r="K223" s="1712"/>
      <c r="L223" s="1713" t="s">
        <v>138</v>
      </c>
      <c r="M223" s="1714"/>
      <c r="N223" s="1715"/>
      <c r="O223" s="1716"/>
      <c r="P223" s="1717"/>
      <c r="Q223" s="1718"/>
      <c r="R223" s="1719"/>
      <c r="S223" s="1720"/>
      <c r="T223" s="1720"/>
      <c r="U223" s="1721"/>
      <c r="V223" s="1722">
        <v>46091</v>
      </c>
      <c r="W223" s="1703"/>
      <c r="X223" s="1704">
        <v>21600000</v>
      </c>
      <c r="Y223" s="1704">
        <f t="shared" si="80"/>
        <v>2160000</v>
      </c>
      <c r="Z223" s="1704">
        <f t="shared" si="81"/>
        <v>23760000</v>
      </c>
      <c r="AA223" s="1705"/>
      <c r="AB223" s="1723"/>
      <c r="AC223" s="1724"/>
      <c r="AD223" s="1725"/>
      <c r="AE223" s="697"/>
      <c r="AF223" s="683"/>
      <c r="AG223" s="683"/>
      <c r="AH223" s="683"/>
      <c r="AI223" s="683"/>
      <c r="AJ223" s="683"/>
      <c r="AK223" s="683"/>
      <c r="AL223" s="683"/>
      <c r="AM223" s="683"/>
      <c r="AN223" s="701"/>
      <c r="AO223" s="702"/>
      <c r="AP223" s="1459"/>
    </row>
    <row r="224" spans="1:42" ht="13.5" customHeight="1">
      <c r="A224" s="22"/>
      <c r="B224" s="5170"/>
      <c r="C224" s="5111"/>
      <c r="D224" s="5111"/>
      <c r="E224" s="1707"/>
      <c r="F224" s="1708"/>
      <c r="G224" s="512"/>
      <c r="H224" s="682"/>
      <c r="I224" s="1726"/>
      <c r="J224" s="1727"/>
      <c r="K224" s="1728"/>
      <c r="L224" s="832"/>
      <c r="M224" s="1729"/>
      <c r="N224" s="684"/>
      <c r="O224" s="833"/>
      <c r="P224" s="834"/>
      <c r="Q224" s="1730"/>
      <c r="R224" s="1731"/>
      <c r="S224" s="836"/>
      <c r="T224" s="836"/>
      <c r="U224" s="837"/>
      <c r="V224" s="691"/>
      <c r="W224" s="692"/>
      <c r="X224" s="693"/>
      <c r="Y224" s="693"/>
      <c r="Z224" s="693"/>
      <c r="AA224" s="1055"/>
      <c r="AB224" s="838"/>
      <c r="AC224" s="695"/>
      <c r="AD224" s="696"/>
      <c r="AE224" s="697"/>
      <c r="AF224" s="683"/>
      <c r="AG224" s="683"/>
      <c r="AH224" s="683"/>
      <c r="AI224" s="683"/>
      <c r="AJ224" s="683"/>
      <c r="AK224" s="683"/>
      <c r="AL224" s="683"/>
      <c r="AM224" s="683"/>
      <c r="AN224" s="701"/>
      <c r="AO224" s="702"/>
      <c r="AP224" s="1459"/>
    </row>
    <row r="225" spans="1:42" ht="13.5" customHeight="1">
      <c r="A225" s="22"/>
      <c r="B225" s="5170"/>
      <c r="C225" s="5111"/>
      <c r="D225" s="5111"/>
      <c r="E225" s="1707"/>
      <c r="F225" s="1708"/>
      <c r="G225" s="512"/>
      <c r="H225" s="682"/>
      <c r="I225" s="1726"/>
      <c r="J225" s="1727"/>
      <c r="K225" s="1728"/>
      <c r="L225" s="832"/>
      <c r="M225" s="1729"/>
      <c r="N225" s="684"/>
      <c r="O225" s="833"/>
      <c r="P225" s="834"/>
      <c r="Q225" s="1730"/>
      <c r="R225" s="1731"/>
      <c r="S225" s="836"/>
      <c r="T225" s="836"/>
      <c r="U225" s="837"/>
      <c r="V225" s="691"/>
      <c r="W225" s="692"/>
      <c r="X225" s="693"/>
      <c r="Y225" s="693"/>
      <c r="Z225" s="693"/>
      <c r="AA225" s="1055"/>
      <c r="AB225" s="838"/>
      <c r="AC225" s="695"/>
      <c r="AD225" s="696"/>
      <c r="AE225" s="697"/>
      <c r="AF225" s="683"/>
      <c r="AG225" s="683"/>
      <c r="AH225" s="683"/>
      <c r="AI225" s="683"/>
      <c r="AJ225" s="683"/>
      <c r="AK225" s="683"/>
      <c r="AL225" s="683"/>
      <c r="AM225" s="683"/>
      <c r="AN225" s="701"/>
      <c r="AO225" s="702"/>
      <c r="AP225" s="1459"/>
    </row>
    <row r="226" spans="1:42" ht="13.5" customHeight="1">
      <c r="A226" s="22"/>
      <c r="B226" s="5170"/>
      <c r="C226" s="5111"/>
      <c r="D226" s="5111"/>
      <c r="E226" s="1707"/>
      <c r="F226" s="1708"/>
      <c r="G226" s="512"/>
      <c r="H226" s="682"/>
      <c r="I226" s="1726"/>
      <c r="J226" s="1727"/>
      <c r="K226" s="1728"/>
      <c r="L226" s="832"/>
      <c r="M226" s="1729"/>
      <c r="N226" s="684"/>
      <c r="O226" s="833"/>
      <c r="P226" s="834"/>
      <c r="Q226" s="1730"/>
      <c r="R226" s="1731"/>
      <c r="S226" s="836"/>
      <c r="T226" s="836"/>
      <c r="U226" s="837"/>
      <c r="V226" s="691"/>
      <c r="W226" s="692"/>
      <c r="X226" s="693"/>
      <c r="Y226" s="693"/>
      <c r="Z226" s="693"/>
      <c r="AA226" s="1055"/>
      <c r="AB226" s="838"/>
      <c r="AC226" s="695"/>
      <c r="AD226" s="696"/>
      <c r="AE226" s="697"/>
      <c r="AF226" s="683"/>
      <c r="AG226" s="683"/>
      <c r="AH226" s="683"/>
      <c r="AI226" s="683"/>
      <c r="AJ226" s="683"/>
      <c r="AK226" s="683"/>
      <c r="AL226" s="683"/>
      <c r="AM226" s="683"/>
      <c r="AN226" s="701"/>
      <c r="AO226" s="702"/>
      <c r="AP226" s="1459"/>
    </row>
    <row r="227" spans="1:42" ht="13.5" customHeight="1">
      <c r="A227" s="22"/>
      <c r="B227" s="5170"/>
      <c r="C227" s="5111"/>
      <c r="D227" s="5111"/>
      <c r="E227" s="1707"/>
      <c r="F227" s="1708"/>
      <c r="G227" s="512"/>
      <c r="H227" s="682"/>
      <c r="I227" s="1726"/>
      <c r="J227" s="1727"/>
      <c r="K227" s="1728"/>
      <c r="L227" s="832"/>
      <c r="M227" s="1729"/>
      <c r="N227" s="684"/>
      <c r="O227" s="833"/>
      <c r="P227" s="834"/>
      <c r="Q227" s="1730"/>
      <c r="R227" s="1731"/>
      <c r="S227" s="836"/>
      <c r="T227" s="836"/>
      <c r="U227" s="837"/>
      <c r="V227" s="691"/>
      <c r="W227" s="692"/>
      <c r="X227" s="693"/>
      <c r="Y227" s="693"/>
      <c r="Z227" s="693"/>
      <c r="AA227" s="1055"/>
      <c r="AB227" s="838"/>
      <c r="AC227" s="695"/>
      <c r="AD227" s="696"/>
      <c r="AE227" s="697"/>
      <c r="AF227" s="683"/>
      <c r="AG227" s="683"/>
      <c r="AH227" s="683"/>
      <c r="AI227" s="683"/>
      <c r="AJ227" s="683"/>
      <c r="AK227" s="683"/>
      <c r="AL227" s="683"/>
      <c r="AM227" s="683"/>
      <c r="AN227" s="701"/>
      <c r="AO227" s="702"/>
      <c r="AP227" s="1459"/>
    </row>
    <row r="228" spans="1:42" ht="13.5" customHeight="1">
      <c r="A228" s="22"/>
      <c r="B228" s="5170"/>
      <c r="C228" s="5111"/>
      <c r="D228" s="5111"/>
      <c r="E228" s="1707"/>
      <c r="F228" s="1708"/>
      <c r="G228" s="512"/>
      <c r="H228" s="682"/>
      <c r="I228" s="1726"/>
      <c r="J228" s="1727"/>
      <c r="K228" s="1728"/>
      <c r="L228" s="832"/>
      <c r="M228" s="1729"/>
      <c r="N228" s="684"/>
      <c r="O228" s="833"/>
      <c r="P228" s="834"/>
      <c r="Q228" s="1730"/>
      <c r="R228" s="1731"/>
      <c r="S228" s="836"/>
      <c r="T228" s="836"/>
      <c r="U228" s="837"/>
      <c r="V228" s="691"/>
      <c r="W228" s="692"/>
      <c r="X228" s="693"/>
      <c r="Y228" s="693"/>
      <c r="Z228" s="693"/>
      <c r="AA228" s="1055"/>
      <c r="AB228" s="838"/>
      <c r="AC228" s="1732"/>
      <c r="AD228" s="696"/>
      <c r="AE228" s="697"/>
      <c r="AF228" s="683"/>
      <c r="AG228" s="683"/>
      <c r="AH228" s="683"/>
      <c r="AI228" s="683"/>
      <c r="AJ228" s="683"/>
      <c r="AK228" s="683"/>
      <c r="AL228" s="683"/>
      <c r="AM228" s="683"/>
      <c r="AN228" s="701"/>
      <c r="AO228" s="702"/>
      <c r="AP228" s="1459"/>
    </row>
    <row r="229" spans="1:42" ht="13.5" customHeight="1">
      <c r="A229" s="22"/>
      <c r="B229" s="5170"/>
      <c r="C229" s="5111"/>
      <c r="D229" s="5111"/>
      <c r="E229" s="1707"/>
      <c r="F229" s="1708"/>
      <c r="G229" s="512"/>
      <c r="H229" s="682"/>
      <c r="I229" s="1726"/>
      <c r="J229" s="1727"/>
      <c r="K229" s="1728"/>
      <c r="L229" s="832"/>
      <c r="M229" s="1729"/>
      <c r="N229" s="684"/>
      <c r="O229" s="833"/>
      <c r="P229" s="834"/>
      <c r="Q229" s="1730"/>
      <c r="R229" s="1731"/>
      <c r="S229" s="836"/>
      <c r="T229" s="836"/>
      <c r="U229" s="837"/>
      <c r="V229" s="691"/>
      <c r="W229" s="692"/>
      <c r="X229" s="693"/>
      <c r="Y229" s="693"/>
      <c r="Z229" s="693"/>
      <c r="AA229" s="1055"/>
      <c r="AB229" s="1733"/>
      <c r="AC229" s="695"/>
      <c r="AD229" s="696"/>
      <c r="AE229" s="697"/>
      <c r="AF229" s="683"/>
      <c r="AG229" s="683"/>
      <c r="AH229" s="683"/>
      <c r="AI229" s="683"/>
      <c r="AJ229" s="683"/>
      <c r="AK229" s="683"/>
      <c r="AL229" s="683"/>
      <c r="AM229" s="683"/>
      <c r="AN229" s="701"/>
      <c r="AO229" s="702"/>
      <c r="AP229" s="1459"/>
    </row>
    <row r="230" spans="1:42" ht="13.5" customHeight="1">
      <c r="A230" s="22"/>
      <c r="B230" s="5170"/>
      <c r="C230" s="5111"/>
      <c r="D230" s="5111"/>
      <c r="E230" s="1707"/>
      <c r="F230" s="1708"/>
      <c r="G230" s="1734"/>
      <c r="H230" s="1735"/>
      <c r="I230" s="1726"/>
      <c r="J230" s="1727"/>
      <c r="K230" s="1728"/>
      <c r="L230" s="832"/>
      <c r="M230" s="1729"/>
      <c r="N230" s="684"/>
      <c r="O230" s="833"/>
      <c r="P230" s="834"/>
      <c r="Q230" s="1730"/>
      <c r="R230" s="1731"/>
      <c r="S230" s="836"/>
      <c r="T230" s="836"/>
      <c r="U230" s="837"/>
      <c r="V230" s="1736"/>
      <c r="W230" s="1737"/>
      <c r="X230" s="693"/>
      <c r="Y230" s="693"/>
      <c r="Z230" s="693"/>
      <c r="AA230" s="1055"/>
      <c r="AB230" s="1733"/>
      <c r="AC230" s="695"/>
      <c r="AD230" s="696"/>
      <c r="AE230" s="697"/>
      <c r="AF230" s="683"/>
      <c r="AG230" s="683"/>
      <c r="AH230" s="683"/>
      <c r="AI230" s="683"/>
      <c r="AJ230" s="683"/>
      <c r="AK230" s="683"/>
      <c r="AL230" s="683"/>
      <c r="AM230" s="683"/>
      <c r="AN230" s="701"/>
      <c r="AO230" s="702"/>
      <c r="AP230" s="1459"/>
    </row>
    <row r="231" spans="1:42" ht="13.5" customHeight="1">
      <c r="A231" s="22"/>
      <c r="B231" s="5170"/>
      <c r="C231" s="5111"/>
      <c r="D231" s="5111"/>
      <c r="E231" s="1707"/>
      <c r="F231" s="1708"/>
      <c r="G231" s="1734"/>
      <c r="H231" s="1735"/>
      <c r="I231" s="1726"/>
      <c r="J231" s="1727"/>
      <c r="K231" s="1728"/>
      <c r="L231" s="832"/>
      <c r="M231" s="1729"/>
      <c r="N231" s="684"/>
      <c r="O231" s="833"/>
      <c r="P231" s="834"/>
      <c r="Q231" s="1730"/>
      <c r="R231" s="1731"/>
      <c r="S231" s="836"/>
      <c r="T231" s="836"/>
      <c r="U231" s="837"/>
      <c r="V231" s="1736"/>
      <c r="W231" s="1737"/>
      <c r="X231" s="693"/>
      <c r="Y231" s="693"/>
      <c r="Z231" s="693"/>
      <c r="AA231" s="1055"/>
      <c r="AB231" s="1733"/>
      <c r="AC231" s="695"/>
      <c r="AD231" s="696"/>
      <c r="AE231" s="697"/>
      <c r="AF231" s="683"/>
      <c r="AG231" s="683"/>
      <c r="AH231" s="683"/>
      <c r="AI231" s="683"/>
      <c r="AJ231" s="683"/>
      <c r="AK231" s="683"/>
      <c r="AL231" s="683"/>
      <c r="AM231" s="683"/>
      <c r="AN231" s="701"/>
      <c r="AO231" s="702"/>
      <c r="AP231" s="1459"/>
    </row>
    <row r="232" spans="1:42" ht="13.5" customHeight="1">
      <c r="A232" s="22"/>
      <c r="B232" s="5170"/>
      <c r="C232" s="5111"/>
      <c r="D232" s="5111"/>
      <c r="E232" s="1707"/>
      <c r="F232" s="1708"/>
      <c r="G232" s="1734"/>
      <c r="H232" s="1735"/>
      <c r="I232" s="1726"/>
      <c r="J232" s="1727"/>
      <c r="K232" s="1728"/>
      <c r="L232" s="832"/>
      <c r="M232" s="1729"/>
      <c r="N232" s="684"/>
      <c r="O232" s="833"/>
      <c r="P232" s="834"/>
      <c r="Q232" s="1730"/>
      <c r="R232" s="1731"/>
      <c r="S232" s="836"/>
      <c r="T232" s="836"/>
      <c r="U232" s="837"/>
      <c r="V232" s="1736"/>
      <c r="W232" s="1737"/>
      <c r="X232" s="693"/>
      <c r="Y232" s="693"/>
      <c r="Z232" s="693"/>
      <c r="AA232" s="1055"/>
      <c r="AB232" s="1733"/>
      <c r="AC232" s="695"/>
      <c r="AD232" s="696"/>
      <c r="AE232" s="697"/>
      <c r="AF232" s="683"/>
      <c r="AG232" s="683"/>
      <c r="AH232" s="683"/>
      <c r="AI232" s="683"/>
      <c r="AJ232" s="683"/>
      <c r="AK232" s="683"/>
      <c r="AL232" s="683"/>
      <c r="AM232" s="683"/>
      <c r="AN232" s="701"/>
      <c r="AO232" s="702"/>
      <c r="AP232" s="1459"/>
    </row>
    <row r="233" spans="1:42" ht="13.5" customHeight="1">
      <c r="A233" s="22"/>
      <c r="B233" s="5169"/>
      <c r="C233" s="5163"/>
      <c r="D233" s="5163"/>
      <c r="E233" s="1738"/>
      <c r="F233" s="1739"/>
      <c r="G233" s="1336"/>
      <c r="H233" s="1337"/>
      <c r="I233" s="1740"/>
      <c r="J233" s="1741"/>
      <c r="K233" s="1742"/>
      <c r="L233" s="1061"/>
      <c r="M233" s="1743"/>
      <c r="N233" s="1744"/>
      <c r="O233" s="1745"/>
      <c r="P233" s="1746"/>
      <c r="Q233" s="1747"/>
      <c r="R233" s="1748"/>
      <c r="S233" s="1068"/>
      <c r="T233" s="1068"/>
      <c r="U233" s="1069"/>
      <c r="V233" s="1070"/>
      <c r="W233" s="1071"/>
      <c r="X233" s="1749"/>
      <c r="Y233" s="1749"/>
      <c r="Z233" s="1072"/>
      <c r="AA233" s="1072"/>
      <c r="AB233" s="1750"/>
      <c r="AC233" s="1075"/>
      <c r="AD233" s="1076"/>
      <c r="AE233" s="1077"/>
      <c r="AF233" s="1062"/>
      <c r="AG233" s="1062"/>
      <c r="AH233" s="1062"/>
      <c r="AI233" s="1062"/>
      <c r="AJ233" s="1062"/>
      <c r="AK233" s="1062"/>
      <c r="AL233" s="1062"/>
      <c r="AM233" s="1062"/>
      <c r="AN233" s="1081"/>
      <c r="AO233" s="1751"/>
      <c r="AP233" s="1412"/>
    </row>
    <row r="234" spans="1:42" ht="30" customHeight="1">
      <c r="A234" s="22"/>
      <c r="B234" s="5174" t="s">
        <v>16</v>
      </c>
      <c r="C234" s="5166"/>
      <c r="D234" s="5166"/>
      <c r="E234" s="1752" t="s">
        <v>16</v>
      </c>
      <c r="F234" s="1753" t="s">
        <v>472</v>
      </c>
      <c r="G234" s="986" t="s">
        <v>473</v>
      </c>
      <c r="H234" s="779"/>
      <c r="I234" s="977" t="s">
        <v>112</v>
      </c>
      <c r="J234" s="781" t="s">
        <v>113</v>
      </c>
      <c r="K234" s="1700" t="s">
        <v>357</v>
      </c>
      <c r="L234" s="1495" t="s">
        <v>138</v>
      </c>
      <c r="M234" s="1040" t="s">
        <v>116</v>
      </c>
      <c r="N234" s="978"/>
      <c r="O234" s="1559">
        <v>46034</v>
      </c>
      <c r="P234" s="786">
        <v>46034</v>
      </c>
      <c r="Q234" s="1701" t="s">
        <v>14</v>
      </c>
      <c r="R234" s="1560">
        <v>46399</v>
      </c>
      <c r="S234" s="788">
        <v>3213900000</v>
      </c>
      <c r="T234" s="788">
        <f>S234/10</f>
        <v>321390000</v>
      </c>
      <c r="U234" s="789">
        <f>SUM(S234:T234)</f>
        <v>3535290000</v>
      </c>
      <c r="V234" s="790"/>
      <c r="W234" s="791"/>
      <c r="X234" s="1561">
        <f>SUM(X235:X247)</f>
        <v>803475000</v>
      </c>
      <c r="Y234" s="1561">
        <f t="shared" ref="Y234:Y237" si="83">X234/10</f>
        <v>80347500</v>
      </c>
      <c r="Z234" s="1561">
        <f t="shared" ref="Z234:Z237" si="84">SUM(X234:Y234)</f>
        <v>883822500</v>
      </c>
      <c r="AA234" s="1561">
        <f>SUM(AA235:AA247)</f>
        <v>589215000</v>
      </c>
      <c r="AB234" s="794">
        <f>ROUND(U234-AA234,0)</f>
        <v>2946075000</v>
      </c>
      <c r="AC234" s="1666">
        <f>Z234/U234</f>
        <v>0.25</v>
      </c>
      <c r="AD234" s="945"/>
      <c r="AE234" s="797"/>
      <c r="AF234" s="799"/>
      <c r="AG234" s="799"/>
      <c r="AH234" s="799"/>
      <c r="AI234" s="799"/>
      <c r="AJ234" s="799"/>
      <c r="AK234" s="799"/>
      <c r="AL234" s="799"/>
      <c r="AM234" s="799"/>
      <c r="AN234" s="802"/>
      <c r="AO234" s="1305"/>
      <c r="AP234" s="347"/>
    </row>
    <row r="235" spans="1:42" ht="13.5" customHeight="1">
      <c r="A235" s="22"/>
      <c r="B235" s="5170"/>
      <c r="C235" s="5111"/>
      <c r="D235" s="5111"/>
      <c r="E235" s="1702"/>
      <c r="F235" s="483"/>
      <c r="G235" s="806"/>
      <c r="H235" s="807" t="s">
        <v>317</v>
      </c>
      <c r="I235" s="808"/>
      <c r="J235" s="809"/>
      <c r="K235" s="810"/>
      <c r="L235" s="981" t="s">
        <v>115</v>
      </c>
      <c r="M235" s="812"/>
      <c r="N235" s="1045"/>
      <c r="O235" s="814"/>
      <c r="P235" s="1046"/>
      <c r="Q235" s="816"/>
      <c r="R235" s="817"/>
      <c r="S235" s="818"/>
      <c r="T235" s="818"/>
      <c r="U235" s="819"/>
      <c r="V235" s="982">
        <v>46034</v>
      </c>
      <c r="W235" s="821">
        <v>46045</v>
      </c>
      <c r="X235" s="822">
        <v>267825000</v>
      </c>
      <c r="Y235" s="822">
        <f t="shared" si="83"/>
        <v>26782500</v>
      </c>
      <c r="Z235" s="822">
        <f t="shared" si="84"/>
        <v>294607500</v>
      </c>
      <c r="AA235" s="983">
        <f>Z235</f>
        <v>294607500</v>
      </c>
      <c r="AB235" s="823"/>
      <c r="AC235" s="824"/>
      <c r="AD235" s="825"/>
      <c r="AE235" s="826"/>
      <c r="AF235" s="827"/>
      <c r="AG235" s="812"/>
      <c r="AH235" s="828"/>
      <c r="AI235" s="829"/>
      <c r="AJ235" s="812"/>
      <c r="AK235" s="827"/>
      <c r="AL235" s="812"/>
      <c r="AM235" s="828"/>
      <c r="AN235" s="830"/>
      <c r="AO235" s="831"/>
      <c r="AP235" s="1437"/>
    </row>
    <row r="236" spans="1:42" ht="13.5" customHeight="1">
      <c r="A236" s="22"/>
      <c r="B236" s="5170"/>
      <c r="C236" s="5111"/>
      <c r="D236" s="5111"/>
      <c r="E236" s="1702"/>
      <c r="F236" s="483"/>
      <c r="G236" s="512"/>
      <c r="H236" s="682" t="s">
        <v>318</v>
      </c>
      <c r="I236" s="514"/>
      <c r="J236" s="515"/>
      <c r="K236" s="516"/>
      <c r="L236" s="832" t="s">
        <v>115</v>
      </c>
      <c r="M236" s="683"/>
      <c r="N236" s="1050"/>
      <c r="O236" s="1051"/>
      <c r="P236" s="1052"/>
      <c r="Q236" s="1053"/>
      <c r="R236" s="1054"/>
      <c r="S236" s="836"/>
      <c r="T236" s="836"/>
      <c r="U236" s="837"/>
      <c r="V236" s="691">
        <v>46065</v>
      </c>
      <c r="W236" s="1703">
        <v>46078</v>
      </c>
      <c r="X236" s="1704">
        <v>267825000</v>
      </c>
      <c r="Y236" s="1704">
        <f t="shared" si="83"/>
        <v>26782500</v>
      </c>
      <c r="Z236" s="1704">
        <f t="shared" si="84"/>
        <v>294607500</v>
      </c>
      <c r="AA236" s="1705">
        <v>294607500</v>
      </c>
      <c r="AB236" s="1706"/>
      <c r="AC236" s="695"/>
      <c r="AD236" s="696"/>
      <c r="AE236" s="697"/>
      <c r="AF236" s="698"/>
      <c r="AG236" s="683"/>
      <c r="AH236" s="699"/>
      <c r="AI236" s="700"/>
      <c r="AJ236" s="683"/>
      <c r="AK236" s="698"/>
      <c r="AL236" s="683"/>
      <c r="AM236" s="699"/>
      <c r="AN236" s="701"/>
      <c r="AO236" s="702"/>
      <c r="AP236" s="1459"/>
    </row>
    <row r="237" spans="1:42" ht="13.5" customHeight="1">
      <c r="A237" s="22"/>
      <c r="B237" s="5170"/>
      <c r="C237" s="5111"/>
      <c r="D237" s="5111"/>
      <c r="E237" s="1707"/>
      <c r="F237" s="1708"/>
      <c r="G237" s="512"/>
      <c r="H237" s="1759" t="s">
        <v>319</v>
      </c>
      <c r="I237" s="1760"/>
      <c r="J237" s="1761"/>
      <c r="K237" s="1762"/>
      <c r="L237" s="1763" t="s">
        <v>138</v>
      </c>
      <c r="M237" s="1764"/>
      <c r="N237" s="1765"/>
      <c r="O237" s="1766"/>
      <c r="P237" s="1767"/>
      <c r="Q237" s="1768"/>
      <c r="R237" s="1769"/>
      <c r="S237" s="1770"/>
      <c r="T237" s="1770"/>
      <c r="U237" s="1771"/>
      <c r="V237" s="1772">
        <v>46091</v>
      </c>
      <c r="W237" s="1773"/>
      <c r="X237" s="1774">
        <v>267825000</v>
      </c>
      <c r="Y237" s="1775">
        <f t="shared" si="83"/>
        <v>26782500</v>
      </c>
      <c r="Z237" s="1775">
        <f t="shared" si="84"/>
        <v>294607500</v>
      </c>
      <c r="AA237" s="1776"/>
      <c r="AB237" s="1777"/>
      <c r="AC237" s="1778"/>
      <c r="AD237" s="1779"/>
      <c r="AE237" s="697"/>
      <c r="AF237" s="683"/>
      <c r="AG237" s="683"/>
      <c r="AH237" s="683"/>
      <c r="AI237" s="683"/>
      <c r="AJ237" s="683"/>
      <c r="AK237" s="683"/>
      <c r="AL237" s="683"/>
      <c r="AM237" s="683"/>
      <c r="AN237" s="701"/>
      <c r="AO237" s="702"/>
      <c r="AP237" s="1459"/>
    </row>
    <row r="238" spans="1:42" ht="13.5" customHeight="1">
      <c r="A238" s="22"/>
      <c r="B238" s="5170"/>
      <c r="C238" s="5111"/>
      <c r="D238" s="5111"/>
      <c r="E238" s="1707"/>
      <c r="F238" s="1708"/>
      <c r="G238" s="512"/>
      <c r="H238" s="682"/>
      <c r="I238" s="1726"/>
      <c r="J238" s="1727"/>
      <c r="K238" s="1728"/>
      <c r="L238" s="832"/>
      <c r="M238" s="1729"/>
      <c r="N238" s="684"/>
      <c r="O238" s="833"/>
      <c r="P238" s="834"/>
      <c r="Q238" s="1730"/>
      <c r="R238" s="1731"/>
      <c r="S238" s="836"/>
      <c r="T238" s="836"/>
      <c r="U238" s="837"/>
      <c r="V238" s="691"/>
      <c r="W238" s="692"/>
      <c r="X238" s="693"/>
      <c r="Y238" s="693"/>
      <c r="Z238" s="693"/>
      <c r="AA238" s="1055"/>
      <c r="AB238" s="838"/>
      <c r="AC238" s="695"/>
      <c r="AD238" s="696"/>
      <c r="AE238" s="697"/>
      <c r="AF238" s="683"/>
      <c r="AG238" s="683"/>
      <c r="AH238" s="683"/>
      <c r="AI238" s="683"/>
      <c r="AJ238" s="683"/>
      <c r="AK238" s="683"/>
      <c r="AL238" s="683"/>
      <c r="AM238" s="683"/>
      <c r="AN238" s="701"/>
      <c r="AO238" s="702"/>
      <c r="AP238" s="1459"/>
    </row>
    <row r="239" spans="1:42" ht="13.5" customHeight="1">
      <c r="A239" s="22"/>
      <c r="B239" s="5170"/>
      <c r="C239" s="5111"/>
      <c r="D239" s="5111"/>
      <c r="E239" s="1707"/>
      <c r="F239" s="1708"/>
      <c r="G239" s="512"/>
      <c r="H239" s="682"/>
      <c r="I239" s="1726"/>
      <c r="J239" s="1727"/>
      <c r="K239" s="1728"/>
      <c r="L239" s="832"/>
      <c r="M239" s="1729"/>
      <c r="N239" s="684"/>
      <c r="O239" s="833"/>
      <c r="P239" s="834"/>
      <c r="Q239" s="1730"/>
      <c r="R239" s="1731"/>
      <c r="S239" s="836"/>
      <c r="T239" s="836"/>
      <c r="U239" s="837"/>
      <c r="V239" s="691"/>
      <c r="W239" s="692"/>
      <c r="X239" s="693"/>
      <c r="Y239" s="693"/>
      <c r="Z239" s="693"/>
      <c r="AA239" s="1055"/>
      <c r="AB239" s="838"/>
      <c r="AC239" s="695"/>
      <c r="AD239" s="696"/>
      <c r="AE239" s="697"/>
      <c r="AF239" s="683"/>
      <c r="AG239" s="683"/>
      <c r="AH239" s="683"/>
      <c r="AI239" s="683"/>
      <c r="AJ239" s="683"/>
      <c r="AK239" s="683"/>
      <c r="AL239" s="683"/>
      <c r="AM239" s="683"/>
      <c r="AN239" s="701"/>
      <c r="AO239" s="702"/>
      <c r="AP239" s="1459"/>
    </row>
    <row r="240" spans="1:42" ht="13.5" customHeight="1">
      <c r="A240" s="22"/>
      <c r="B240" s="5170"/>
      <c r="C240" s="5111"/>
      <c r="D240" s="5111"/>
      <c r="E240" s="1707"/>
      <c r="F240" s="1708"/>
      <c r="G240" s="512"/>
      <c r="H240" s="682"/>
      <c r="I240" s="1726"/>
      <c r="J240" s="1727"/>
      <c r="K240" s="1728"/>
      <c r="L240" s="832"/>
      <c r="M240" s="1729"/>
      <c r="N240" s="684"/>
      <c r="O240" s="833"/>
      <c r="P240" s="834"/>
      <c r="Q240" s="1730"/>
      <c r="R240" s="1731"/>
      <c r="S240" s="836"/>
      <c r="T240" s="836"/>
      <c r="U240" s="837"/>
      <c r="V240" s="691"/>
      <c r="W240" s="692"/>
      <c r="X240" s="693"/>
      <c r="Y240" s="693"/>
      <c r="Z240" s="693"/>
      <c r="AA240" s="1055"/>
      <c r="AB240" s="838"/>
      <c r="AC240" s="695"/>
      <c r="AD240" s="696"/>
      <c r="AE240" s="697"/>
      <c r="AF240" s="683"/>
      <c r="AG240" s="683"/>
      <c r="AH240" s="683"/>
      <c r="AI240" s="683"/>
      <c r="AJ240" s="683"/>
      <c r="AK240" s="683"/>
      <c r="AL240" s="683"/>
      <c r="AM240" s="683"/>
      <c r="AN240" s="701"/>
      <c r="AO240" s="702"/>
      <c r="AP240" s="1459"/>
    </row>
    <row r="241" spans="1:42" ht="13.5" customHeight="1">
      <c r="A241" s="22"/>
      <c r="B241" s="5170"/>
      <c r="C241" s="5111"/>
      <c r="D241" s="5111"/>
      <c r="E241" s="1707"/>
      <c r="F241" s="1708"/>
      <c r="G241" s="512"/>
      <c r="H241" s="682"/>
      <c r="I241" s="1726"/>
      <c r="J241" s="1727"/>
      <c r="K241" s="1728"/>
      <c r="L241" s="832"/>
      <c r="M241" s="1729"/>
      <c r="N241" s="684"/>
      <c r="O241" s="833"/>
      <c r="P241" s="834"/>
      <c r="Q241" s="1730"/>
      <c r="R241" s="1731"/>
      <c r="S241" s="836"/>
      <c r="T241" s="836"/>
      <c r="U241" s="837"/>
      <c r="V241" s="691"/>
      <c r="W241" s="692"/>
      <c r="X241" s="693"/>
      <c r="Y241" s="693"/>
      <c r="Z241" s="693"/>
      <c r="AA241" s="1055"/>
      <c r="AB241" s="838"/>
      <c r="AC241" s="695"/>
      <c r="AD241" s="696"/>
      <c r="AE241" s="697"/>
      <c r="AF241" s="683"/>
      <c r="AG241" s="683"/>
      <c r="AH241" s="683"/>
      <c r="AI241" s="683"/>
      <c r="AJ241" s="683"/>
      <c r="AK241" s="683"/>
      <c r="AL241" s="683"/>
      <c r="AM241" s="683"/>
      <c r="AN241" s="701"/>
      <c r="AO241" s="702"/>
      <c r="AP241" s="1459"/>
    </row>
    <row r="242" spans="1:42" ht="13.5" customHeight="1">
      <c r="A242" s="22"/>
      <c r="B242" s="5170"/>
      <c r="C242" s="5111"/>
      <c r="D242" s="5111"/>
      <c r="E242" s="1707"/>
      <c r="F242" s="1708"/>
      <c r="G242" s="512"/>
      <c r="H242" s="682"/>
      <c r="I242" s="1726"/>
      <c r="J242" s="1727"/>
      <c r="K242" s="1728"/>
      <c r="L242" s="832"/>
      <c r="M242" s="1729"/>
      <c r="N242" s="684"/>
      <c r="O242" s="833"/>
      <c r="P242" s="834"/>
      <c r="Q242" s="1730"/>
      <c r="R242" s="1731"/>
      <c r="S242" s="836"/>
      <c r="T242" s="836"/>
      <c r="U242" s="837"/>
      <c r="V242" s="691"/>
      <c r="W242" s="692"/>
      <c r="X242" s="693"/>
      <c r="Y242" s="693"/>
      <c r="Z242" s="693"/>
      <c r="AA242" s="1055"/>
      <c r="AB242" s="838"/>
      <c r="AC242" s="1732"/>
      <c r="AD242" s="696"/>
      <c r="AE242" s="697"/>
      <c r="AF242" s="683"/>
      <c r="AG242" s="683"/>
      <c r="AH242" s="683"/>
      <c r="AI242" s="683"/>
      <c r="AJ242" s="683"/>
      <c r="AK242" s="683"/>
      <c r="AL242" s="683"/>
      <c r="AM242" s="683"/>
      <c r="AN242" s="701"/>
      <c r="AO242" s="702"/>
      <c r="AP242" s="1459"/>
    </row>
    <row r="243" spans="1:42" ht="13.5" customHeight="1">
      <c r="A243" s="22"/>
      <c r="B243" s="5170"/>
      <c r="C243" s="5111"/>
      <c r="D243" s="5111"/>
      <c r="E243" s="1707"/>
      <c r="F243" s="1708"/>
      <c r="G243" s="512"/>
      <c r="H243" s="682"/>
      <c r="I243" s="1726"/>
      <c r="J243" s="1727"/>
      <c r="K243" s="1728"/>
      <c r="L243" s="832"/>
      <c r="M243" s="1729"/>
      <c r="N243" s="684"/>
      <c r="O243" s="833"/>
      <c r="P243" s="834"/>
      <c r="Q243" s="1730"/>
      <c r="R243" s="1731"/>
      <c r="S243" s="836"/>
      <c r="T243" s="836"/>
      <c r="U243" s="837"/>
      <c r="V243" s="691"/>
      <c r="W243" s="692"/>
      <c r="X243" s="693"/>
      <c r="Y243" s="693"/>
      <c r="Z243" s="693"/>
      <c r="AA243" s="1055"/>
      <c r="AB243" s="1733"/>
      <c r="AC243" s="695"/>
      <c r="AD243" s="696"/>
      <c r="AE243" s="697"/>
      <c r="AF243" s="683"/>
      <c r="AG243" s="683"/>
      <c r="AH243" s="683"/>
      <c r="AI243" s="683"/>
      <c r="AJ243" s="683"/>
      <c r="AK243" s="683"/>
      <c r="AL243" s="683"/>
      <c r="AM243" s="683"/>
      <c r="AN243" s="701"/>
      <c r="AO243" s="702"/>
      <c r="AP243" s="1459"/>
    </row>
    <row r="244" spans="1:42" ht="13.5" customHeight="1">
      <c r="A244" s="22"/>
      <c r="B244" s="5170"/>
      <c r="C244" s="5111"/>
      <c r="D244" s="5111"/>
      <c r="E244" s="1707"/>
      <c r="F244" s="1708"/>
      <c r="G244" s="1734"/>
      <c r="H244" s="1735"/>
      <c r="I244" s="1726"/>
      <c r="J244" s="1727"/>
      <c r="K244" s="1728"/>
      <c r="L244" s="832"/>
      <c r="M244" s="1729"/>
      <c r="N244" s="684"/>
      <c r="O244" s="833"/>
      <c r="P244" s="834"/>
      <c r="Q244" s="1730"/>
      <c r="R244" s="1731"/>
      <c r="S244" s="836"/>
      <c r="T244" s="836"/>
      <c r="U244" s="837"/>
      <c r="V244" s="1736"/>
      <c r="W244" s="1737"/>
      <c r="X244" s="693"/>
      <c r="Y244" s="693"/>
      <c r="Z244" s="693"/>
      <c r="AA244" s="1055"/>
      <c r="AB244" s="1733"/>
      <c r="AC244" s="695"/>
      <c r="AD244" s="696"/>
      <c r="AE244" s="697"/>
      <c r="AF244" s="683"/>
      <c r="AG244" s="683"/>
      <c r="AH244" s="683"/>
      <c r="AI244" s="683"/>
      <c r="AJ244" s="683"/>
      <c r="AK244" s="683"/>
      <c r="AL244" s="683"/>
      <c r="AM244" s="683"/>
      <c r="AN244" s="701"/>
      <c r="AO244" s="702"/>
      <c r="AP244" s="1459"/>
    </row>
    <row r="245" spans="1:42" ht="13.5" customHeight="1">
      <c r="A245" s="22"/>
      <c r="B245" s="5170"/>
      <c r="C245" s="5111"/>
      <c r="D245" s="5111"/>
      <c r="E245" s="1707"/>
      <c r="F245" s="1708"/>
      <c r="G245" s="1734"/>
      <c r="H245" s="1735"/>
      <c r="I245" s="1726"/>
      <c r="J245" s="1727"/>
      <c r="K245" s="1728"/>
      <c r="L245" s="832"/>
      <c r="M245" s="1729"/>
      <c r="N245" s="684"/>
      <c r="O245" s="833"/>
      <c r="P245" s="834"/>
      <c r="Q245" s="1730"/>
      <c r="R245" s="1731"/>
      <c r="S245" s="836"/>
      <c r="T245" s="836"/>
      <c r="U245" s="837"/>
      <c r="V245" s="1736"/>
      <c r="W245" s="1737"/>
      <c r="X245" s="693"/>
      <c r="Y245" s="693"/>
      <c r="Z245" s="693"/>
      <c r="AA245" s="1055"/>
      <c r="AB245" s="1733"/>
      <c r="AC245" s="695"/>
      <c r="AD245" s="696"/>
      <c r="AE245" s="697"/>
      <c r="AF245" s="683"/>
      <c r="AG245" s="683"/>
      <c r="AH245" s="683"/>
      <c r="AI245" s="683"/>
      <c r="AJ245" s="683"/>
      <c r="AK245" s="683"/>
      <c r="AL245" s="683"/>
      <c r="AM245" s="683"/>
      <c r="AN245" s="701"/>
      <c r="AO245" s="702"/>
      <c r="AP245" s="1459"/>
    </row>
    <row r="246" spans="1:42" ht="13.5" customHeight="1">
      <c r="A246" s="22"/>
      <c r="B246" s="5170"/>
      <c r="C246" s="5111"/>
      <c r="D246" s="5111"/>
      <c r="E246" s="1707"/>
      <c r="F246" s="1708"/>
      <c r="G246" s="1734"/>
      <c r="H246" s="1735"/>
      <c r="I246" s="1726"/>
      <c r="J246" s="1727"/>
      <c r="K246" s="1728"/>
      <c r="L246" s="832"/>
      <c r="M246" s="1729"/>
      <c r="N246" s="684"/>
      <c r="O246" s="833"/>
      <c r="P246" s="834"/>
      <c r="Q246" s="1730"/>
      <c r="R246" s="1731"/>
      <c r="S246" s="836"/>
      <c r="T246" s="836"/>
      <c r="U246" s="837"/>
      <c r="V246" s="1736"/>
      <c r="W246" s="1737"/>
      <c r="X246" s="693"/>
      <c r="Y246" s="693"/>
      <c r="Z246" s="693"/>
      <c r="AA246" s="1055"/>
      <c r="AB246" s="1733"/>
      <c r="AC246" s="695"/>
      <c r="AD246" s="696"/>
      <c r="AE246" s="697"/>
      <c r="AF246" s="683"/>
      <c r="AG246" s="683"/>
      <c r="AH246" s="683"/>
      <c r="AI246" s="683"/>
      <c r="AJ246" s="683"/>
      <c r="AK246" s="683"/>
      <c r="AL246" s="683"/>
      <c r="AM246" s="683"/>
      <c r="AN246" s="701"/>
      <c r="AO246" s="702"/>
      <c r="AP246" s="1459"/>
    </row>
    <row r="247" spans="1:42" ht="13.5" customHeight="1">
      <c r="A247" s="22"/>
      <c r="B247" s="5169"/>
      <c r="C247" s="5163"/>
      <c r="D247" s="5163"/>
      <c r="E247" s="1738"/>
      <c r="F247" s="1739"/>
      <c r="G247" s="1336"/>
      <c r="H247" s="1337"/>
      <c r="I247" s="1740"/>
      <c r="J247" s="1741"/>
      <c r="K247" s="1742"/>
      <c r="L247" s="1061"/>
      <c r="M247" s="1743"/>
      <c r="N247" s="1744"/>
      <c r="O247" s="1745"/>
      <c r="P247" s="1746"/>
      <c r="Q247" s="1747"/>
      <c r="R247" s="1748"/>
      <c r="S247" s="1068"/>
      <c r="T247" s="1068"/>
      <c r="U247" s="1069"/>
      <c r="V247" s="1070"/>
      <c r="W247" s="1071"/>
      <c r="X247" s="1749"/>
      <c r="Y247" s="1749"/>
      <c r="Z247" s="1072"/>
      <c r="AA247" s="1072"/>
      <c r="AB247" s="1750"/>
      <c r="AC247" s="1075"/>
      <c r="AD247" s="1076"/>
      <c r="AE247" s="1077"/>
      <c r="AF247" s="1062"/>
      <c r="AG247" s="1062"/>
      <c r="AH247" s="1062"/>
      <c r="AI247" s="1062"/>
      <c r="AJ247" s="1062"/>
      <c r="AK247" s="1062"/>
      <c r="AL247" s="1062"/>
      <c r="AM247" s="1062"/>
      <c r="AN247" s="1081"/>
      <c r="AO247" s="1751"/>
      <c r="AP247" s="1412"/>
    </row>
    <row r="248" spans="1:42" ht="30" customHeight="1">
      <c r="A248" s="22"/>
      <c r="B248" s="5174" t="s">
        <v>16</v>
      </c>
      <c r="C248" s="5166"/>
      <c r="D248" s="5166"/>
      <c r="E248" s="1752" t="s">
        <v>16</v>
      </c>
      <c r="F248" s="1753" t="s">
        <v>474</v>
      </c>
      <c r="G248" s="986" t="s">
        <v>475</v>
      </c>
      <c r="H248" s="779"/>
      <c r="I248" s="977" t="s">
        <v>112</v>
      </c>
      <c r="J248" s="781" t="s">
        <v>113</v>
      </c>
      <c r="K248" s="1700" t="s">
        <v>357</v>
      </c>
      <c r="L248" s="1495" t="s">
        <v>138</v>
      </c>
      <c r="M248" s="1040" t="s">
        <v>316</v>
      </c>
      <c r="N248" s="978"/>
      <c r="O248" s="1559">
        <v>46034</v>
      </c>
      <c r="P248" s="786">
        <v>46034</v>
      </c>
      <c r="Q248" s="1701" t="s">
        <v>14</v>
      </c>
      <c r="R248" s="1560">
        <v>46399</v>
      </c>
      <c r="S248" s="788">
        <v>112200000</v>
      </c>
      <c r="T248" s="788">
        <f>S248/10</f>
        <v>11220000</v>
      </c>
      <c r="U248" s="789">
        <f>SUM(S248:T248)</f>
        <v>123420000</v>
      </c>
      <c r="V248" s="790"/>
      <c r="W248" s="791"/>
      <c r="X248" s="1561">
        <f>SUM(X249:X261)</f>
        <v>28050000</v>
      </c>
      <c r="Y248" s="1561">
        <f t="shared" ref="Y248:Y251" si="85">X248/10</f>
        <v>2805000</v>
      </c>
      <c r="Z248" s="1561">
        <f t="shared" ref="Z248:Z251" si="86">SUM(X248:Y248)</f>
        <v>30855000</v>
      </c>
      <c r="AA248" s="1561">
        <f>SUM(AA249:AA261)</f>
        <v>20570000</v>
      </c>
      <c r="AB248" s="794">
        <f>ROUND(U248-AA248,0)</f>
        <v>102850000</v>
      </c>
      <c r="AC248" s="1666">
        <f>Z248/U248</f>
        <v>0.25</v>
      </c>
      <c r="AD248" s="945"/>
      <c r="AE248" s="797"/>
      <c r="AF248" s="799"/>
      <c r="AG248" s="799"/>
      <c r="AH248" s="799"/>
      <c r="AI248" s="799"/>
      <c r="AJ248" s="799"/>
      <c r="AK248" s="799"/>
      <c r="AL248" s="799"/>
      <c r="AM248" s="799"/>
      <c r="AN248" s="802"/>
      <c r="AO248" s="1305"/>
      <c r="AP248" s="347"/>
    </row>
    <row r="249" spans="1:42" ht="13.5" customHeight="1">
      <c r="A249" s="22"/>
      <c r="B249" s="5170"/>
      <c r="C249" s="5111"/>
      <c r="D249" s="5111"/>
      <c r="E249" s="1702"/>
      <c r="F249" s="483"/>
      <c r="G249" s="806"/>
      <c r="H249" s="807" t="s">
        <v>317</v>
      </c>
      <c r="I249" s="808"/>
      <c r="J249" s="809"/>
      <c r="K249" s="810"/>
      <c r="L249" s="981" t="s">
        <v>115</v>
      </c>
      <c r="M249" s="812"/>
      <c r="N249" s="1045"/>
      <c r="O249" s="814"/>
      <c r="P249" s="1046"/>
      <c r="Q249" s="816"/>
      <c r="R249" s="817"/>
      <c r="S249" s="818"/>
      <c r="T249" s="818"/>
      <c r="U249" s="819"/>
      <c r="V249" s="982">
        <v>46034</v>
      </c>
      <c r="W249" s="821">
        <v>46045</v>
      </c>
      <c r="X249" s="822">
        <v>9350000</v>
      </c>
      <c r="Y249" s="822">
        <f t="shared" si="85"/>
        <v>935000</v>
      </c>
      <c r="Z249" s="822">
        <f t="shared" si="86"/>
        <v>10285000</v>
      </c>
      <c r="AA249" s="983">
        <f>Z249</f>
        <v>10285000</v>
      </c>
      <c r="AB249" s="823"/>
      <c r="AC249" s="824"/>
      <c r="AD249" s="825"/>
      <c r="AE249" s="826"/>
      <c r="AF249" s="827"/>
      <c r="AG249" s="812"/>
      <c r="AH249" s="828"/>
      <c r="AI249" s="829"/>
      <c r="AJ249" s="812"/>
      <c r="AK249" s="827"/>
      <c r="AL249" s="812"/>
      <c r="AM249" s="828"/>
      <c r="AN249" s="830"/>
      <c r="AO249" s="831"/>
      <c r="AP249" s="1437"/>
    </row>
    <row r="250" spans="1:42" ht="13.5" customHeight="1">
      <c r="A250" s="22"/>
      <c r="B250" s="5170"/>
      <c r="C250" s="5111"/>
      <c r="D250" s="5111"/>
      <c r="E250" s="1702"/>
      <c r="F250" s="483"/>
      <c r="G250" s="512"/>
      <c r="H250" s="682" t="s">
        <v>318</v>
      </c>
      <c r="I250" s="514"/>
      <c r="J250" s="515"/>
      <c r="K250" s="516"/>
      <c r="L250" s="832" t="s">
        <v>115</v>
      </c>
      <c r="M250" s="683"/>
      <c r="N250" s="1050"/>
      <c r="O250" s="1051"/>
      <c r="P250" s="1052"/>
      <c r="Q250" s="1053"/>
      <c r="R250" s="1054"/>
      <c r="S250" s="836"/>
      <c r="T250" s="836"/>
      <c r="U250" s="837"/>
      <c r="V250" s="691">
        <v>46065</v>
      </c>
      <c r="W250" s="1703">
        <v>46078</v>
      </c>
      <c r="X250" s="1704">
        <v>9350000</v>
      </c>
      <c r="Y250" s="1704">
        <f t="shared" si="85"/>
        <v>935000</v>
      </c>
      <c r="Z250" s="1704">
        <f t="shared" si="86"/>
        <v>10285000</v>
      </c>
      <c r="AA250" s="1705">
        <v>10285000</v>
      </c>
      <c r="AB250" s="1706"/>
      <c r="AC250" s="695"/>
      <c r="AD250" s="696"/>
      <c r="AE250" s="697"/>
      <c r="AF250" s="698"/>
      <c r="AG250" s="683"/>
      <c r="AH250" s="699"/>
      <c r="AI250" s="700"/>
      <c r="AJ250" s="683"/>
      <c r="AK250" s="698"/>
      <c r="AL250" s="683"/>
      <c r="AM250" s="699"/>
      <c r="AN250" s="701"/>
      <c r="AO250" s="702"/>
      <c r="AP250" s="1459"/>
    </row>
    <row r="251" spans="1:42" ht="13.5" customHeight="1">
      <c r="A251" s="22"/>
      <c r="B251" s="5170"/>
      <c r="C251" s="5111"/>
      <c r="D251" s="5111"/>
      <c r="E251" s="1707"/>
      <c r="F251" s="1708"/>
      <c r="G251" s="512"/>
      <c r="H251" s="1759" t="s">
        <v>319</v>
      </c>
      <c r="I251" s="1760"/>
      <c r="J251" s="1761"/>
      <c r="K251" s="1762"/>
      <c r="L251" s="1763" t="s">
        <v>138</v>
      </c>
      <c r="M251" s="1764"/>
      <c r="N251" s="1765"/>
      <c r="O251" s="1766"/>
      <c r="P251" s="1767"/>
      <c r="Q251" s="1768"/>
      <c r="R251" s="1769"/>
      <c r="S251" s="1770"/>
      <c r="T251" s="1770"/>
      <c r="U251" s="1771"/>
      <c r="V251" s="1772">
        <v>46091</v>
      </c>
      <c r="W251" s="1773"/>
      <c r="X251" s="1774">
        <v>9350000</v>
      </c>
      <c r="Y251" s="1775">
        <f t="shared" si="85"/>
        <v>935000</v>
      </c>
      <c r="Z251" s="1775">
        <f t="shared" si="86"/>
        <v>10285000</v>
      </c>
      <c r="AA251" s="1776"/>
      <c r="AB251" s="1777"/>
      <c r="AC251" s="1778"/>
      <c r="AD251" s="1779"/>
      <c r="AE251" s="697"/>
      <c r="AF251" s="683"/>
      <c r="AG251" s="683"/>
      <c r="AH251" s="683"/>
      <c r="AI251" s="683"/>
      <c r="AJ251" s="683"/>
      <c r="AK251" s="683"/>
      <c r="AL251" s="683"/>
      <c r="AM251" s="683"/>
      <c r="AN251" s="701"/>
      <c r="AO251" s="702"/>
      <c r="AP251" s="1459"/>
    </row>
    <row r="252" spans="1:42" ht="13.5" customHeight="1">
      <c r="A252" s="22"/>
      <c r="B252" s="5170"/>
      <c r="C252" s="5111"/>
      <c r="D252" s="5111"/>
      <c r="E252" s="1707"/>
      <c r="F252" s="1708"/>
      <c r="G252" s="512"/>
      <c r="H252" s="682"/>
      <c r="I252" s="1726"/>
      <c r="J252" s="1727"/>
      <c r="K252" s="1728"/>
      <c r="L252" s="832"/>
      <c r="M252" s="1729"/>
      <c r="N252" s="684"/>
      <c r="O252" s="833"/>
      <c r="P252" s="834"/>
      <c r="Q252" s="1730"/>
      <c r="R252" s="1731"/>
      <c r="S252" s="836"/>
      <c r="T252" s="836"/>
      <c r="U252" s="837"/>
      <c r="V252" s="691"/>
      <c r="W252" s="692"/>
      <c r="X252" s="693"/>
      <c r="Y252" s="693"/>
      <c r="Z252" s="693"/>
      <c r="AA252" s="1055"/>
      <c r="AB252" s="838"/>
      <c r="AC252" s="695"/>
      <c r="AD252" s="696"/>
      <c r="AE252" s="697"/>
      <c r="AF252" s="683"/>
      <c r="AG252" s="683"/>
      <c r="AH252" s="683"/>
      <c r="AI252" s="683"/>
      <c r="AJ252" s="683"/>
      <c r="AK252" s="683"/>
      <c r="AL252" s="683"/>
      <c r="AM252" s="683"/>
      <c r="AN252" s="701"/>
      <c r="AO252" s="702"/>
      <c r="AP252" s="1459"/>
    </row>
    <row r="253" spans="1:42" ht="13.5" customHeight="1">
      <c r="A253" s="22"/>
      <c r="B253" s="5170"/>
      <c r="C253" s="5111"/>
      <c r="D253" s="5111"/>
      <c r="E253" s="1707"/>
      <c r="F253" s="1708"/>
      <c r="G253" s="512"/>
      <c r="H253" s="682"/>
      <c r="I253" s="1726"/>
      <c r="J253" s="1727"/>
      <c r="K253" s="1728"/>
      <c r="L253" s="832"/>
      <c r="M253" s="1729"/>
      <c r="N253" s="684"/>
      <c r="O253" s="833"/>
      <c r="P253" s="834"/>
      <c r="Q253" s="1730"/>
      <c r="R253" s="1731"/>
      <c r="S253" s="836"/>
      <c r="T253" s="836"/>
      <c r="U253" s="837"/>
      <c r="V253" s="691"/>
      <c r="W253" s="692"/>
      <c r="X253" s="693"/>
      <c r="Y253" s="693"/>
      <c r="Z253" s="693"/>
      <c r="AA253" s="1055"/>
      <c r="AB253" s="838"/>
      <c r="AC253" s="695"/>
      <c r="AD253" s="696"/>
      <c r="AE253" s="697"/>
      <c r="AF253" s="683"/>
      <c r="AG253" s="683"/>
      <c r="AH253" s="683"/>
      <c r="AI253" s="683"/>
      <c r="AJ253" s="683"/>
      <c r="AK253" s="683"/>
      <c r="AL253" s="683"/>
      <c r="AM253" s="683"/>
      <c r="AN253" s="701"/>
      <c r="AO253" s="702"/>
      <c r="AP253" s="1459"/>
    </row>
    <row r="254" spans="1:42" ht="13.5" customHeight="1">
      <c r="A254" s="22"/>
      <c r="B254" s="5170"/>
      <c r="C254" s="5111"/>
      <c r="D254" s="5111"/>
      <c r="E254" s="1707"/>
      <c r="F254" s="1708"/>
      <c r="G254" s="512"/>
      <c r="H254" s="682"/>
      <c r="I254" s="1726"/>
      <c r="J254" s="1727"/>
      <c r="K254" s="1728"/>
      <c r="L254" s="832"/>
      <c r="M254" s="1729"/>
      <c r="N254" s="684"/>
      <c r="O254" s="833"/>
      <c r="P254" s="834"/>
      <c r="Q254" s="1730"/>
      <c r="R254" s="1731"/>
      <c r="S254" s="836"/>
      <c r="T254" s="836"/>
      <c r="U254" s="837"/>
      <c r="V254" s="691"/>
      <c r="W254" s="692"/>
      <c r="X254" s="693"/>
      <c r="Y254" s="693"/>
      <c r="Z254" s="693"/>
      <c r="AA254" s="1055"/>
      <c r="AB254" s="838"/>
      <c r="AC254" s="695"/>
      <c r="AD254" s="696"/>
      <c r="AE254" s="697"/>
      <c r="AF254" s="683"/>
      <c r="AG254" s="683"/>
      <c r="AH254" s="683"/>
      <c r="AI254" s="683"/>
      <c r="AJ254" s="683"/>
      <c r="AK254" s="683"/>
      <c r="AL254" s="683"/>
      <c r="AM254" s="683"/>
      <c r="AN254" s="701"/>
      <c r="AO254" s="702"/>
      <c r="AP254" s="1459"/>
    </row>
    <row r="255" spans="1:42" ht="13.5" customHeight="1">
      <c r="A255" s="22"/>
      <c r="B255" s="5170"/>
      <c r="C255" s="5111"/>
      <c r="D255" s="5111"/>
      <c r="E255" s="1707"/>
      <c r="F255" s="1708"/>
      <c r="G255" s="512"/>
      <c r="H255" s="682"/>
      <c r="I255" s="1726"/>
      <c r="J255" s="1727"/>
      <c r="K255" s="1728"/>
      <c r="L255" s="832"/>
      <c r="M255" s="1729"/>
      <c r="N255" s="684"/>
      <c r="O255" s="833"/>
      <c r="P255" s="834"/>
      <c r="Q255" s="1730"/>
      <c r="R255" s="1731"/>
      <c r="S255" s="836"/>
      <c r="T255" s="836"/>
      <c r="U255" s="837"/>
      <c r="V255" s="691"/>
      <c r="W255" s="692"/>
      <c r="X255" s="693"/>
      <c r="Y255" s="693"/>
      <c r="Z255" s="693"/>
      <c r="AA255" s="1055"/>
      <c r="AB255" s="838"/>
      <c r="AC255" s="695"/>
      <c r="AD255" s="696"/>
      <c r="AE255" s="697"/>
      <c r="AF255" s="683"/>
      <c r="AG255" s="683"/>
      <c r="AH255" s="683"/>
      <c r="AI255" s="683"/>
      <c r="AJ255" s="683"/>
      <c r="AK255" s="683"/>
      <c r="AL255" s="683"/>
      <c r="AM255" s="683"/>
      <c r="AN255" s="701"/>
      <c r="AO255" s="702"/>
      <c r="AP255" s="1459"/>
    </row>
    <row r="256" spans="1:42" ht="13.5" customHeight="1">
      <c r="A256" s="22"/>
      <c r="B256" s="5170"/>
      <c r="C256" s="5111"/>
      <c r="D256" s="5111"/>
      <c r="E256" s="1707"/>
      <c r="F256" s="1708"/>
      <c r="G256" s="512"/>
      <c r="H256" s="682"/>
      <c r="I256" s="1726"/>
      <c r="J256" s="1727"/>
      <c r="K256" s="1728"/>
      <c r="L256" s="832"/>
      <c r="M256" s="1729"/>
      <c r="N256" s="684"/>
      <c r="O256" s="833"/>
      <c r="P256" s="834"/>
      <c r="Q256" s="1730"/>
      <c r="R256" s="1731"/>
      <c r="S256" s="836"/>
      <c r="T256" s="836"/>
      <c r="U256" s="837"/>
      <c r="V256" s="691"/>
      <c r="W256" s="692"/>
      <c r="X256" s="693"/>
      <c r="Y256" s="693"/>
      <c r="Z256" s="693"/>
      <c r="AA256" s="1055"/>
      <c r="AB256" s="838"/>
      <c r="AC256" s="1732"/>
      <c r="AD256" s="696"/>
      <c r="AE256" s="697"/>
      <c r="AF256" s="683"/>
      <c r="AG256" s="683"/>
      <c r="AH256" s="683"/>
      <c r="AI256" s="683"/>
      <c r="AJ256" s="683"/>
      <c r="AK256" s="683"/>
      <c r="AL256" s="683"/>
      <c r="AM256" s="683"/>
      <c r="AN256" s="701"/>
      <c r="AO256" s="702"/>
      <c r="AP256" s="1459"/>
    </row>
    <row r="257" spans="1:42" ht="13.5" customHeight="1">
      <c r="A257" s="22"/>
      <c r="B257" s="5170"/>
      <c r="C257" s="5111"/>
      <c r="D257" s="5111"/>
      <c r="E257" s="1707"/>
      <c r="F257" s="1708"/>
      <c r="G257" s="512"/>
      <c r="H257" s="682"/>
      <c r="I257" s="1726"/>
      <c r="J257" s="1727"/>
      <c r="K257" s="1728"/>
      <c r="L257" s="832"/>
      <c r="M257" s="1729"/>
      <c r="N257" s="684"/>
      <c r="O257" s="833"/>
      <c r="P257" s="834"/>
      <c r="Q257" s="1730"/>
      <c r="R257" s="1731"/>
      <c r="S257" s="836"/>
      <c r="T257" s="836"/>
      <c r="U257" s="837"/>
      <c r="V257" s="691"/>
      <c r="W257" s="692"/>
      <c r="X257" s="693"/>
      <c r="Y257" s="693"/>
      <c r="Z257" s="693"/>
      <c r="AA257" s="1055"/>
      <c r="AB257" s="1733"/>
      <c r="AC257" s="695"/>
      <c r="AD257" s="696"/>
      <c r="AE257" s="697"/>
      <c r="AF257" s="683"/>
      <c r="AG257" s="683"/>
      <c r="AH257" s="683"/>
      <c r="AI257" s="683"/>
      <c r="AJ257" s="683"/>
      <c r="AK257" s="683"/>
      <c r="AL257" s="683"/>
      <c r="AM257" s="683"/>
      <c r="AN257" s="701"/>
      <c r="AO257" s="702"/>
      <c r="AP257" s="1459"/>
    </row>
    <row r="258" spans="1:42" ht="13.5" customHeight="1">
      <c r="A258" s="22"/>
      <c r="B258" s="5170"/>
      <c r="C258" s="5111"/>
      <c r="D258" s="5111"/>
      <c r="E258" s="1707"/>
      <c r="F258" s="1708"/>
      <c r="G258" s="1734"/>
      <c r="H258" s="1735"/>
      <c r="I258" s="1726"/>
      <c r="J258" s="1727"/>
      <c r="K258" s="1728"/>
      <c r="L258" s="832"/>
      <c r="M258" s="1729"/>
      <c r="N258" s="684"/>
      <c r="O258" s="833"/>
      <c r="P258" s="834"/>
      <c r="Q258" s="1730"/>
      <c r="R258" s="1731"/>
      <c r="S258" s="836"/>
      <c r="T258" s="836"/>
      <c r="U258" s="837"/>
      <c r="V258" s="1736"/>
      <c r="W258" s="1737"/>
      <c r="X258" s="693"/>
      <c r="Y258" s="693"/>
      <c r="Z258" s="693"/>
      <c r="AA258" s="1055"/>
      <c r="AB258" s="1733"/>
      <c r="AC258" s="695"/>
      <c r="AD258" s="696"/>
      <c r="AE258" s="697"/>
      <c r="AF258" s="683"/>
      <c r="AG258" s="683"/>
      <c r="AH258" s="683"/>
      <c r="AI258" s="683"/>
      <c r="AJ258" s="683"/>
      <c r="AK258" s="683"/>
      <c r="AL258" s="683"/>
      <c r="AM258" s="683"/>
      <c r="AN258" s="701"/>
      <c r="AO258" s="702"/>
      <c r="AP258" s="1459"/>
    </row>
    <row r="259" spans="1:42" ht="13.5" customHeight="1">
      <c r="A259" s="22"/>
      <c r="B259" s="5170"/>
      <c r="C259" s="5111"/>
      <c r="D259" s="5111"/>
      <c r="E259" s="1707"/>
      <c r="F259" s="1708"/>
      <c r="G259" s="1734"/>
      <c r="H259" s="1735"/>
      <c r="I259" s="1726"/>
      <c r="J259" s="1727"/>
      <c r="K259" s="1728"/>
      <c r="L259" s="832"/>
      <c r="M259" s="1729"/>
      <c r="N259" s="684"/>
      <c r="O259" s="833"/>
      <c r="P259" s="834"/>
      <c r="Q259" s="1730"/>
      <c r="R259" s="1731"/>
      <c r="S259" s="836"/>
      <c r="T259" s="836"/>
      <c r="U259" s="837"/>
      <c r="V259" s="1736"/>
      <c r="W259" s="1737"/>
      <c r="X259" s="693"/>
      <c r="Y259" s="693"/>
      <c r="Z259" s="693"/>
      <c r="AA259" s="1055"/>
      <c r="AB259" s="1733"/>
      <c r="AC259" s="695"/>
      <c r="AD259" s="696"/>
      <c r="AE259" s="697"/>
      <c r="AF259" s="683"/>
      <c r="AG259" s="683"/>
      <c r="AH259" s="683"/>
      <c r="AI259" s="683"/>
      <c r="AJ259" s="683"/>
      <c r="AK259" s="683"/>
      <c r="AL259" s="683"/>
      <c r="AM259" s="683"/>
      <c r="AN259" s="701"/>
      <c r="AO259" s="702"/>
      <c r="AP259" s="1459"/>
    </row>
    <row r="260" spans="1:42" ht="13.5" customHeight="1">
      <c r="A260" s="22"/>
      <c r="B260" s="5170"/>
      <c r="C260" s="5111"/>
      <c r="D260" s="5111"/>
      <c r="E260" s="1707"/>
      <c r="F260" s="1708"/>
      <c r="G260" s="1734"/>
      <c r="H260" s="1735"/>
      <c r="I260" s="1726"/>
      <c r="J260" s="1727"/>
      <c r="K260" s="1728"/>
      <c r="L260" s="832"/>
      <c r="M260" s="1729"/>
      <c r="N260" s="684"/>
      <c r="O260" s="833"/>
      <c r="P260" s="834"/>
      <c r="Q260" s="1730"/>
      <c r="R260" s="1731"/>
      <c r="S260" s="836"/>
      <c r="T260" s="836"/>
      <c r="U260" s="837"/>
      <c r="V260" s="1736"/>
      <c r="W260" s="1737"/>
      <c r="X260" s="693"/>
      <c r="Y260" s="693"/>
      <c r="Z260" s="693"/>
      <c r="AA260" s="1055"/>
      <c r="AB260" s="1733"/>
      <c r="AC260" s="695"/>
      <c r="AD260" s="696"/>
      <c r="AE260" s="697"/>
      <c r="AF260" s="683"/>
      <c r="AG260" s="683"/>
      <c r="AH260" s="683"/>
      <c r="AI260" s="683"/>
      <c r="AJ260" s="683"/>
      <c r="AK260" s="683"/>
      <c r="AL260" s="683"/>
      <c r="AM260" s="683"/>
      <c r="AN260" s="701"/>
      <c r="AO260" s="702"/>
      <c r="AP260" s="1459"/>
    </row>
    <row r="261" spans="1:42" ht="13.5" customHeight="1">
      <c r="A261" s="22"/>
      <c r="B261" s="5169"/>
      <c r="C261" s="5163"/>
      <c r="D261" s="5163"/>
      <c r="E261" s="1738"/>
      <c r="F261" s="1739"/>
      <c r="G261" s="1336"/>
      <c r="H261" s="1337"/>
      <c r="I261" s="1740"/>
      <c r="J261" s="1741"/>
      <c r="K261" s="1742"/>
      <c r="L261" s="1061"/>
      <c r="M261" s="1743"/>
      <c r="N261" s="1744"/>
      <c r="O261" s="1745"/>
      <c r="P261" s="1746"/>
      <c r="Q261" s="1747"/>
      <c r="R261" s="1748"/>
      <c r="S261" s="1068"/>
      <c r="T261" s="1068"/>
      <c r="U261" s="1069"/>
      <c r="V261" s="1070"/>
      <c r="W261" s="1071"/>
      <c r="X261" s="1749"/>
      <c r="Y261" s="1749"/>
      <c r="Z261" s="1072"/>
      <c r="AA261" s="1072"/>
      <c r="AB261" s="1750"/>
      <c r="AC261" s="1075"/>
      <c r="AD261" s="1076"/>
      <c r="AE261" s="1077"/>
      <c r="AF261" s="1062"/>
      <c r="AG261" s="1062"/>
      <c r="AH261" s="1062"/>
      <c r="AI261" s="1062"/>
      <c r="AJ261" s="1062"/>
      <c r="AK261" s="1062"/>
      <c r="AL261" s="1062"/>
      <c r="AM261" s="1062"/>
      <c r="AN261" s="1081"/>
      <c r="AO261" s="1751"/>
      <c r="AP261" s="1412"/>
    </row>
    <row r="262" spans="1:42" ht="30" customHeight="1">
      <c r="A262" s="22"/>
      <c r="B262" s="5165" t="s">
        <v>16</v>
      </c>
      <c r="C262" s="5166"/>
      <c r="D262" s="5166"/>
      <c r="E262" s="622" t="s">
        <v>16</v>
      </c>
      <c r="F262" s="1684" t="s">
        <v>476</v>
      </c>
      <c r="G262" s="286" t="s">
        <v>477</v>
      </c>
      <c r="H262" s="287"/>
      <c r="I262" s="623" t="s">
        <v>231</v>
      </c>
      <c r="J262" s="289" t="s">
        <v>113</v>
      </c>
      <c r="K262" s="290" t="s">
        <v>382</v>
      </c>
      <c r="L262" s="1670" t="s">
        <v>115</v>
      </c>
      <c r="M262" s="292" t="s">
        <v>478</v>
      </c>
      <c r="N262" s="293" t="s">
        <v>117</v>
      </c>
      <c r="O262" s="1685" t="s">
        <v>409</v>
      </c>
      <c r="P262" s="1686">
        <v>45992</v>
      </c>
      <c r="Q262" s="1599" t="s">
        <v>14</v>
      </c>
      <c r="R262" s="1687">
        <v>46022</v>
      </c>
      <c r="S262" s="297">
        <v>1650000</v>
      </c>
      <c r="T262" s="297">
        <f t="shared" ref="T262:T270" si="87">S262/10</f>
        <v>165000</v>
      </c>
      <c r="U262" s="298">
        <f t="shared" ref="U262:U270" si="88">SUM(S262:T262)</f>
        <v>1815000</v>
      </c>
      <c r="V262" s="299">
        <v>46034</v>
      </c>
      <c r="W262" s="300">
        <v>46042</v>
      </c>
      <c r="X262" s="301">
        <f t="shared" ref="X262:X263" si="89">S262</f>
        <v>1650000</v>
      </c>
      <c r="Y262" s="301">
        <f t="shared" ref="Y262:Y270" si="90">X262/10</f>
        <v>165000</v>
      </c>
      <c r="Z262" s="301">
        <f t="shared" ref="Z262:Z263" si="91">SUM(X262:Y262)</f>
        <v>1815000</v>
      </c>
      <c r="AA262" s="301">
        <v>1815000</v>
      </c>
      <c r="AB262" s="628">
        <f t="shared" ref="AB262:AB270" si="92">ROUND(U262-AA262,0)</f>
        <v>0</v>
      </c>
      <c r="AC262" s="1610">
        <f t="shared" ref="AC262:AC270" si="93">Z262/U262</f>
        <v>1</v>
      </c>
      <c r="AD262" s="304"/>
      <c r="AE262" s="305"/>
      <c r="AF262" s="292"/>
      <c r="AG262" s="292"/>
      <c r="AH262" s="292"/>
      <c r="AI262" s="292"/>
      <c r="AJ262" s="292"/>
      <c r="AK262" s="292"/>
      <c r="AL262" s="292"/>
      <c r="AM262" s="292"/>
      <c r="AN262" s="309"/>
      <c r="AO262" s="310"/>
      <c r="AP262" s="310"/>
    </row>
    <row r="263" spans="1:42" ht="30" customHeight="1">
      <c r="A263" s="22"/>
      <c r="B263" s="5165" t="s">
        <v>16</v>
      </c>
      <c r="C263" s="5166"/>
      <c r="D263" s="5166"/>
      <c r="E263" s="1168" t="s">
        <v>16</v>
      </c>
      <c r="F263" s="1684" t="s">
        <v>479</v>
      </c>
      <c r="G263" s="286" t="s">
        <v>477</v>
      </c>
      <c r="H263" s="287"/>
      <c r="I263" s="623" t="s">
        <v>231</v>
      </c>
      <c r="J263" s="289" t="s">
        <v>113</v>
      </c>
      <c r="K263" s="290" t="s">
        <v>382</v>
      </c>
      <c r="L263" s="1670" t="s">
        <v>115</v>
      </c>
      <c r="M263" s="292" t="s">
        <v>480</v>
      </c>
      <c r="N263" s="293" t="s">
        <v>117</v>
      </c>
      <c r="O263" s="1685" t="s">
        <v>409</v>
      </c>
      <c r="P263" s="1686">
        <v>45992</v>
      </c>
      <c r="Q263" s="1599" t="s">
        <v>14</v>
      </c>
      <c r="R263" s="1687">
        <v>46022</v>
      </c>
      <c r="S263" s="297">
        <v>1650000</v>
      </c>
      <c r="T263" s="297">
        <f t="shared" si="87"/>
        <v>165000</v>
      </c>
      <c r="U263" s="298">
        <f t="shared" si="88"/>
        <v>1815000</v>
      </c>
      <c r="V263" s="299">
        <v>46037</v>
      </c>
      <c r="W263" s="300">
        <v>46063</v>
      </c>
      <c r="X263" s="301">
        <f t="shared" si="89"/>
        <v>1650000</v>
      </c>
      <c r="Y263" s="301">
        <f t="shared" si="90"/>
        <v>165000</v>
      </c>
      <c r="Z263" s="301">
        <f t="shared" si="91"/>
        <v>1815000</v>
      </c>
      <c r="AA263" s="301">
        <v>1815000</v>
      </c>
      <c r="AB263" s="628">
        <f t="shared" si="92"/>
        <v>0</v>
      </c>
      <c r="AC263" s="1610">
        <f t="shared" si="93"/>
        <v>1</v>
      </c>
      <c r="AD263" s="304"/>
      <c r="AE263" s="305"/>
      <c r="AF263" s="292"/>
      <c r="AG263" s="292"/>
      <c r="AH263" s="292"/>
      <c r="AI263" s="292"/>
      <c r="AJ263" s="292"/>
      <c r="AK263" s="292"/>
      <c r="AL263" s="292"/>
      <c r="AM263" s="292"/>
      <c r="AN263" s="309"/>
      <c r="AO263" s="310"/>
      <c r="AP263" s="310"/>
    </row>
    <row r="264" spans="1:42" ht="30" customHeight="1">
      <c r="A264" s="22"/>
      <c r="B264" s="5169" t="s">
        <v>152</v>
      </c>
      <c r="C264" s="5163"/>
      <c r="D264" s="5164"/>
      <c r="E264" s="1752" t="s">
        <v>116</v>
      </c>
      <c r="F264" s="1654" t="s">
        <v>481</v>
      </c>
      <c r="G264" s="1655" t="s">
        <v>482</v>
      </c>
      <c r="H264" s="1699"/>
      <c r="I264" s="1657" t="s">
        <v>154</v>
      </c>
      <c r="J264" s="1658" t="s">
        <v>155</v>
      </c>
      <c r="K264" s="990" t="s">
        <v>435</v>
      </c>
      <c r="L264" s="1780" t="s">
        <v>138</v>
      </c>
      <c r="M264" s="991" t="s">
        <v>116</v>
      </c>
      <c r="N264" s="1659" t="s">
        <v>117</v>
      </c>
      <c r="O264" s="1781" t="s">
        <v>436</v>
      </c>
      <c r="P264" s="1661">
        <v>46051</v>
      </c>
      <c r="Q264" s="453" t="s">
        <v>14</v>
      </c>
      <c r="R264" s="1782">
        <v>46081</v>
      </c>
      <c r="S264" s="788">
        <v>0</v>
      </c>
      <c r="T264" s="788">
        <f t="shared" si="87"/>
        <v>0</v>
      </c>
      <c r="U264" s="789">
        <f t="shared" si="88"/>
        <v>0</v>
      </c>
      <c r="V264" s="790"/>
      <c r="W264" s="791"/>
      <c r="X264" s="792">
        <v>0</v>
      </c>
      <c r="Y264" s="792">
        <f t="shared" si="90"/>
        <v>0</v>
      </c>
      <c r="Z264" s="792">
        <f t="shared" ref="Z264:Z266" si="94">X264+Y264</f>
        <v>0</v>
      </c>
      <c r="AA264" s="1681">
        <v>0</v>
      </c>
      <c r="AB264" s="794">
        <f t="shared" si="92"/>
        <v>0</v>
      </c>
      <c r="AC264" s="795" t="e">
        <f t="shared" si="93"/>
        <v>#DIV/0!</v>
      </c>
      <c r="AD264" s="1515"/>
      <c r="AE264" s="1006"/>
      <c r="AF264" s="991"/>
      <c r="AG264" s="991"/>
      <c r="AH264" s="991"/>
      <c r="AI264" s="991"/>
      <c r="AJ264" s="991"/>
      <c r="AK264" s="991"/>
      <c r="AL264" s="991"/>
      <c r="AM264" s="991"/>
      <c r="AN264" s="1010"/>
      <c r="AO264" s="1011"/>
      <c r="AP264" s="1011"/>
    </row>
    <row r="265" spans="1:42" ht="30" customHeight="1">
      <c r="A265" s="22"/>
      <c r="B265" s="5169" t="s">
        <v>16</v>
      </c>
      <c r="C265" s="5163"/>
      <c r="D265" s="5164"/>
      <c r="E265" s="1752" t="s">
        <v>16</v>
      </c>
      <c r="F265" s="1654" t="s">
        <v>483</v>
      </c>
      <c r="G265" s="1655" t="s">
        <v>484</v>
      </c>
      <c r="H265" s="1699"/>
      <c r="I265" s="1783" t="s">
        <v>112</v>
      </c>
      <c r="J265" s="1658" t="s">
        <v>113</v>
      </c>
      <c r="K265" s="990" t="s">
        <v>232</v>
      </c>
      <c r="L265" s="1780" t="s">
        <v>138</v>
      </c>
      <c r="M265" s="991" t="s">
        <v>116</v>
      </c>
      <c r="N265" s="1659" t="s">
        <v>117</v>
      </c>
      <c r="O265" s="1784" t="s">
        <v>173</v>
      </c>
      <c r="P265" s="1661">
        <v>46054</v>
      </c>
      <c r="Q265" s="453" t="s">
        <v>14</v>
      </c>
      <c r="R265" s="1782"/>
      <c r="S265" s="788">
        <v>166000000</v>
      </c>
      <c r="T265" s="788">
        <f t="shared" si="87"/>
        <v>16600000</v>
      </c>
      <c r="U265" s="789">
        <f t="shared" si="88"/>
        <v>182600000</v>
      </c>
      <c r="V265" s="790"/>
      <c r="W265" s="791"/>
      <c r="X265" s="792">
        <v>0</v>
      </c>
      <c r="Y265" s="792">
        <f t="shared" si="90"/>
        <v>0</v>
      </c>
      <c r="Z265" s="792">
        <f t="shared" si="94"/>
        <v>0</v>
      </c>
      <c r="AA265" s="1681">
        <v>0</v>
      </c>
      <c r="AB265" s="794">
        <f t="shared" si="92"/>
        <v>182600000</v>
      </c>
      <c r="AC265" s="795">
        <f t="shared" si="93"/>
        <v>0</v>
      </c>
      <c r="AD265" s="1515"/>
      <c r="AE265" s="1006" t="s">
        <v>116</v>
      </c>
      <c r="AF265" s="991" t="s">
        <v>485</v>
      </c>
      <c r="AG265" s="991" t="s">
        <v>486</v>
      </c>
      <c r="AH265" s="991" t="s">
        <v>487</v>
      </c>
      <c r="AI265" s="991" t="s">
        <v>488</v>
      </c>
      <c r="AJ265" s="991" t="s">
        <v>116</v>
      </c>
      <c r="AK265" s="991" t="s">
        <v>489</v>
      </c>
      <c r="AL265" s="991" t="s">
        <v>235</v>
      </c>
      <c r="AM265" s="991" t="s">
        <v>490</v>
      </c>
      <c r="AN265" s="1010" t="s">
        <v>491</v>
      </c>
      <c r="AO265" s="1011"/>
      <c r="AP265" s="1011"/>
    </row>
    <row r="266" spans="1:42" ht="30" customHeight="1">
      <c r="A266" s="22"/>
      <c r="B266" s="5169" t="s">
        <v>16</v>
      </c>
      <c r="C266" s="5163"/>
      <c r="D266" s="5164"/>
      <c r="E266" s="1752" t="s">
        <v>16</v>
      </c>
      <c r="F266" s="1654" t="s">
        <v>492</v>
      </c>
      <c r="G266" s="1655" t="s">
        <v>493</v>
      </c>
      <c r="H266" s="1699"/>
      <c r="I266" s="1783" t="s">
        <v>112</v>
      </c>
      <c r="J266" s="1658" t="s">
        <v>113</v>
      </c>
      <c r="K266" s="990" t="s">
        <v>232</v>
      </c>
      <c r="L266" s="1780" t="s">
        <v>138</v>
      </c>
      <c r="M266" s="991" t="s">
        <v>116</v>
      </c>
      <c r="N266" s="1659" t="s">
        <v>117</v>
      </c>
      <c r="O266" s="1784" t="s">
        <v>173</v>
      </c>
      <c r="P266" s="1661">
        <v>46054</v>
      </c>
      <c r="Q266" s="453" t="s">
        <v>14</v>
      </c>
      <c r="R266" s="1782"/>
      <c r="S266" s="788">
        <v>405000000</v>
      </c>
      <c r="T266" s="788">
        <f t="shared" si="87"/>
        <v>40500000</v>
      </c>
      <c r="U266" s="789">
        <f t="shared" si="88"/>
        <v>445500000</v>
      </c>
      <c r="V266" s="790"/>
      <c r="W266" s="791"/>
      <c r="X266" s="792">
        <v>0</v>
      </c>
      <c r="Y266" s="792">
        <f t="shared" si="90"/>
        <v>0</v>
      </c>
      <c r="Z266" s="792">
        <f t="shared" si="94"/>
        <v>0</v>
      </c>
      <c r="AA266" s="1681">
        <v>0</v>
      </c>
      <c r="AB266" s="794">
        <f t="shared" si="92"/>
        <v>445500000</v>
      </c>
      <c r="AC266" s="795">
        <f t="shared" si="93"/>
        <v>0</v>
      </c>
      <c r="AD266" s="1515"/>
      <c r="AE266" s="1006" t="s">
        <v>116</v>
      </c>
      <c r="AF266" s="991" t="s">
        <v>485</v>
      </c>
      <c r="AG266" s="991" t="s">
        <v>486</v>
      </c>
      <c r="AH266" s="991" t="s">
        <v>487</v>
      </c>
      <c r="AI266" s="991" t="s">
        <v>488</v>
      </c>
      <c r="AJ266" s="991" t="s">
        <v>116</v>
      </c>
      <c r="AK266" s="991" t="s">
        <v>489</v>
      </c>
      <c r="AL266" s="991" t="s">
        <v>235</v>
      </c>
      <c r="AM266" s="991" t="s">
        <v>490</v>
      </c>
      <c r="AN266" s="1010" t="s">
        <v>491</v>
      </c>
      <c r="AO266" s="1011"/>
      <c r="AP266" s="1011"/>
    </row>
    <row r="267" spans="1:42" ht="30" customHeight="1">
      <c r="A267" s="22"/>
      <c r="B267" s="5174" t="s">
        <v>152</v>
      </c>
      <c r="C267" s="5166"/>
      <c r="D267" s="5166"/>
      <c r="E267" s="1038" t="s">
        <v>116</v>
      </c>
      <c r="F267" s="1654" t="s">
        <v>494</v>
      </c>
      <c r="G267" s="1655" t="s">
        <v>495</v>
      </c>
      <c r="H267" s="1699"/>
      <c r="I267" s="1657" t="s">
        <v>154</v>
      </c>
      <c r="J267" s="1658" t="s">
        <v>113</v>
      </c>
      <c r="K267" s="990" t="s">
        <v>382</v>
      </c>
      <c r="L267" s="567" t="s">
        <v>138</v>
      </c>
      <c r="M267" s="991" t="s">
        <v>116</v>
      </c>
      <c r="N267" s="1659" t="s">
        <v>117</v>
      </c>
      <c r="O267" s="1781" t="s">
        <v>436</v>
      </c>
      <c r="P267" s="1661">
        <v>46051</v>
      </c>
      <c r="Q267" s="1701" t="s">
        <v>14</v>
      </c>
      <c r="R267" s="1662">
        <v>46099</v>
      </c>
      <c r="S267" s="997">
        <v>0</v>
      </c>
      <c r="T267" s="997">
        <f t="shared" si="87"/>
        <v>0</v>
      </c>
      <c r="U267" s="998">
        <f t="shared" si="88"/>
        <v>0</v>
      </c>
      <c r="V267" s="1663"/>
      <c r="W267" s="1664"/>
      <c r="X267" s="1665">
        <f t="shared" ref="X267:X270" si="95">S267</f>
        <v>0</v>
      </c>
      <c r="Y267" s="1665">
        <f t="shared" si="90"/>
        <v>0</v>
      </c>
      <c r="Z267" s="1665">
        <f t="shared" ref="Z267:Z270" si="96">SUM(X267:Y267)</f>
        <v>0</v>
      </c>
      <c r="AA267" s="1681">
        <v>0</v>
      </c>
      <c r="AB267" s="794">
        <f t="shared" si="92"/>
        <v>0</v>
      </c>
      <c r="AC267" s="1666" t="e">
        <f t="shared" si="93"/>
        <v>#DIV/0!</v>
      </c>
      <c r="AD267" s="1515"/>
      <c r="AE267" s="1006"/>
      <c r="AF267" s="991"/>
      <c r="AG267" s="991"/>
      <c r="AH267" s="991"/>
      <c r="AI267" s="991"/>
      <c r="AJ267" s="991"/>
      <c r="AK267" s="991"/>
      <c r="AL267" s="991"/>
      <c r="AM267" s="991"/>
      <c r="AN267" s="1010"/>
      <c r="AO267" s="1011"/>
      <c r="AP267" s="1011"/>
    </row>
    <row r="268" spans="1:42" ht="30" customHeight="1">
      <c r="A268" s="22"/>
      <c r="B268" s="5174" t="s">
        <v>152</v>
      </c>
      <c r="C268" s="5166"/>
      <c r="D268" s="5166"/>
      <c r="E268" s="1038" t="s">
        <v>116</v>
      </c>
      <c r="F268" s="1654" t="s">
        <v>496</v>
      </c>
      <c r="G268" s="1655" t="s">
        <v>497</v>
      </c>
      <c r="H268" s="1699"/>
      <c r="I268" s="1657" t="s">
        <v>154</v>
      </c>
      <c r="J268" s="1658" t="s">
        <v>155</v>
      </c>
      <c r="K268" s="990" t="s">
        <v>498</v>
      </c>
      <c r="L268" s="567" t="s">
        <v>138</v>
      </c>
      <c r="M268" s="991" t="s">
        <v>499</v>
      </c>
      <c r="N268" s="1659" t="s">
        <v>117</v>
      </c>
      <c r="O268" s="1781" t="s">
        <v>500</v>
      </c>
      <c r="P268" s="1661">
        <v>44927</v>
      </c>
      <c r="Q268" s="1701" t="s">
        <v>14</v>
      </c>
      <c r="R268" s="1662">
        <v>46387</v>
      </c>
      <c r="S268" s="997">
        <v>0</v>
      </c>
      <c r="T268" s="997">
        <f t="shared" si="87"/>
        <v>0</v>
      </c>
      <c r="U268" s="998">
        <f t="shared" si="88"/>
        <v>0</v>
      </c>
      <c r="V268" s="1663"/>
      <c r="W268" s="1664"/>
      <c r="X268" s="1665">
        <f t="shared" si="95"/>
        <v>0</v>
      </c>
      <c r="Y268" s="1665">
        <f t="shared" si="90"/>
        <v>0</v>
      </c>
      <c r="Z268" s="1665">
        <f t="shared" si="96"/>
        <v>0</v>
      </c>
      <c r="AA268" s="1681">
        <v>0</v>
      </c>
      <c r="AB268" s="794">
        <f t="shared" si="92"/>
        <v>0</v>
      </c>
      <c r="AC268" s="1666" t="e">
        <f t="shared" si="93"/>
        <v>#DIV/0!</v>
      </c>
      <c r="AD268" s="1515"/>
      <c r="AE268" s="1006"/>
      <c r="AF268" s="991"/>
      <c r="AG268" s="991"/>
      <c r="AH268" s="991"/>
      <c r="AI268" s="991"/>
      <c r="AJ268" s="991"/>
      <c r="AK268" s="991"/>
      <c r="AL268" s="991"/>
      <c r="AM268" s="991"/>
      <c r="AN268" s="1010"/>
      <c r="AO268" s="1011"/>
      <c r="AP268" s="1011"/>
    </row>
    <row r="269" spans="1:42" ht="30" customHeight="1">
      <c r="A269" s="22"/>
      <c r="B269" s="5174" t="s">
        <v>152</v>
      </c>
      <c r="C269" s="5166"/>
      <c r="D269" s="5166"/>
      <c r="E269" s="1038" t="s">
        <v>116</v>
      </c>
      <c r="F269" s="1654" t="s">
        <v>501</v>
      </c>
      <c r="G269" s="1655" t="s">
        <v>502</v>
      </c>
      <c r="H269" s="1699"/>
      <c r="I269" s="1657" t="s">
        <v>154</v>
      </c>
      <c r="J269" s="1658" t="s">
        <v>155</v>
      </c>
      <c r="K269" s="990" t="s">
        <v>498</v>
      </c>
      <c r="L269" s="567" t="s">
        <v>138</v>
      </c>
      <c r="M269" s="991" t="s">
        <v>499</v>
      </c>
      <c r="N269" s="1659" t="s">
        <v>117</v>
      </c>
      <c r="O269" s="1781" t="s">
        <v>500</v>
      </c>
      <c r="P269" s="1661">
        <v>44652</v>
      </c>
      <c r="Q269" s="1701" t="s">
        <v>14</v>
      </c>
      <c r="R269" s="1662">
        <v>46387</v>
      </c>
      <c r="S269" s="997">
        <v>0</v>
      </c>
      <c r="T269" s="997">
        <f t="shared" si="87"/>
        <v>0</v>
      </c>
      <c r="U269" s="998">
        <f t="shared" si="88"/>
        <v>0</v>
      </c>
      <c r="V269" s="1663"/>
      <c r="W269" s="1664"/>
      <c r="X269" s="1665">
        <f t="shared" si="95"/>
        <v>0</v>
      </c>
      <c r="Y269" s="1665">
        <f t="shared" si="90"/>
        <v>0</v>
      </c>
      <c r="Z269" s="1665">
        <f t="shared" si="96"/>
        <v>0</v>
      </c>
      <c r="AA269" s="1681">
        <v>0</v>
      </c>
      <c r="AB269" s="794">
        <f t="shared" si="92"/>
        <v>0</v>
      </c>
      <c r="AC269" s="1666" t="e">
        <f t="shared" si="93"/>
        <v>#DIV/0!</v>
      </c>
      <c r="AD269" s="1515"/>
      <c r="AE269" s="1006"/>
      <c r="AF269" s="991"/>
      <c r="AG269" s="991"/>
      <c r="AH269" s="991"/>
      <c r="AI269" s="991"/>
      <c r="AJ269" s="991"/>
      <c r="AK269" s="991"/>
      <c r="AL269" s="991"/>
      <c r="AM269" s="991"/>
      <c r="AN269" s="1010"/>
      <c r="AO269" s="1011"/>
      <c r="AP269" s="1011"/>
    </row>
    <row r="270" spans="1:42" ht="30" customHeight="1">
      <c r="A270" s="22"/>
      <c r="B270" s="5193" t="s">
        <v>152</v>
      </c>
      <c r="C270" s="5086"/>
      <c r="D270" s="5194"/>
      <c r="E270" s="1786" t="s">
        <v>25</v>
      </c>
      <c r="F270" s="1787"/>
      <c r="G270" s="1788" t="s">
        <v>503</v>
      </c>
      <c r="H270" s="976"/>
      <c r="I270" s="1657" t="s">
        <v>154</v>
      </c>
      <c r="J270" s="1658" t="s">
        <v>155</v>
      </c>
      <c r="K270" s="1789"/>
      <c r="L270" s="1789" t="s">
        <v>138</v>
      </c>
      <c r="M270" s="991" t="s">
        <v>499</v>
      </c>
      <c r="N270" s="1659" t="s">
        <v>117</v>
      </c>
      <c r="O270" s="1790"/>
      <c r="P270" s="1791" t="s">
        <v>504</v>
      </c>
      <c r="Q270" s="1785" t="s">
        <v>14</v>
      </c>
      <c r="R270" s="1792" t="s">
        <v>505</v>
      </c>
      <c r="S270" s="997">
        <v>0</v>
      </c>
      <c r="T270" s="997">
        <f t="shared" si="87"/>
        <v>0</v>
      </c>
      <c r="U270" s="998">
        <f t="shared" si="88"/>
        <v>0</v>
      </c>
      <c r="V270" s="1663"/>
      <c r="W270" s="1664"/>
      <c r="X270" s="1665">
        <f t="shared" si="95"/>
        <v>0</v>
      </c>
      <c r="Y270" s="1665">
        <f t="shared" si="90"/>
        <v>0</v>
      </c>
      <c r="Z270" s="1665">
        <f t="shared" si="96"/>
        <v>0</v>
      </c>
      <c r="AA270" s="1681">
        <v>0</v>
      </c>
      <c r="AB270" s="794">
        <f t="shared" si="92"/>
        <v>0</v>
      </c>
      <c r="AC270" s="1666" t="e">
        <f t="shared" si="93"/>
        <v>#DIV/0!</v>
      </c>
      <c r="AD270" s="1793"/>
      <c r="AE270" s="1304"/>
      <c r="AF270" s="1291"/>
      <c r="AG270" s="1291"/>
      <c r="AH270" s="1291"/>
      <c r="AI270" s="1291"/>
      <c r="AJ270" s="1291"/>
      <c r="AK270" s="1291"/>
      <c r="AL270" s="1291"/>
      <c r="AM270" s="1291"/>
      <c r="AN270" s="1794"/>
      <c r="AO270" s="20"/>
      <c r="AP270" s="20"/>
    </row>
    <row r="271" spans="1:42" ht="30" customHeight="1">
      <c r="A271" s="22"/>
      <c r="B271" s="5193"/>
      <c r="C271" s="5086"/>
      <c r="D271" s="5194"/>
      <c r="E271" s="1786"/>
      <c r="F271" s="1787"/>
      <c r="G271" s="1788"/>
      <c r="H271" s="976"/>
      <c r="I271" s="1795"/>
      <c r="J271" s="1789"/>
      <c r="K271" s="1789"/>
      <c r="L271" s="1789"/>
      <c r="M271" s="1796"/>
      <c r="N271" s="1659" t="s">
        <v>117</v>
      </c>
      <c r="O271" s="1790"/>
      <c r="P271" s="1797"/>
      <c r="Q271" s="1785"/>
      <c r="R271" s="1798"/>
      <c r="S271" s="1799"/>
      <c r="T271" s="1799"/>
      <c r="U271" s="1800"/>
      <c r="V271" s="1801"/>
      <c r="W271" s="1802"/>
      <c r="X271" s="1803"/>
      <c r="Y271" s="1803"/>
      <c r="Z271" s="1803"/>
      <c r="AA271" s="1804"/>
      <c r="AB271" s="1805"/>
      <c r="AC271" s="1806"/>
      <c r="AD271" s="1793"/>
      <c r="AE271" s="1304"/>
      <c r="AF271" s="1291"/>
      <c r="AG271" s="1291"/>
      <c r="AH271" s="1291"/>
      <c r="AI271" s="1291"/>
      <c r="AJ271" s="1291"/>
      <c r="AK271" s="1291"/>
      <c r="AL271" s="1291"/>
      <c r="AM271" s="1291"/>
      <c r="AN271" s="1794"/>
      <c r="AO271" s="20"/>
      <c r="AP271" s="20"/>
    </row>
    <row r="272" spans="1:42" ht="30" customHeight="1">
      <c r="A272" s="22"/>
      <c r="B272" s="5193"/>
      <c r="C272" s="5086"/>
      <c r="D272" s="5194"/>
      <c r="E272" s="1786"/>
      <c r="F272" s="1787"/>
      <c r="G272" s="1788"/>
      <c r="H272" s="976"/>
      <c r="I272" s="1795"/>
      <c r="J272" s="1789"/>
      <c r="K272" s="1789"/>
      <c r="L272" s="1789"/>
      <c r="M272" s="1796"/>
      <c r="N272" s="1659" t="s">
        <v>117</v>
      </c>
      <c r="O272" s="1807"/>
      <c r="P272" s="1797"/>
      <c r="Q272" s="1785"/>
      <c r="R272" s="1798"/>
      <c r="S272" s="1799"/>
      <c r="T272" s="1799"/>
      <c r="U272" s="1800"/>
      <c r="V272" s="1801"/>
      <c r="W272" s="1802"/>
      <c r="X272" s="1803"/>
      <c r="Y272" s="1803"/>
      <c r="Z272" s="1803"/>
      <c r="AA272" s="1804"/>
      <c r="AB272" s="1805"/>
      <c r="AC272" s="1806"/>
      <c r="AD272" s="1793"/>
      <c r="AE272" s="1304"/>
      <c r="AF272" s="1291"/>
      <c r="AG272" s="1291"/>
      <c r="AH272" s="1291"/>
      <c r="AI272" s="1291"/>
      <c r="AJ272" s="1291"/>
      <c r="AK272" s="1291"/>
      <c r="AL272" s="1291"/>
      <c r="AM272" s="1291"/>
      <c r="AN272" s="1794"/>
      <c r="AO272" s="20"/>
      <c r="AP272" s="20"/>
    </row>
    <row r="273" spans="1:42" ht="30" customHeight="1">
      <c r="A273" s="22"/>
      <c r="B273" s="5193"/>
      <c r="C273" s="5086"/>
      <c r="D273" s="5194"/>
      <c r="E273" s="1786"/>
      <c r="F273" s="1787"/>
      <c r="G273" s="1788"/>
      <c r="H273" s="1808"/>
      <c r="I273" s="1809"/>
      <c r="J273" s="1810"/>
      <c r="K273" s="1810"/>
      <c r="L273" s="1810"/>
      <c r="M273" s="1811"/>
      <c r="N273" s="1812"/>
      <c r="O273" s="1807"/>
      <c r="P273" s="1797"/>
      <c r="Q273" s="1785"/>
      <c r="R273" s="1798"/>
      <c r="S273" s="1799"/>
      <c r="T273" s="1799"/>
      <c r="U273" s="1800"/>
      <c r="V273" s="1801"/>
      <c r="W273" s="1802"/>
      <c r="X273" s="1803"/>
      <c r="Y273" s="1803"/>
      <c r="Z273" s="1803"/>
      <c r="AA273" s="1813"/>
      <c r="AB273" s="1805"/>
      <c r="AC273" s="1806"/>
      <c r="AD273" s="1793"/>
      <c r="AE273" s="1304"/>
      <c r="AF273" s="1291"/>
      <c r="AG273" s="1291"/>
      <c r="AH273" s="1291"/>
      <c r="AI273" s="1291"/>
      <c r="AJ273" s="1291"/>
      <c r="AK273" s="1291"/>
      <c r="AL273" s="1291"/>
      <c r="AM273" s="1291"/>
      <c r="AN273" s="1794"/>
      <c r="AO273" s="20"/>
      <c r="AP273" s="20"/>
    </row>
    <row r="274" spans="1:42" ht="30" customHeight="1">
      <c r="A274" s="26"/>
      <c r="B274" s="1814"/>
      <c r="C274" s="1814"/>
      <c r="D274" s="1814"/>
      <c r="E274" s="1814"/>
      <c r="F274" s="1814"/>
      <c r="G274" s="1814"/>
      <c r="H274" s="1814"/>
      <c r="I274" s="1814"/>
      <c r="J274" s="1814"/>
      <c r="K274" s="1814"/>
      <c r="L274" s="1814"/>
      <c r="M274" s="1814"/>
      <c r="N274" s="1814"/>
      <c r="O274" s="5195" t="s">
        <v>506</v>
      </c>
      <c r="P274" s="5196"/>
      <c r="Q274" s="5196"/>
      <c r="R274" s="5197"/>
      <c r="S274" s="1815">
        <f>SUMIF(F9:F269, "&lt;&gt;", S9:S269)</f>
        <v>13367264172</v>
      </c>
      <c r="T274" s="1816">
        <f>S274/10</f>
        <v>1336726417.2</v>
      </c>
      <c r="U274" s="1817">
        <f>SUM(S274:T274)</f>
        <v>14703990589.200001</v>
      </c>
      <c r="V274" s="1818"/>
      <c r="W274" s="1819"/>
      <c r="X274" s="1820">
        <f>SUMIF(F9:F269, "&lt;&gt;", X9:X269)</f>
        <v>8103900308</v>
      </c>
      <c r="Y274" s="1820">
        <f>X274/10</f>
        <v>810390030.79999995</v>
      </c>
      <c r="Z274" s="1821">
        <f>SUM(X274:Y274)</f>
        <v>8914290338.7999992</v>
      </c>
      <c r="AA274" s="1822">
        <f>SUMIF(F9:F269, "&lt;&gt;", AA9:AA269)</f>
        <v>8183280389.1999998</v>
      </c>
      <c r="AB274" s="1823">
        <f>SUMIF(F9:F269, "&lt;&gt;", AB9:AB269)</f>
        <v>6520710200</v>
      </c>
      <c r="AC274" s="1824">
        <f>AA274/U274</f>
        <v>0.55653465904763122</v>
      </c>
      <c r="AD274" s="1825"/>
      <c r="AE274" s="1826"/>
      <c r="AF274" s="1827"/>
      <c r="AG274" s="1827"/>
      <c r="AH274" s="1827"/>
      <c r="AI274" s="1827"/>
      <c r="AJ274" s="1827"/>
      <c r="AK274" s="1827"/>
      <c r="AL274" s="1827"/>
      <c r="AM274" s="1827"/>
      <c r="AN274" s="1828"/>
      <c r="AO274" s="22"/>
      <c r="AP274" s="23"/>
    </row>
    <row r="275" spans="1:42" ht="30" customHeight="1">
      <c r="A275" s="1829"/>
      <c r="B275" s="5198"/>
      <c r="C275" s="5111"/>
      <c r="D275" s="5111"/>
      <c r="E275" s="1831"/>
      <c r="F275" s="1830"/>
      <c r="G275" s="1830" t="s">
        <v>48</v>
      </c>
      <c r="H275" s="1830"/>
      <c r="I275" s="1830" t="s">
        <v>48</v>
      </c>
      <c r="J275" s="1832"/>
      <c r="K275" s="1832"/>
      <c r="L275" s="1832"/>
      <c r="M275" s="1833"/>
      <c r="N275" s="1834"/>
      <c r="O275" s="1832"/>
      <c r="P275" s="1832"/>
      <c r="Q275" s="1830"/>
      <c r="R275" s="1832"/>
      <c r="S275" s="1830"/>
      <c r="T275" s="1830"/>
      <c r="U275" s="1830"/>
      <c r="V275" s="1832"/>
      <c r="W275" s="1832"/>
      <c r="X275" s="1830"/>
      <c r="Y275" s="1830"/>
      <c r="Z275" s="1830"/>
      <c r="AA275" s="1830"/>
      <c r="AB275" s="1835">
        <f>SUM(AA274:AB274)</f>
        <v>14703990589.200001</v>
      </c>
      <c r="AC275" s="1836"/>
      <c r="AD275" s="1837"/>
      <c r="AE275" s="1830"/>
      <c r="AF275" s="1830"/>
      <c r="AG275" s="1838"/>
      <c r="AH275" s="1839"/>
      <c r="AI275" s="1840"/>
      <c r="AJ275" s="1840"/>
      <c r="AK275" s="1840"/>
      <c r="AL275" s="1840"/>
      <c r="AM275" s="1840"/>
      <c r="AN275" s="1840"/>
      <c r="AO275" s="559"/>
      <c r="AP275" s="1830"/>
    </row>
    <row r="276" spans="1:42" ht="15.75" customHeight="1">
      <c r="A276" s="1841"/>
      <c r="B276" s="2"/>
      <c r="C276" s="2"/>
      <c r="D276" s="2"/>
      <c r="E276" s="4"/>
      <c r="F276" s="2"/>
      <c r="G276" s="2"/>
      <c r="H276" s="2"/>
      <c r="I276" s="2"/>
      <c r="J276" s="3"/>
      <c r="K276" s="3"/>
      <c r="L276" s="3"/>
      <c r="M276" s="224"/>
      <c r="N276" s="225"/>
      <c r="O276" s="3"/>
      <c r="P276" s="3"/>
      <c r="Q276" s="2"/>
      <c r="R276" s="3"/>
      <c r="S276" s="2"/>
      <c r="T276" s="2"/>
      <c r="U276" s="2"/>
      <c r="V276" s="3"/>
      <c r="W276" s="3"/>
      <c r="X276" s="2"/>
      <c r="Y276" s="2"/>
      <c r="Z276" s="2"/>
      <c r="AA276" s="2"/>
      <c r="AB276" s="1830"/>
      <c r="AC276" s="1842"/>
      <c r="AD276" s="1843"/>
      <c r="AE276" s="2"/>
      <c r="AF276" s="2"/>
      <c r="AG276" s="1844"/>
      <c r="AH276" s="1845"/>
      <c r="AI276" s="1846"/>
      <c r="AJ276" s="1846"/>
      <c r="AK276" s="1846"/>
      <c r="AL276" s="1846"/>
      <c r="AM276" s="1846"/>
      <c r="AN276" s="1846"/>
      <c r="AO276" s="22"/>
      <c r="AP276" s="2"/>
    </row>
  </sheetData>
  <mergeCells count="283">
    <mergeCell ref="B258:D258"/>
    <mergeCell ref="B259:D259"/>
    <mergeCell ref="B260:D260"/>
    <mergeCell ref="B261:D261"/>
    <mergeCell ref="B262:D262"/>
    <mergeCell ref="B249:D249"/>
    <mergeCell ref="B250:D250"/>
    <mergeCell ref="B251:D251"/>
    <mergeCell ref="B252:D252"/>
    <mergeCell ref="B253:D253"/>
    <mergeCell ref="B254:D254"/>
    <mergeCell ref="B255:D255"/>
    <mergeCell ref="B256:D256"/>
    <mergeCell ref="B257:D257"/>
    <mergeCell ref="B240:D240"/>
    <mergeCell ref="B241:D241"/>
    <mergeCell ref="B242:D242"/>
    <mergeCell ref="B243:D243"/>
    <mergeCell ref="B244:D244"/>
    <mergeCell ref="B245:D245"/>
    <mergeCell ref="B246:D246"/>
    <mergeCell ref="B247:D247"/>
    <mergeCell ref="B248:D248"/>
    <mergeCell ref="B231:D231"/>
    <mergeCell ref="B232:D232"/>
    <mergeCell ref="B233:D233"/>
    <mergeCell ref="B234:D234"/>
    <mergeCell ref="B235:D235"/>
    <mergeCell ref="B236:D236"/>
    <mergeCell ref="B237:D237"/>
    <mergeCell ref="B238:D238"/>
    <mergeCell ref="B239:D239"/>
    <mergeCell ref="B222:D222"/>
    <mergeCell ref="B223:D223"/>
    <mergeCell ref="B224:D224"/>
    <mergeCell ref="B225:D225"/>
    <mergeCell ref="B226:D226"/>
    <mergeCell ref="B227:D227"/>
    <mergeCell ref="B228:D228"/>
    <mergeCell ref="B229:D229"/>
    <mergeCell ref="B230:D230"/>
    <mergeCell ref="B211:D211"/>
    <mergeCell ref="B212:D212"/>
    <mergeCell ref="B213:D213"/>
    <mergeCell ref="B270:D270"/>
    <mergeCell ref="B271:D271"/>
    <mergeCell ref="B272:D272"/>
    <mergeCell ref="B273:D273"/>
    <mergeCell ref="O274:R274"/>
    <mergeCell ref="B275:D275"/>
    <mergeCell ref="B263:D263"/>
    <mergeCell ref="B264:D264"/>
    <mergeCell ref="B265:D265"/>
    <mergeCell ref="B266:D266"/>
    <mergeCell ref="B267:D267"/>
    <mergeCell ref="B268:D268"/>
    <mergeCell ref="B269:D269"/>
    <mergeCell ref="B214:D214"/>
    <mergeCell ref="B215:D215"/>
    <mergeCell ref="B216:D216"/>
    <mergeCell ref="B217:D217"/>
    <mergeCell ref="B218:D218"/>
    <mergeCell ref="B219:D219"/>
    <mergeCell ref="B220:D220"/>
    <mergeCell ref="B221:D221"/>
    <mergeCell ref="B202:D202"/>
    <mergeCell ref="B203:D203"/>
    <mergeCell ref="B204:D204"/>
    <mergeCell ref="B205:D205"/>
    <mergeCell ref="B206:D206"/>
    <mergeCell ref="B207:D207"/>
    <mergeCell ref="B208:D208"/>
    <mergeCell ref="B209:D209"/>
    <mergeCell ref="B210:D210"/>
    <mergeCell ref="B193:D193"/>
    <mergeCell ref="B194:D194"/>
    <mergeCell ref="B195:D195"/>
    <mergeCell ref="B196:D196"/>
    <mergeCell ref="B197:D197"/>
    <mergeCell ref="B198:D198"/>
    <mergeCell ref="B199:D199"/>
    <mergeCell ref="B200:D200"/>
    <mergeCell ref="B201:D201"/>
    <mergeCell ref="B184:D184"/>
    <mergeCell ref="B185:D185"/>
    <mergeCell ref="B186:D186"/>
    <mergeCell ref="B187:D187"/>
    <mergeCell ref="B188:D188"/>
    <mergeCell ref="B189:D189"/>
    <mergeCell ref="B190:D190"/>
    <mergeCell ref="B191:D191"/>
    <mergeCell ref="B192:D192"/>
    <mergeCell ref="B174:D174"/>
    <mergeCell ref="B175:D175"/>
    <mergeCell ref="B176:D176"/>
    <mergeCell ref="B178:D178"/>
    <mergeCell ref="B179:D179"/>
    <mergeCell ref="B180:D180"/>
    <mergeCell ref="B181:D181"/>
    <mergeCell ref="B182:D182"/>
    <mergeCell ref="B183:D18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73:D173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63:D163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54:D154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36:D36"/>
    <mergeCell ref="B37:D37"/>
    <mergeCell ref="B40:D40"/>
    <mergeCell ref="B41:D41"/>
    <mergeCell ref="B42:D42"/>
    <mergeCell ref="B43:D43"/>
    <mergeCell ref="B44:D44"/>
    <mergeCell ref="B45:D45"/>
    <mergeCell ref="B46:D4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AE7:AI7"/>
    <mergeCell ref="B2:N3"/>
    <mergeCell ref="AN2:AO5"/>
    <mergeCell ref="B5:C5"/>
    <mergeCell ref="B7:D8"/>
    <mergeCell ref="E7:E8"/>
    <mergeCell ref="F7:F8"/>
    <mergeCell ref="G7:G8"/>
    <mergeCell ref="AJ7:AN7"/>
    <mergeCell ref="H7:H8"/>
    <mergeCell ref="I7:I8"/>
    <mergeCell ref="J7:J8"/>
    <mergeCell ref="K7:K8"/>
    <mergeCell ref="L7:L8"/>
    <mergeCell ref="M7:M8"/>
    <mergeCell ref="N7:N8"/>
    <mergeCell ref="O7:R7"/>
    <mergeCell ref="S7:U7"/>
    <mergeCell ref="V7:AC7"/>
    <mergeCell ref="AD7:AD8"/>
  </mergeCells>
  <phoneticPr fontId="162" type="noConversion"/>
  <conditionalFormatting sqref="R9:R273">
    <cfRule type="expression" dxfId="25" priority="1">
      <formula>AND(ISNUMBER(R9),TRUNC(R9)&gt;TODAY())</formula>
    </cfRule>
  </conditionalFormatting>
  <conditionalFormatting sqref="R64:R65 R67:R68 R81 R97:R102 R131">
    <cfRule type="expression" dxfId="24" priority="2">
      <formula>AND(ISNUMBER(R64),TRUNC(R64)&gt;TODAY())</formula>
    </cfRule>
  </conditionalFormatting>
  <conditionalFormatting sqref="O9:P273">
    <cfRule type="expression" dxfId="23" priority="3">
      <formula>AND(ISNUMBER(O9),TRUNC(O9)&gt;TODAY())</formula>
    </cfRule>
  </conditionalFormatting>
  <conditionalFormatting sqref="W9:W270">
    <cfRule type="expression" dxfId="22" priority="4">
      <formula>AND(ISNUMBER(W9),TRUNC(W9)&gt;TODAY())</formula>
    </cfRule>
  </conditionalFormatting>
  <conditionalFormatting sqref="V9:V270">
    <cfRule type="expression" dxfId="21" priority="5">
      <formula>AND(ISNUMBER(V9),TRUNC(V9)&gt;TODAY())</formula>
    </cfRule>
  </conditionalFormatting>
  <dataValidations count="8">
    <dataValidation type="list" allowBlank="1" showDropDown="1" showErrorMessage="1" sqref="E9:E70 K71:K76 E71:F77 E78:E273">
      <formula1>"한맥,삼안,장헌,PTC,바론,공동원사업자,원사업자"</formula1>
    </dataValidation>
    <dataValidation type="list" allowBlank="1" showErrorMessage="1" sqref="J271:J273">
      <formula1>"수의계약,구독(년),영구,납품,유지보수,반품/취소"</formula1>
    </dataValidation>
    <dataValidation type="list" allowBlank="1" showErrorMessage="1" sqref="J9:J270">
      <formula1>"입찰,수의,구독(년),영구,납품,유지보수,취소/반품,업무분담"</formula1>
    </dataValidation>
    <dataValidation type="list" allowBlank="1" showErrorMessage="1" sqref="I59">
      <formula1>"미계약,계약완료,자동연장,외주거래,취소,견적완료"</formula1>
    </dataValidation>
    <dataValidation type="list" allowBlank="1" showErrorMessage="1" sqref="I12:I17 I19:I22 I24:I25 I29:I34 I37:I39 I42:I53 I55:I58 I65 I68 I72:I77 I85 I99 I102 I105 I119 I133 I145 I159 I194 I208 I222 I236 I250">
      <formula1>"대기,완료,취소,외주거래"</formula1>
    </dataValidation>
    <dataValidation type="list" allowBlank="1" showErrorMessage="1" sqref="I9:I11 I18 I23 I26:I28 I35:I36 I40:I41 I54 I60:I64 I66:I67 I69:I71 I78:I84 I86:I98 I100:I101 I103:I104 I106:I118 I120:I132 I134:I144 I146:I158 I160:I193 I195:I207 I209:I221 I223:I235 I237:I249 I251:I270">
      <formula1>"미계약,계약완료,자동연장,외주거래,업무협조,취소"</formula1>
    </dataValidation>
    <dataValidation type="list" allowBlank="1" showErrorMessage="1" sqref="L9:L269 K270:L273">
      <formula1>"대기,완료,진행,중지"</formula1>
    </dataValidation>
    <dataValidation type="list" allowBlank="1" showErrorMessage="1" sqref="I271:I273">
      <formula1>"대기,입찰,계약진행중,계약완료,청구진행중,청구완료,완료,취소,외주거래"</formula1>
    </dataValidation>
  </dataValidations>
  <printOptions horizontalCentered="1"/>
  <pageMargins left="0.25" right="0.25" top="0.75" bottom="0.75" header="0" footer="0"/>
  <pageSetup paperSize="8" fitToHeight="0" pageOrder="overThenDown" orientation="landscape"/>
  <headerFooter>
    <oddHeader>&amp;R</oddHeader>
    <oddFooter>&amp;C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FF00"/>
    <outlinePr summaryBelow="0" summaryRight="0"/>
    <pageSetUpPr fitToPage="1"/>
  </sheetPr>
  <dimension ref="A1:AH89"/>
  <sheetViews>
    <sheetView workbookViewId="0">
      <pane ySplit="16" topLeftCell="A17" activePane="bottomLeft" state="frozen"/>
      <selection pane="bottomLeft" activeCell="J18" sqref="J18"/>
    </sheetView>
  </sheetViews>
  <sheetFormatPr defaultColWidth="12.5703125" defaultRowHeight="15.75" customHeight="1"/>
  <cols>
    <col min="1" max="1" width="9.28515625" customWidth="1"/>
    <col min="3" max="4" width="36.42578125" customWidth="1"/>
    <col min="5" max="5" width="14.42578125" bestFit="1" customWidth="1"/>
    <col min="6" max="6" width="14" customWidth="1"/>
    <col min="7" max="7" width="3.42578125" customWidth="1"/>
    <col min="8" max="8" width="15.140625" bestFit="1" customWidth="1"/>
    <col min="10" max="10" width="15.140625" bestFit="1" customWidth="1"/>
    <col min="11" max="11" width="14.42578125" bestFit="1" customWidth="1"/>
    <col min="12" max="12" width="13.28515625" customWidth="1"/>
    <col min="17" max="17" width="14.42578125" customWidth="1"/>
    <col min="18" max="18" width="13.140625" customWidth="1"/>
    <col min="19" max="19" width="14.7109375" customWidth="1"/>
    <col min="20" max="20" width="8.42578125" customWidth="1"/>
  </cols>
  <sheetData>
    <row r="1" spans="1:34" ht="21">
      <c r="A1" s="1847"/>
      <c r="B1" s="1847"/>
      <c r="C1" s="1847"/>
      <c r="D1" s="1848"/>
      <c r="E1" s="1847"/>
      <c r="F1" s="1847"/>
      <c r="G1" s="1847"/>
      <c r="H1" s="1847"/>
      <c r="I1" s="1847"/>
      <c r="J1" s="1847"/>
      <c r="K1" s="1847"/>
      <c r="L1" s="1847"/>
      <c r="M1" s="1847"/>
      <c r="N1" s="1847"/>
      <c r="O1" s="1847"/>
      <c r="P1" s="1847"/>
      <c r="Q1" s="1847"/>
      <c r="R1" s="1847"/>
      <c r="S1" s="1847"/>
      <c r="T1" s="1847"/>
      <c r="U1" s="1847"/>
      <c r="V1" s="1847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41.25" customHeight="1">
      <c r="A2" s="5208" t="s">
        <v>507</v>
      </c>
      <c r="B2" s="5209"/>
      <c r="C2" s="5210"/>
      <c r="D2" s="5211" t="s">
        <v>508</v>
      </c>
      <c r="E2" s="5209"/>
      <c r="F2" s="5209"/>
      <c r="G2" s="5209"/>
      <c r="H2" s="5209"/>
      <c r="I2" s="5209"/>
      <c r="J2" s="5209"/>
      <c r="K2" s="5209"/>
      <c r="L2" s="5209"/>
      <c r="M2" s="5209"/>
      <c r="N2" s="5210"/>
      <c r="O2" s="5212" t="s">
        <v>509</v>
      </c>
      <c r="P2" s="5209"/>
      <c r="Q2" s="5210"/>
      <c r="R2" s="1847"/>
      <c r="S2" s="1847"/>
      <c r="T2" s="1847"/>
      <c r="U2" s="1847"/>
      <c r="V2" s="1847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ht="21">
      <c r="A3" s="1847"/>
      <c r="B3" s="1847"/>
      <c r="C3" s="1847"/>
      <c r="D3" s="1848"/>
      <c r="E3" s="1847"/>
      <c r="F3" s="1847"/>
      <c r="G3" s="1847"/>
      <c r="H3" s="1847"/>
      <c r="I3" s="1847"/>
      <c r="J3" s="1847"/>
      <c r="K3" s="1847"/>
      <c r="L3" s="1847"/>
      <c r="M3" s="1847"/>
      <c r="N3" s="1847"/>
      <c r="O3" s="1847"/>
      <c r="P3" s="1847"/>
      <c r="Q3" s="1847"/>
      <c r="R3" s="1847"/>
      <c r="S3" s="1847"/>
      <c r="T3" s="1847"/>
      <c r="U3" s="1847"/>
      <c r="V3" s="1847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ht="22.5" customHeight="1">
      <c r="A4" s="5213" t="s">
        <v>510</v>
      </c>
      <c r="B4" s="5199" t="s">
        <v>511</v>
      </c>
      <c r="C4" s="5200" t="s">
        <v>512</v>
      </c>
      <c r="D4" s="5215" t="s">
        <v>513</v>
      </c>
      <c r="E4" s="5213" t="s">
        <v>102</v>
      </c>
      <c r="F4" s="5222" t="s">
        <v>3</v>
      </c>
      <c r="G4" s="5202"/>
      <c r="H4" s="5223"/>
      <c r="I4" s="5199" t="s">
        <v>6</v>
      </c>
      <c r="J4" s="5200" t="s">
        <v>514</v>
      </c>
      <c r="K4" s="5201" t="s">
        <v>515</v>
      </c>
      <c r="L4" s="5202"/>
      <c r="M4" s="5203"/>
      <c r="N4" s="5200" t="s">
        <v>516</v>
      </c>
      <c r="O4" s="5217" t="s">
        <v>9</v>
      </c>
      <c r="P4" s="5133"/>
      <c r="Q4" s="5218"/>
      <c r="R4" s="1847"/>
      <c r="S4" s="1847"/>
      <c r="T4" s="1847"/>
      <c r="U4" s="1847"/>
      <c r="V4" s="1847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34" ht="22.5" customHeight="1">
      <c r="A5" s="5214"/>
      <c r="B5" s="5142"/>
      <c r="C5" s="5136"/>
      <c r="D5" s="5216"/>
      <c r="E5" s="5214"/>
      <c r="F5" s="1849" t="s">
        <v>517</v>
      </c>
      <c r="G5" s="1849" t="s">
        <v>14</v>
      </c>
      <c r="H5" s="1849" t="s">
        <v>518</v>
      </c>
      <c r="I5" s="5142"/>
      <c r="J5" s="5136"/>
      <c r="K5" s="1850" t="s">
        <v>519</v>
      </c>
      <c r="L5" s="1849" t="s">
        <v>520</v>
      </c>
      <c r="M5" s="1851" t="s">
        <v>521</v>
      </c>
      <c r="N5" s="5136"/>
      <c r="O5" s="5135"/>
      <c r="P5" s="5135"/>
      <c r="Q5" s="5219"/>
      <c r="R5" s="1847"/>
      <c r="S5" s="1847"/>
      <c r="T5" s="1847"/>
      <c r="U5" s="1847"/>
      <c r="V5" s="1847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ht="26.25" customHeight="1">
      <c r="A6" s="1852">
        <v>1</v>
      </c>
      <c r="B6" s="1853"/>
      <c r="C6" s="1854" t="s">
        <v>13</v>
      </c>
      <c r="D6" s="1855" t="s">
        <v>522</v>
      </c>
      <c r="E6" s="1856">
        <v>43192</v>
      </c>
      <c r="F6" s="1857">
        <v>43192</v>
      </c>
      <c r="G6" s="1858" t="s">
        <v>14</v>
      </c>
      <c r="H6" s="1859">
        <v>44227</v>
      </c>
      <c r="I6" s="1860">
        <v>19800000</v>
      </c>
      <c r="J6" s="1861" t="s">
        <v>72</v>
      </c>
      <c r="K6" s="1858" t="s">
        <v>72</v>
      </c>
      <c r="L6" s="1862">
        <v>19800000</v>
      </c>
      <c r="M6" s="1860">
        <f t="shared" ref="M6:M7" si="0">I6-L6</f>
        <v>0</v>
      </c>
      <c r="N6" s="1861" t="s">
        <v>115</v>
      </c>
      <c r="O6" s="1863" t="s">
        <v>523</v>
      </c>
      <c r="P6" s="1858"/>
      <c r="Q6" s="1853"/>
      <c r="R6" s="1864"/>
      <c r="S6" s="1864"/>
      <c r="T6" s="1864"/>
      <c r="U6" s="1864"/>
      <c r="V6" s="1864"/>
      <c r="W6" s="1865"/>
      <c r="X6" s="1865"/>
      <c r="Y6" s="1865"/>
      <c r="Z6" s="1866"/>
      <c r="AA6" s="1866"/>
      <c r="AB6" s="1866"/>
      <c r="AC6" s="1866"/>
      <c r="AD6" s="1866"/>
      <c r="AE6" s="1866"/>
      <c r="AF6" s="1866"/>
      <c r="AG6" s="1866"/>
      <c r="AH6" s="1866"/>
    </row>
    <row r="7" spans="1:34" ht="26.25" customHeight="1">
      <c r="A7" s="5237">
        <v>2</v>
      </c>
      <c r="B7" s="5224" t="s">
        <v>524</v>
      </c>
      <c r="C7" s="5226" t="s">
        <v>13</v>
      </c>
      <c r="D7" s="5227" t="s">
        <v>525</v>
      </c>
      <c r="E7" s="5228">
        <v>44455</v>
      </c>
      <c r="F7" s="5220">
        <v>44256</v>
      </c>
      <c r="G7" s="5221" t="s">
        <v>14</v>
      </c>
      <c r="H7" s="5231">
        <v>45351</v>
      </c>
      <c r="I7" s="1872">
        <v>19800000</v>
      </c>
      <c r="J7" s="1873" t="s">
        <v>72</v>
      </c>
      <c r="K7" s="1869">
        <v>44481</v>
      </c>
      <c r="L7" s="1874">
        <v>6600000</v>
      </c>
      <c r="M7" s="1872">
        <f t="shared" si="0"/>
        <v>13200000</v>
      </c>
      <c r="N7" s="5204" t="s">
        <v>115</v>
      </c>
      <c r="O7" s="348"/>
      <c r="P7" s="1870"/>
      <c r="Q7" s="1867"/>
      <c r="R7" s="1870"/>
      <c r="S7" s="1870"/>
      <c r="T7" s="1870"/>
      <c r="U7" s="1870"/>
      <c r="V7" s="1870"/>
      <c r="W7" s="1866"/>
      <c r="X7" s="1866"/>
      <c r="Y7" s="1866"/>
      <c r="Z7" s="1866"/>
      <c r="AA7" s="1866"/>
      <c r="AB7" s="1866"/>
      <c r="AC7" s="1866"/>
      <c r="AD7" s="1866"/>
      <c r="AE7" s="1866"/>
      <c r="AF7" s="1866"/>
      <c r="AG7" s="1866"/>
      <c r="AH7" s="1866"/>
    </row>
    <row r="8" spans="1:34" ht="26.25" customHeight="1">
      <c r="A8" s="5229"/>
      <c r="B8" s="5225"/>
      <c r="C8" s="5205"/>
      <c r="D8" s="5111"/>
      <c r="E8" s="5229"/>
      <c r="F8" s="5111"/>
      <c r="G8" s="5111"/>
      <c r="H8" s="5205"/>
      <c r="I8" s="1872"/>
      <c r="J8" s="1873" t="s">
        <v>72</v>
      </c>
      <c r="K8" s="1869">
        <v>44662</v>
      </c>
      <c r="L8" s="1874">
        <v>6600000</v>
      </c>
      <c r="M8" s="1872">
        <f>M7-L8</f>
        <v>6600000</v>
      </c>
      <c r="N8" s="5205"/>
      <c r="O8" s="348"/>
      <c r="P8" s="1870"/>
      <c r="Q8" s="1867"/>
      <c r="R8" s="1870"/>
      <c r="S8" s="1870"/>
      <c r="T8" s="1870"/>
      <c r="U8" s="1870"/>
      <c r="V8" s="1870"/>
      <c r="W8" s="1866"/>
      <c r="X8" s="1866"/>
      <c r="Y8" s="1866"/>
      <c r="Z8" s="1866"/>
      <c r="AA8" s="1866"/>
      <c r="AB8" s="1866"/>
      <c r="AC8" s="1866"/>
      <c r="AD8" s="1866"/>
      <c r="AE8" s="1866"/>
      <c r="AF8" s="1866"/>
      <c r="AG8" s="1866"/>
      <c r="AH8" s="1866"/>
    </row>
    <row r="9" spans="1:34" ht="26.25" customHeight="1">
      <c r="A9" s="5229"/>
      <c r="B9" s="5225"/>
      <c r="C9" s="5205"/>
      <c r="D9" s="5163"/>
      <c r="E9" s="5230"/>
      <c r="F9" s="5163"/>
      <c r="G9" s="5163"/>
      <c r="H9" s="5206"/>
      <c r="I9" s="1875">
        <v>2200000</v>
      </c>
      <c r="J9" s="1876">
        <v>44993</v>
      </c>
      <c r="K9" s="1877">
        <v>45015</v>
      </c>
      <c r="L9" s="1878">
        <v>8800000</v>
      </c>
      <c r="M9" s="1875">
        <f>(M8+I9)-L9</f>
        <v>0</v>
      </c>
      <c r="N9" s="5206"/>
      <c r="O9" s="313" t="s">
        <v>526</v>
      </c>
      <c r="P9" s="1864"/>
      <c r="Q9" s="1879"/>
      <c r="R9" s="1870"/>
      <c r="S9" s="1870"/>
      <c r="T9" s="1870"/>
      <c r="U9" s="1870"/>
      <c r="V9" s="1870"/>
      <c r="W9" s="1866"/>
      <c r="X9" s="1866"/>
      <c r="Y9" s="1866"/>
      <c r="Z9" s="1866"/>
      <c r="AA9" s="1866"/>
      <c r="AB9" s="1866"/>
      <c r="AC9" s="1866"/>
      <c r="AD9" s="1866"/>
      <c r="AE9" s="1866"/>
      <c r="AF9" s="1866"/>
      <c r="AG9" s="1866"/>
      <c r="AH9" s="1866"/>
    </row>
    <row r="10" spans="1:34" ht="26.25" customHeight="1">
      <c r="A10" s="5214"/>
      <c r="B10" s="5219"/>
      <c r="C10" s="5136"/>
      <c r="D10" s="1880" t="s">
        <v>527</v>
      </c>
      <c r="E10" s="1881">
        <v>45730</v>
      </c>
      <c r="F10" s="1882" t="s">
        <v>528</v>
      </c>
      <c r="G10" s="1882" t="s">
        <v>14</v>
      </c>
      <c r="H10" s="1883">
        <v>45473</v>
      </c>
      <c r="I10" s="1884"/>
      <c r="J10" s="1883">
        <v>45734</v>
      </c>
      <c r="K10" s="1885">
        <v>45776</v>
      </c>
      <c r="L10" s="1886">
        <v>3674000</v>
      </c>
      <c r="M10" s="1887">
        <v>0</v>
      </c>
      <c r="N10" s="1888" t="s">
        <v>115</v>
      </c>
      <c r="O10" s="1889" t="s">
        <v>529</v>
      </c>
      <c r="P10" s="1882"/>
      <c r="Q10" s="1890"/>
      <c r="R10" s="1870"/>
      <c r="S10" s="1870"/>
      <c r="T10" s="1870"/>
      <c r="U10" s="1870"/>
      <c r="V10" s="1870"/>
      <c r="W10" s="1866"/>
      <c r="X10" s="1866"/>
      <c r="Y10" s="1866"/>
      <c r="Z10" s="1866"/>
      <c r="AA10" s="1866"/>
      <c r="AB10" s="1866"/>
      <c r="AC10" s="1866"/>
      <c r="AD10" s="1866"/>
      <c r="AE10" s="1866"/>
      <c r="AF10" s="1866"/>
      <c r="AG10" s="1866"/>
      <c r="AH10" s="1866"/>
    </row>
    <row r="11" spans="1:34" ht="26.25" customHeight="1">
      <c r="A11" s="5238">
        <v>3</v>
      </c>
      <c r="B11" s="5239" t="s">
        <v>524</v>
      </c>
      <c r="C11" s="5240" t="s">
        <v>530</v>
      </c>
      <c r="D11" s="5241" t="s">
        <v>531</v>
      </c>
      <c r="E11" s="5235">
        <v>45273</v>
      </c>
      <c r="F11" s="5236">
        <v>44440</v>
      </c>
      <c r="G11" s="5232" t="s">
        <v>14</v>
      </c>
      <c r="H11" s="5233">
        <v>46059</v>
      </c>
      <c r="I11" s="5234">
        <v>38867000</v>
      </c>
      <c r="J11" s="1892">
        <v>44897</v>
      </c>
      <c r="K11" s="1894">
        <v>44925</v>
      </c>
      <c r="L11" s="1895">
        <v>8800000</v>
      </c>
      <c r="M11" s="1896">
        <f>I11-L11</f>
        <v>30067000</v>
      </c>
      <c r="N11" s="5207" t="s">
        <v>532</v>
      </c>
      <c r="O11" s="1897"/>
      <c r="P11" s="1893"/>
      <c r="Q11" s="1891"/>
      <c r="R11" s="1870"/>
      <c r="S11" s="1870"/>
      <c r="T11" s="1870"/>
      <c r="U11" s="1870"/>
      <c r="V11" s="1870"/>
      <c r="W11" s="1866"/>
      <c r="X11" s="1866"/>
      <c r="Y11" s="1866"/>
      <c r="Z11" s="1866"/>
      <c r="AA11" s="1866"/>
      <c r="AB11" s="1866"/>
      <c r="AC11" s="1866"/>
      <c r="AD11" s="1866"/>
      <c r="AE11" s="1866"/>
      <c r="AF11" s="1866"/>
      <c r="AG11" s="1866"/>
      <c r="AH11" s="1866"/>
    </row>
    <row r="12" spans="1:34" ht="26.25" customHeight="1">
      <c r="A12" s="5229"/>
      <c r="B12" s="5225"/>
      <c r="C12" s="5205"/>
      <c r="D12" s="5111"/>
      <c r="E12" s="5229"/>
      <c r="F12" s="5111"/>
      <c r="G12" s="5111"/>
      <c r="H12" s="5205"/>
      <c r="I12" s="5225"/>
      <c r="J12" s="1868">
        <v>45231</v>
      </c>
      <c r="K12" s="1898">
        <v>45271</v>
      </c>
      <c r="L12" s="1874">
        <v>8800000</v>
      </c>
      <c r="M12" s="1899">
        <f t="shared" ref="M12:M15" si="1">M11-L12</f>
        <v>21267000</v>
      </c>
      <c r="N12" s="5205"/>
      <c r="O12" s="348"/>
      <c r="P12" s="1870"/>
      <c r="Q12" s="1867"/>
      <c r="R12" s="1870"/>
      <c r="S12" s="1870"/>
      <c r="T12" s="1870"/>
      <c r="U12" s="1870"/>
      <c r="V12" s="1870"/>
      <c r="W12" s="1866"/>
      <c r="X12" s="1866"/>
      <c r="Y12" s="1866"/>
      <c r="Z12" s="1866"/>
      <c r="AA12" s="1866"/>
      <c r="AB12" s="1866"/>
      <c r="AC12" s="1866"/>
      <c r="AD12" s="1866"/>
      <c r="AE12" s="1866"/>
      <c r="AF12" s="1866"/>
      <c r="AG12" s="1866"/>
      <c r="AH12" s="1866"/>
    </row>
    <row r="13" spans="1:34" ht="26.25" customHeight="1">
      <c r="A13" s="5229"/>
      <c r="B13" s="5225"/>
      <c r="C13" s="5205"/>
      <c r="D13" s="5111"/>
      <c r="E13" s="5229"/>
      <c r="F13" s="5111"/>
      <c r="G13" s="5111"/>
      <c r="H13" s="5205"/>
      <c r="I13" s="5225"/>
      <c r="J13" s="1868">
        <v>45625</v>
      </c>
      <c r="K13" s="1898">
        <v>45679</v>
      </c>
      <c r="L13" s="1874">
        <v>8800000</v>
      </c>
      <c r="M13" s="1899">
        <f t="shared" si="1"/>
        <v>12467000</v>
      </c>
      <c r="N13" s="5205"/>
      <c r="O13" s="1900"/>
      <c r="P13" s="1870"/>
      <c r="Q13" s="1867"/>
      <c r="R13" s="1870"/>
      <c r="S13" s="1870"/>
      <c r="T13" s="1870"/>
      <c r="U13" s="1870"/>
      <c r="V13" s="1870"/>
      <c r="W13" s="1866"/>
      <c r="X13" s="1866"/>
      <c r="Y13" s="1866"/>
      <c r="Z13" s="1866"/>
      <c r="AA13" s="1866"/>
      <c r="AB13" s="1866"/>
      <c r="AC13" s="1866"/>
      <c r="AD13" s="1866"/>
      <c r="AE13" s="1866"/>
      <c r="AF13" s="1866"/>
      <c r="AG13" s="1866"/>
      <c r="AH13" s="1866"/>
    </row>
    <row r="14" spans="1:34" ht="26.25" customHeight="1">
      <c r="A14" s="5229"/>
      <c r="B14" s="5225"/>
      <c r="C14" s="5205"/>
      <c r="D14" s="5111"/>
      <c r="E14" s="5229"/>
      <c r="F14" s="5111"/>
      <c r="G14" s="5111"/>
      <c r="H14" s="5205"/>
      <c r="I14" s="5225"/>
      <c r="J14" s="1868">
        <v>46013</v>
      </c>
      <c r="K14" s="1898">
        <v>46021</v>
      </c>
      <c r="L14" s="1874">
        <v>9537000</v>
      </c>
      <c r="M14" s="1899">
        <f t="shared" si="1"/>
        <v>2930000</v>
      </c>
      <c r="N14" s="5205"/>
      <c r="O14" s="348"/>
      <c r="P14" s="1870"/>
      <c r="Q14" s="1867"/>
      <c r="R14" s="1870"/>
      <c r="S14" s="1870"/>
      <c r="T14" s="1870"/>
      <c r="U14" s="1870"/>
      <c r="V14" s="1870"/>
      <c r="W14" s="1866"/>
      <c r="X14" s="1866"/>
      <c r="Y14" s="1866"/>
      <c r="Z14" s="1866"/>
      <c r="AA14" s="1866"/>
      <c r="AB14" s="1866"/>
      <c r="AC14" s="1866"/>
      <c r="AD14" s="1866"/>
      <c r="AE14" s="1866"/>
      <c r="AF14" s="1866"/>
      <c r="AG14" s="1866"/>
      <c r="AH14" s="1866"/>
    </row>
    <row r="15" spans="1:34" ht="26.25" customHeight="1">
      <c r="A15" s="5214"/>
      <c r="B15" s="5219"/>
      <c r="C15" s="5136"/>
      <c r="D15" s="5135"/>
      <c r="E15" s="5214"/>
      <c r="F15" s="5135"/>
      <c r="G15" s="5135"/>
      <c r="H15" s="5136"/>
      <c r="I15" s="5219"/>
      <c r="J15" s="1901"/>
      <c r="K15" s="1902"/>
      <c r="L15" s="1903"/>
      <c r="M15" s="1904">
        <f t="shared" si="1"/>
        <v>2930000</v>
      </c>
      <c r="N15" s="5136"/>
      <c r="O15" s="1905"/>
      <c r="P15" s="1906"/>
      <c r="Q15" s="1907"/>
      <c r="R15" s="1908"/>
      <c r="S15" s="1908"/>
      <c r="T15" s="1908"/>
      <c r="U15" s="1908"/>
      <c r="V15" s="1908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26.25" customHeight="1">
      <c r="A16" s="1908"/>
      <c r="B16" s="1908"/>
      <c r="C16" s="1909"/>
      <c r="D16" s="1910"/>
      <c r="E16" s="1911"/>
      <c r="F16" s="1911"/>
      <c r="G16" s="1908"/>
      <c r="H16" s="1911"/>
      <c r="I16" s="1912"/>
      <c r="J16" s="1911"/>
      <c r="K16" s="1911"/>
      <c r="L16" s="1912"/>
      <c r="M16" s="1912"/>
      <c r="N16" s="1908"/>
      <c r="O16" s="1913"/>
      <c r="P16" s="1908"/>
      <c r="Q16" s="1908"/>
      <c r="R16" s="1908"/>
      <c r="S16" s="1908"/>
      <c r="T16" s="1908"/>
      <c r="U16" s="1908"/>
      <c r="V16" s="1908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21">
      <c r="A17" s="1908"/>
      <c r="B17" s="1908"/>
      <c r="C17" s="1908"/>
      <c r="D17" s="1914"/>
      <c r="E17" s="1908"/>
      <c r="F17" s="1908"/>
      <c r="G17" s="1908"/>
      <c r="H17" s="1908"/>
      <c r="I17" s="1912"/>
      <c r="J17" s="1915"/>
      <c r="K17" s="1915"/>
      <c r="L17" s="1912"/>
      <c r="M17" s="1912"/>
      <c r="N17" s="1908"/>
      <c r="O17" s="1908"/>
      <c r="P17" s="1908"/>
      <c r="Q17" s="1908"/>
      <c r="R17" s="1908"/>
      <c r="S17" s="1908"/>
      <c r="T17" s="1908"/>
      <c r="U17" s="1908"/>
      <c r="V17" s="1908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20.25">
      <c r="A18" s="1916"/>
      <c r="B18" s="1916"/>
    </row>
    <row r="19" spans="1:34" ht="20.25">
      <c r="A19" s="1916"/>
      <c r="B19" s="1917"/>
      <c r="C19" s="1916"/>
    </row>
    <row r="20" spans="1:34" ht="12.75">
      <c r="A20" s="1918"/>
      <c r="B20" s="1918"/>
      <c r="C20" s="1918"/>
      <c r="D20" s="1918"/>
      <c r="E20" s="1918"/>
      <c r="F20" s="1918"/>
      <c r="G20" s="1919"/>
      <c r="H20" s="1919"/>
      <c r="I20" s="1919"/>
      <c r="J20" s="1919"/>
      <c r="K20" s="1919"/>
      <c r="L20" s="1919"/>
      <c r="M20" s="9"/>
      <c r="N20" s="1920" t="s">
        <v>533</v>
      </c>
      <c r="O20" s="1921" t="s">
        <v>534</v>
      </c>
      <c r="P20" s="1921" t="s">
        <v>535</v>
      </c>
      <c r="Q20" s="1922" t="s">
        <v>536</v>
      </c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1:34" ht="12.75">
      <c r="A21" s="1918"/>
      <c r="B21" s="1918"/>
      <c r="C21" s="1918"/>
      <c r="D21" s="1918"/>
      <c r="E21" s="1918"/>
      <c r="F21" s="1918"/>
      <c r="G21" s="1919"/>
      <c r="H21" s="1919"/>
      <c r="I21" s="1919"/>
      <c r="J21" s="1919"/>
      <c r="K21" s="1919"/>
      <c r="L21" s="1919"/>
      <c r="M21" s="1923"/>
      <c r="N21" s="1924"/>
      <c r="O21" s="1925">
        <v>100000000</v>
      </c>
      <c r="P21" s="1926"/>
      <c r="Q21" s="1927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1:34" ht="12.75">
      <c r="A22" s="1918"/>
      <c r="B22" s="1918"/>
      <c r="C22" s="1918"/>
      <c r="D22" s="1918"/>
      <c r="E22" s="1918"/>
      <c r="F22" s="1918"/>
      <c r="G22" s="1919"/>
      <c r="H22" s="1919"/>
      <c r="I22" s="1919"/>
      <c r="J22" s="1919"/>
      <c r="K22" s="1919"/>
      <c r="L22" s="1919"/>
      <c r="M22" s="1928"/>
      <c r="N22" s="1924" t="s">
        <v>537</v>
      </c>
      <c r="O22" s="1925"/>
      <c r="P22" s="1926">
        <f>19800000+2200000+4400000</f>
        <v>26400000</v>
      </c>
      <c r="Q22" s="1929">
        <f>O21-P22</f>
        <v>73600000</v>
      </c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2.75">
      <c r="A23" s="1918"/>
      <c r="B23" s="1918"/>
      <c r="C23" s="1918"/>
      <c r="D23" s="1918"/>
      <c r="E23" s="1918"/>
      <c r="F23" s="1918"/>
      <c r="G23" s="1919"/>
      <c r="H23" s="1919"/>
      <c r="I23" s="1919"/>
      <c r="J23" s="1919"/>
      <c r="K23" s="1919"/>
      <c r="L23" s="1919"/>
      <c r="M23" s="1928"/>
      <c r="N23" s="1930" t="s">
        <v>538</v>
      </c>
      <c r="O23" s="1931"/>
      <c r="P23" s="1932">
        <f>9900000+1100000</f>
        <v>11000000</v>
      </c>
      <c r="Q23" s="1933">
        <f>Q22-P23</f>
        <v>62600000</v>
      </c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4" ht="12.75">
      <c r="A24" s="1918"/>
      <c r="B24" s="1918"/>
      <c r="C24" s="1918"/>
      <c r="D24" s="1918"/>
      <c r="E24" s="1918"/>
      <c r="F24" s="1918"/>
      <c r="G24" s="1919"/>
      <c r="H24" s="1919"/>
      <c r="I24" s="1919"/>
      <c r="J24" s="1919"/>
      <c r="K24" s="1919"/>
      <c r="L24" s="1919"/>
      <c r="M24" s="1928"/>
      <c r="N24" s="1934"/>
      <c r="O24" s="1934"/>
      <c r="P24" s="1934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1:34" ht="12.75">
      <c r="A25" s="1918"/>
      <c r="B25" s="1918"/>
      <c r="C25" s="1918"/>
      <c r="D25" s="1918"/>
      <c r="E25" s="1918"/>
      <c r="F25" s="1918"/>
      <c r="G25" s="1919"/>
      <c r="H25" s="1919"/>
      <c r="I25" s="1919"/>
      <c r="J25" s="1919"/>
      <c r="K25" s="1919"/>
      <c r="L25" s="1919"/>
      <c r="M25" s="1934"/>
      <c r="N25" s="1935" t="s">
        <v>539</v>
      </c>
      <c r="O25" s="1936" t="s">
        <v>534</v>
      </c>
      <c r="P25" s="1936" t="s">
        <v>535</v>
      </c>
      <c r="Q25" s="1922" t="s">
        <v>536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1:34" ht="12.75">
      <c r="A26" s="1918"/>
      <c r="B26" s="1918"/>
      <c r="C26" s="1918"/>
      <c r="D26" s="1918"/>
      <c r="E26" s="1918"/>
      <c r="F26" s="1918"/>
      <c r="G26" s="1919"/>
      <c r="H26" s="1919"/>
      <c r="I26" s="1919"/>
      <c r="J26" s="1919"/>
      <c r="K26" s="1919"/>
      <c r="L26" s="1919"/>
      <c r="M26" s="1937"/>
      <c r="N26" s="1938"/>
      <c r="O26" s="1925">
        <v>264000000</v>
      </c>
      <c r="P26" s="1926"/>
      <c r="Q26" s="192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ht="12.75">
      <c r="A27" s="1918"/>
      <c r="B27" s="1918"/>
      <c r="C27" s="1918"/>
      <c r="D27" s="1918"/>
      <c r="E27" s="1918"/>
      <c r="F27" s="1918"/>
      <c r="G27" s="1919"/>
      <c r="H27" s="1919"/>
      <c r="I27" s="1919"/>
      <c r="J27" s="1919"/>
      <c r="K27" s="1919"/>
      <c r="L27" s="1919"/>
      <c r="M27" s="1939"/>
      <c r="N27" s="1938" t="s">
        <v>537</v>
      </c>
      <c r="O27" s="1925"/>
      <c r="P27" s="1925">
        <v>38867000</v>
      </c>
      <c r="Q27" s="1929">
        <f>O26-P27</f>
        <v>225133000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ht="12.75">
      <c r="A28" s="1918"/>
      <c r="B28" s="1918"/>
      <c r="C28" s="1918"/>
      <c r="D28" s="1918"/>
      <c r="E28" s="1918"/>
      <c r="F28" s="1918"/>
      <c r="G28" s="1919"/>
      <c r="H28" s="1919"/>
      <c r="I28" s="1919"/>
      <c r="J28" s="1919"/>
      <c r="K28" s="1919"/>
      <c r="L28" s="1919"/>
      <c r="M28" s="1939"/>
      <c r="N28" s="1940" t="s">
        <v>538</v>
      </c>
      <c r="O28" s="1932"/>
      <c r="P28" s="1932">
        <v>14300000</v>
      </c>
      <c r="Q28" s="1933">
        <f>Q27-P28</f>
        <v>210833000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ht="12.75">
      <c r="A29" s="1918"/>
      <c r="B29" s="1918"/>
      <c r="C29" s="1918"/>
      <c r="D29" s="1918"/>
      <c r="E29" s="1918"/>
      <c r="F29" s="1918"/>
      <c r="G29" s="1919"/>
      <c r="H29" s="1919"/>
      <c r="I29" s="1919"/>
      <c r="J29" s="1919"/>
      <c r="K29" s="1919"/>
      <c r="L29" s="1919"/>
      <c r="M29" s="1939"/>
      <c r="N29" s="1941"/>
      <c r="O29" s="1941"/>
      <c r="P29" s="1942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4" ht="12.75">
      <c r="A30" s="1918"/>
      <c r="B30" s="1918"/>
      <c r="C30" s="1918"/>
      <c r="D30" s="1918"/>
      <c r="E30" s="1918"/>
      <c r="F30" s="1918"/>
      <c r="G30" s="1919"/>
      <c r="H30" s="1919"/>
      <c r="I30" s="1919"/>
      <c r="J30" s="1919"/>
      <c r="K30" s="1919"/>
      <c r="L30" s="1919"/>
      <c r="M30" s="1943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</row>
    <row r="31" spans="1:34">
      <c r="A31" s="1944" t="s">
        <v>540</v>
      </c>
      <c r="B31" s="1945"/>
      <c r="C31" s="1945"/>
      <c r="D31" s="1944" t="s">
        <v>541</v>
      </c>
      <c r="E31" s="1945"/>
      <c r="F31" s="1945"/>
      <c r="G31" s="1946"/>
      <c r="H31" s="1947"/>
      <c r="I31" s="1947"/>
      <c r="J31" s="1947"/>
      <c r="K31" s="1947"/>
      <c r="L31" s="1947"/>
      <c r="M31" s="1948"/>
      <c r="N31" s="1949"/>
      <c r="O31" s="1949"/>
      <c r="P31" s="1949"/>
      <c r="Q31" s="1949"/>
      <c r="R31" s="1949"/>
      <c r="S31" s="1949"/>
      <c r="T31" s="1949"/>
      <c r="U31" s="1949"/>
      <c r="V31" s="1949"/>
      <c r="W31" s="1949"/>
      <c r="X31" s="1949"/>
      <c r="Y31" s="1949"/>
      <c r="Z31" s="1949"/>
      <c r="AA31" s="1949"/>
      <c r="AB31" s="1949"/>
      <c r="AC31" s="1949"/>
      <c r="AD31" s="1949"/>
      <c r="AE31" s="1949"/>
      <c r="AF31" s="1949"/>
      <c r="AG31" s="1949"/>
      <c r="AH31" s="1949"/>
    </row>
    <row r="32" spans="1:34" ht="18.75">
      <c r="A32" s="1950"/>
      <c r="B32" s="1918"/>
      <c r="C32" s="1918"/>
      <c r="D32" s="1918"/>
      <c r="E32" s="1918"/>
      <c r="F32" s="1918"/>
      <c r="G32" s="1919"/>
      <c r="H32" s="1919"/>
      <c r="I32" s="1919"/>
      <c r="J32" s="1919"/>
      <c r="K32" s="1919"/>
      <c r="L32" s="1919"/>
      <c r="M32" s="1943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</row>
    <row r="33" spans="1:34" ht="12.75">
      <c r="A33" s="1951" t="s">
        <v>542</v>
      </c>
      <c r="B33" s="1951" t="s">
        <v>543</v>
      </c>
      <c r="C33" s="1951" t="s">
        <v>544</v>
      </c>
      <c r="D33" s="1951" t="s">
        <v>545</v>
      </c>
      <c r="E33" s="1951" t="s">
        <v>546</v>
      </c>
      <c r="F33" s="1952" t="s">
        <v>547</v>
      </c>
      <c r="G33" s="1953"/>
      <c r="H33" s="1919"/>
      <c r="I33" s="1919"/>
      <c r="J33" s="9"/>
      <c r="K33" s="9"/>
      <c r="L33" s="1919"/>
      <c r="M33" s="1954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 ht="15">
      <c r="A34" s="1955">
        <v>43853</v>
      </c>
      <c r="B34" s="1956"/>
      <c r="C34" s="1957" t="s">
        <v>548</v>
      </c>
      <c r="D34" s="1957" t="s">
        <v>549</v>
      </c>
      <c r="E34" s="1958"/>
      <c r="F34" s="1959">
        <v>550000</v>
      </c>
      <c r="G34" s="1960"/>
      <c r="H34" s="1960"/>
      <c r="J34" s="1961"/>
      <c r="K34" s="1961"/>
      <c r="M34" s="1962"/>
    </row>
    <row r="35" spans="1:34" ht="15">
      <c r="A35" s="1963">
        <v>43889</v>
      </c>
      <c r="B35" s="1964"/>
      <c r="C35" s="1965" t="s">
        <v>550</v>
      </c>
      <c r="D35" s="1965" t="s">
        <v>551</v>
      </c>
      <c r="E35" s="1966"/>
      <c r="F35" s="1967">
        <v>118800</v>
      </c>
      <c r="G35" s="1960"/>
      <c r="H35" s="1960"/>
      <c r="J35" s="1962"/>
      <c r="K35" s="1968"/>
      <c r="M35" s="1969"/>
    </row>
    <row r="36" spans="1:34" ht="12.75">
      <c r="A36" s="1970"/>
      <c r="B36" s="1970"/>
      <c r="C36" s="1971"/>
      <c r="D36" s="1971"/>
      <c r="E36" s="1971"/>
      <c r="F36" s="1972">
        <v>668800</v>
      </c>
      <c r="G36" s="1960"/>
      <c r="H36" s="1960"/>
      <c r="J36" s="1973"/>
      <c r="K36" s="1969"/>
    </row>
    <row r="37" spans="1:34" ht="12.75">
      <c r="A37" s="1974">
        <v>44481</v>
      </c>
      <c r="B37" s="1975"/>
      <c r="C37" s="1976" t="s">
        <v>552</v>
      </c>
      <c r="D37" s="1976" t="s">
        <v>549</v>
      </c>
      <c r="E37" s="1977"/>
      <c r="F37" s="1978">
        <v>6600000</v>
      </c>
      <c r="G37" s="1960" t="s">
        <v>533</v>
      </c>
      <c r="H37" s="1960"/>
      <c r="J37" s="1943"/>
      <c r="K37" s="1969"/>
    </row>
    <row r="38" spans="1:34" ht="15">
      <c r="A38" s="1955">
        <v>44503</v>
      </c>
      <c r="B38" s="1956"/>
      <c r="C38" s="1957" t="s">
        <v>553</v>
      </c>
      <c r="D38" s="1957" t="s">
        <v>549</v>
      </c>
      <c r="E38" s="1958"/>
      <c r="F38" s="1959">
        <v>2531100</v>
      </c>
      <c r="G38" s="1960"/>
      <c r="H38" s="1960"/>
      <c r="J38" s="1954"/>
      <c r="K38" s="1969"/>
      <c r="M38" s="1968"/>
    </row>
    <row r="39" spans="1:34" ht="12.75">
      <c r="A39" s="1955">
        <v>44503</v>
      </c>
      <c r="B39" s="1956"/>
      <c r="C39" s="1957" t="s">
        <v>554</v>
      </c>
      <c r="D39" s="1957" t="s">
        <v>549</v>
      </c>
      <c r="E39" s="1958"/>
      <c r="F39" s="1959">
        <v>14765300</v>
      </c>
      <c r="G39" s="1960"/>
      <c r="H39" s="1960"/>
      <c r="J39" s="1943"/>
      <c r="K39" s="1979"/>
      <c r="M39" s="1979"/>
    </row>
    <row r="40" spans="1:34" ht="12.75">
      <c r="A40" s="1963">
        <v>44519</v>
      </c>
      <c r="B40" s="1964"/>
      <c r="C40" s="1965" t="s">
        <v>555</v>
      </c>
      <c r="D40" s="1965" t="s">
        <v>537</v>
      </c>
      <c r="E40" s="1966"/>
      <c r="F40" s="1967">
        <v>2239600</v>
      </c>
      <c r="G40" s="1960"/>
      <c r="H40" s="1960"/>
      <c r="J40" s="1954"/>
      <c r="K40" s="1969"/>
      <c r="M40" s="1969"/>
    </row>
    <row r="41" spans="1:34" ht="12.75">
      <c r="A41" s="1970"/>
      <c r="B41" s="1970"/>
      <c r="C41" s="1971"/>
      <c r="D41" s="1971"/>
      <c r="E41" s="1971"/>
      <c r="F41" s="1972">
        <v>26136000</v>
      </c>
      <c r="G41" s="1960"/>
      <c r="H41" s="1960"/>
      <c r="J41" s="1962"/>
      <c r="K41" s="1979"/>
      <c r="M41" s="1979"/>
    </row>
    <row r="42" spans="1:34" ht="15">
      <c r="A42" s="1974">
        <v>44662</v>
      </c>
      <c r="B42" s="1975"/>
      <c r="C42" s="1976" t="s">
        <v>556</v>
      </c>
      <c r="D42" s="1976" t="s">
        <v>537</v>
      </c>
      <c r="E42" s="1977"/>
      <c r="F42" s="1978">
        <v>6600000</v>
      </c>
      <c r="G42" s="1960" t="s">
        <v>533</v>
      </c>
      <c r="H42" s="1960"/>
      <c r="J42" s="1973"/>
      <c r="K42" s="1968"/>
      <c r="M42" s="1969"/>
    </row>
    <row r="43" spans="1:34" ht="12.75">
      <c r="A43" s="1955">
        <v>44753</v>
      </c>
      <c r="B43" s="1955">
        <v>44746</v>
      </c>
      <c r="C43" s="1957" t="s">
        <v>557</v>
      </c>
      <c r="D43" s="1957" t="s">
        <v>549</v>
      </c>
      <c r="E43" s="1958"/>
      <c r="F43" s="1959">
        <v>50936600</v>
      </c>
      <c r="G43" s="1960"/>
      <c r="H43" s="1960"/>
      <c r="K43" s="1969"/>
      <c r="M43" s="1979"/>
    </row>
    <row r="44" spans="1:34" ht="12.75">
      <c r="A44" s="1955">
        <v>44875</v>
      </c>
      <c r="B44" s="1955">
        <v>44865</v>
      </c>
      <c r="C44" s="1957" t="s">
        <v>558</v>
      </c>
      <c r="D44" s="1957" t="s">
        <v>537</v>
      </c>
      <c r="E44" s="1958"/>
      <c r="F44" s="1959">
        <v>1446500</v>
      </c>
      <c r="G44" s="1960"/>
      <c r="H44" s="1960"/>
      <c r="K44" s="1969"/>
      <c r="M44" s="1969"/>
    </row>
    <row r="45" spans="1:34" ht="15">
      <c r="A45" s="1955">
        <v>44907</v>
      </c>
      <c r="B45" s="1955">
        <v>44867</v>
      </c>
      <c r="C45" s="1957" t="s">
        <v>559</v>
      </c>
      <c r="D45" s="1957" t="s">
        <v>549</v>
      </c>
      <c r="E45" s="1958"/>
      <c r="F45" s="1959">
        <v>2239600</v>
      </c>
      <c r="G45" s="1960"/>
      <c r="H45" s="1960"/>
      <c r="J45" s="1961"/>
      <c r="K45" s="1980"/>
      <c r="M45" s="1979"/>
    </row>
    <row r="46" spans="1:34" ht="12.75">
      <c r="A46" s="1955">
        <v>44907</v>
      </c>
      <c r="B46" s="1955">
        <v>44867</v>
      </c>
      <c r="C46" s="1957" t="s">
        <v>560</v>
      </c>
      <c r="D46" s="1957" t="s">
        <v>537</v>
      </c>
      <c r="E46" s="1958"/>
      <c r="F46" s="1959">
        <v>2239600</v>
      </c>
      <c r="G46" s="1960"/>
      <c r="H46" s="1960"/>
      <c r="J46" s="1962"/>
      <c r="K46" s="1980"/>
      <c r="M46" s="1969"/>
    </row>
    <row r="47" spans="1:34" ht="12.75">
      <c r="A47" s="1981">
        <v>44925</v>
      </c>
      <c r="B47" s="1981">
        <v>44897</v>
      </c>
      <c r="C47" s="1982" t="s">
        <v>557</v>
      </c>
      <c r="D47" s="1982" t="s">
        <v>549</v>
      </c>
      <c r="E47" s="1983"/>
      <c r="F47" s="1984">
        <v>8800000</v>
      </c>
      <c r="G47" s="1960" t="s">
        <v>539</v>
      </c>
      <c r="H47" s="1960"/>
      <c r="J47" s="1973"/>
      <c r="K47" s="1980"/>
      <c r="M47" s="1979"/>
    </row>
    <row r="48" spans="1:34" ht="12.75">
      <c r="A48" s="1985"/>
      <c r="B48" s="1985"/>
      <c r="C48" s="1986"/>
      <c r="D48" s="1986"/>
      <c r="E48" s="1986"/>
      <c r="F48" s="1987">
        <v>72262300</v>
      </c>
      <c r="G48" s="1960"/>
      <c r="H48" s="1960"/>
      <c r="J48" s="1962"/>
      <c r="K48" s="1988"/>
      <c r="M48" s="1973"/>
    </row>
    <row r="49" spans="1:34" ht="12.75">
      <c r="A49" s="1989">
        <v>44936</v>
      </c>
      <c r="B49" s="1989">
        <v>44930</v>
      </c>
      <c r="C49" s="1990" t="s">
        <v>561</v>
      </c>
      <c r="D49" s="1990" t="s">
        <v>537</v>
      </c>
      <c r="E49" s="1991"/>
      <c r="F49" s="1992">
        <v>1716000</v>
      </c>
      <c r="G49" s="1960"/>
      <c r="H49" s="1960"/>
      <c r="J49" s="1973"/>
      <c r="K49" s="1988"/>
    </row>
    <row r="50" spans="1:34" ht="12.75">
      <c r="A50" s="1955">
        <v>44951</v>
      </c>
      <c r="B50" s="1955">
        <v>44937</v>
      </c>
      <c r="C50" s="1957" t="s">
        <v>562</v>
      </c>
      <c r="D50" s="1957" t="s">
        <v>549</v>
      </c>
      <c r="E50" s="1958"/>
      <c r="F50" s="1959">
        <v>1419000</v>
      </c>
      <c r="G50" s="1960"/>
      <c r="H50" s="1960"/>
      <c r="J50" s="1962"/>
      <c r="K50" s="1988"/>
    </row>
    <row r="51" spans="1:34" ht="12.75">
      <c r="A51" s="1955">
        <v>45015</v>
      </c>
      <c r="B51" s="1955">
        <v>44985</v>
      </c>
      <c r="C51" s="1957" t="s">
        <v>563</v>
      </c>
      <c r="D51" s="1957" t="s">
        <v>549</v>
      </c>
      <c r="E51" s="1958"/>
      <c r="F51" s="1959">
        <v>20936300</v>
      </c>
      <c r="G51" s="1960"/>
      <c r="H51" s="1960"/>
      <c r="J51" s="1973"/>
      <c r="K51" s="1988"/>
    </row>
    <row r="52" spans="1:34" ht="12.75">
      <c r="A52" s="1993">
        <v>45015</v>
      </c>
      <c r="B52" s="1993">
        <v>44993</v>
      </c>
      <c r="C52" s="1994" t="s">
        <v>557</v>
      </c>
      <c r="D52" s="1994" t="s">
        <v>549</v>
      </c>
      <c r="E52" s="1995"/>
      <c r="F52" s="1996">
        <v>8800000</v>
      </c>
      <c r="G52" s="1960" t="s">
        <v>533</v>
      </c>
      <c r="H52" s="1960"/>
      <c r="J52" s="1962"/>
      <c r="K52" s="1988"/>
    </row>
    <row r="53" spans="1:34" ht="12.75">
      <c r="A53" s="1955">
        <v>45107</v>
      </c>
      <c r="B53" s="1955">
        <v>45070</v>
      </c>
      <c r="C53" s="1957" t="s">
        <v>564</v>
      </c>
      <c r="D53" s="1957" t="s">
        <v>549</v>
      </c>
      <c r="E53" s="1958"/>
      <c r="F53" s="1959">
        <v>4749800</v>
      </c>
      <c r="G53" s="1960"/>
      <c r="H53" s="1960"/>
      <c r="J53" s="1973"/>
      <c r="K53" s="1988"/>
    </row>
    <row r="54" spans="1:34" ht="12.75">
      <c r="A54" s="1955">
        <v>45180</v>
      </c>
      <c r="B54" s="1955">
        <v>45148</v>
      </c>
      <c r="C54" s="1957" t="s">
        <v>565</v>
      </c>
      <c r="D54" s="1957" t="s">
        <v>549</v>
      </c>
      <c r="E54" s="1958"/>
      <c r="F54" s="1959">
        <v>32241000</v>
      </c>
      <c r="G54" s="1960"/>
      <c r="H54" s="1960"/>
      <c r="J54" s="1962"/>
      <c r="K54" s="1962"/>
    </row>
    <row r="55" spans="1:34" ht="12.75">
      <c r="A55" s="1981">
        <v>45271</v>
      </c>
      <c r="B55" s="1981">
        <v>45231</v>
      </c>
      <c r="C55" s="1982" t="s">
        <v>557</v>
      </c>
      <c r="D55" s="1982" t="s">
        <v>549</v>
      </c>
      <c r="E55" s="1983"/>
      <c r="F55" s="1984">
        <v>8800000</v>
      </c>
      <c r="G55" s="1960" t="s">
        <v>539</v>
      </c>
      <c r="H55" s="1960"/>
      <c r="J55" s="1973"/>
      <c r="K55" s="1973"/>
    </row>
    <row r="56" spans="1:34" ht="12.75">
      <c r="A56" s="1970"/>
      <c r="B56" s="1970"/>
      <c r="C56" s="1971"/>
      <c r="D56" s="1971"/>
      <c r="E56" s="1971"/>
      <c r="F56" s="1972">
        <v>78662100</v>
      </c>
      <c r="G56" s="1997"/>
      <c r="H56" s="1997"/>
    </row>
    <row r="57" spans="1:34" ht="12.75">
      <c r="A57" s="1989">
        <v>45296</v>
      </c>
      <c r="B57" s="1989">
        <v>45223</v>
      </c>
      <c r="C57" s="1990" t="s">
        <v>566</v>
      </c>
      <c r="D57" s="1990" t="s">
        <v>549</v>
      </c>
      <c r="E57" s="1991"/>
      <c r="F57" s="1992">
        <v>2239600</v>
      </c>
      <c r="G57" s="1960"/>
      <c r="H57" s="1960"/>
    </row>
    <row r="58" spans="1:34" ht="12.75">
      <c r="A58" s="1955">
        <v>45296</v>
      </c>
      <c r="B58" s="1955">
        <v>45223</v>
      </c>
      <c r="C58" s="1957" t="s">
        <v>557</v>
      </c>
      <c r="D58" s="1957" t="s">
        <v>549</v>
      </c>
      <c r="E58" s="1958"/>
      <c r="F58" s="1959">
        <v>2279200</v>
      </c>
      <c r="G58" s="1960"/>
      <c r="H58" s="1960"/>
    </row>
    <row r="59" spans="1:34" ht="12.75">
      <c r="A59" s="1955">
        <v>45400</v>
      </c>
      <c r="B59" s="1955">
        <v>45393</v>
      </c>
      <c r="C59" s="1957" t="s">
        <v>567</v>
      </c>
      <c r="D59" s="1957" t="s">
        <v>549</v>
      </c>
      <c r="E59" s="1958"/>
      <c r="F59" s="1959">
        <v>3960000</v>
      </c>
      <c r="G59" s="1960"/>
      <c r="H59" s="1960"/>
    </row>
    <row r="60" spans="1:34" ht="12.75">
      <c r="A60" s="1955">
        <v>45407</v>
      </c>
      <c r="B60" s="1955">
        <v>45400</v>
      </c>
      <c r="C60" s="1957" t="s">
        <v>568</v>
      </c>
      <c r="D60" s="1957" t="s">
        <v>549</v>
      </c>
      <c r="E60" s="1958"/>
      <c r="F60" s="1959">
        <v>2039400</v>
      </c>
      <c r="G60" s="1960"/>
      <c r="H60" s="1960"/>
    </row>
    <row r="61" spans="1:34" ht="12.75">
      <c r="A61" s="1955">
        <v>45560</v>
      </c>
      <c r="B61" s="1955">
        <v>45525</v>
      </c>
      <c r="C61" s="1957" t="s">
        <v>569</v>
      </c>
      <c r="D61" s="1957" t="s">
        <v>549</v>
      </c>
      <c r="E61" s="1958"/>
      <c r="F61" s="1959">
        <v>29997000</v>
      </c>
      <c r="G61" s="1960"/>
      <c r="H61" s="1960"/>
      <c r="J61" s="233"/>
      <c r="K61" s="233"/>
      <c r="L61" s="233"/>
      <c r="M61" s="233"/>
      <c r="N61" s="233"/>
      <c r="O61" s="233"/>
      <c r="P61" s="233"/>
      <c r="Q61" s="233"/>
      <c r="R61" s="1998"/>
      <c r="S61" s="1999"/>
      <c r="T61" s="1999"/>
      <c r="U61" s="1998"/>
      <c r="V61" s="1998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</row>
    <row r="62" spans="1:34" ht="12.75">
      <c r="A62" s="1955">
        <v>45560</v>
      </c>
      <c r="B62" s="1955">
        <v>45533</v>
      </c>
      <c r="C62" s="1957" t="s">
        <v>570</v>
      </c>
      <c r="D62" s="1957" t="s">
        <v>549</v>
      </c>
      <c r="E62" s="1958"/>
      <c r="F62" s="1959">
        <v>1804000</v>
      </c>
      <c r="G62" s="1960"/>
      <c r="H62" s="1960"/>
      <c r="J62" s="2000"/>
      <c r="K62" s="2000"/>
      <c r="L62" s="2000"/>
      <c r="M62" s="2000"/>
      <c r="N62" s="2000"/>
      <c r="O62" s="2000"/>
      <c r="P62" s="2000"/>
      <c r="Q62" s="2000"/>
      <c r="R62" s="2000"/>
      <c r="S62" s="2000"/>
      <c r="T62" s="2000"/>
      <c r="U62" s="2000"/>
      <c r="V62" s="2000"/>
      <c r="W62" s="2000"/>
      <c r="X62" s="2000"/>
      <c r="Y62" s="2000"/>
      <c r="Z62" s="2000"/>
      <c r="AA62" s="2000"/>
      <c r="AB62" s="2000"/>
      <c r="AC62" s="2000"/>
      <c r="AD62" s="2000"/>
      <c r="AE62" s="2000"/>
      <c r="AF62" s="2000"/>
      <c r="AG62" s="2000"/>
      <c r="AH62" s="2000"/>
    </row>
    <row r="63" spans="1:34" ht="12.75">
      <c r="A63" s="1963">
        <v>45596</v>
      </c>
      <c r="B63" s="1963">
        <v>45546</v>
      </c>
      <c r="C63" s="1965" t="s">
        <v>571</v>
      </c>
      <c r="D63" s="1965" t="s">
        <v>549</v>
      </c>
      <c r="E63" s="1966"/>
      <c r="F63" s="1967">
        <v>23650000</v>
      </c>
      <c r="G63" s="1960"/>
      <c r="H63" s="1960"/>
      <c r="J63" s="2000"/>
      <c r="K63" s="2000"/>
      <c r="L63" s="2000"/>
      <c r="M63" s="2000"/>
      <c r="N63" s="2000"/>
      <c r="O63" s="2000"/>
      <c r="P63" s="2000"/>
      <c r="Q63" s="2000"/>
      <c r="R63" s="2000"/>
      <c r="S63" s="2000"/>
      <c r="T63" s="2000"/>
      <c r="U63" s="2000"/>
      <c r="V63" s="2000"/>
      <c r="W63" s="2000"/>
      <c r="X63" s="2000"/>
      <c r="Y63" s="2000"/>
      <c r="Z63" s="2000"/>
      <c r="AA63" s="2000"/>
      <c r="AB63" s="2000"/>
      <c r="AC63" s="2000"/>
      <c r="AD63" s="2000"/>
      <c r="AE63" s="2000"/>
      <c r="AF63" s="2000"/>
      <c r="AG63" s="2000"/>
      <c r="AH63" s="2000"/>
    </row>
    <row r="64" spans="1:34" ht="12.75">
      <c r="A64" s="1970"/>
      <c r="B64" s="1970"/>
      <c r="C64" s="1971"/>
      <c r="D64" s="1971"/>
      <c r="E64" s="1971"/>
      <c r="F64" s="1972">
        <v>65969200</v>
      </c>
      <c r="G64" s="1960"/>
      <c r="H64" s="1960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</row>
    <row r="65" spans="1:34" ht="12.75">
      <c r="A65" s="1955">
        <v>45679</v>
      </c>
      <c r="B65" s="1955">
        <v>45650</v>
      </c>
      <c r="C65" s="1957" t="s">
        <v>572</v>
      </c>
      <c r="D65" s="1957" t="s">
        <v>549</v>
      </c>
      <c r="E65" s="1958"/>
      <c r="F65" s="1959">
        <v>25850000</v>
      </c>
      <c r="G65" s="1960"/>
      <c r="H65" s="1960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</row>
    <row r="66" spans="1:34" ht="12.75">
      <c r="A66" s="1955">
        <v>45679</v>
      </c>
      <c r="B66" s="1955">
        <v>45665</v>
      </c>
      <c r="C66" s="1957" t="s">
        <v>573</v>
      </c>
      <c r="D66" s="1957" t="s">
        <v>549</v>
      </c>
      <c r="E66" s="1958"/>
      <c r="F66" s="1959">
        <v>3575000</v>
      </c>
      <c r="G66" s="1960"/>
      <c r="H66" s="1960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</row>
    <row r="67" spans="1:34" ht="12.75">
      <c r="A67" s="1993">
        <v>45679</v>
      </c>
      <c r="B67" s="1993">
        <v>45625</v>
      </c>
      <c r="C67" s="1994" t="s">
        <v>557</v>
      </c>
      <c r="D67" s="1994" t="s">
        <v>549</v>
      </c>
      <c r="E67" s="1995"/>
      <c r="F67" s="1996">
        <v>8800000</v>
      </c>
      <c r="G67" s="1960" t="s">
        <v>539</v>
      </c>
      <c r="H67" s="1960"/>
      <c r="J67" s="233"/>
      <c r="K67" s="233"/>
      <c r="L67" s="233"/>
      <c r="M67" s="233"/>
      <c r="N67" s="233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</row>
    <row r="68" spans="1:34" ht="12.75">
      <c r="A68" s="1955">
        <v>45702</v>
      </c>
      <c r="B68" s="1955">
        <v>45652</v>
      </c>
      <c r="C68" s="1957" t="s">
        <v>574</v>
      </c>
      <c r="D68" s="1957" t="s">
        <v>549</v>
      </c>
      <c r="E68" s="1958"/>
      <c r="F68" s="1959">
        <v>2244000</v>
      </c>
      <c r="G68" s="1960"/>
      <c r="H68" s="1960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</row>
    <row r="69" spans="1:34" ht="12.75">
      <c r="A69" s="2001"/>
      <c r="B69" s="2001"/>
      <c r="C69" s="2002"/>
      <c r="D69" s="2002"/>
      <c r="E69" s="2002"/>
      <c r="F69" s="2003"/>
      <c r="G69" s="1960"/>
      <c r="H69" s="1960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</row>
    <row r="70" spans="1:34" ht="12.75">
      <c r="A70" s="2001"/>
      <c r="B70" s="2001"/>
      <c r="C70" s="2002"/>
      <c r="D70" s="2002"/>
      <c r="E70" s="2002"/>
      <c r="F70" s="2003"/>
      <c r="G70" s="1960"/>
      <c r="H70" s="1960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  <c r="AH70" s="233"/>
    </row>
    <row r="71" spans="1:34" ht="12.75">
      <c r="A71" s="1970"/>
      <c r="B71" s="1970"/>
      <c r="C71" s="1971"/>
      <c r="D71" s="1971"/>
      <c r="E71" s="1971"/>
      <c r="F71" s="2004">
        <v>40469000</v>
      </c>
      <c r="G71" s="1960"/>
      <c r="H71" s="1960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3"/>
      <c r="AF71" s="233"/>
      <c r="AG71" s="233"/>
      <c r="AH71" s="233"/>
    </row>
    <row r="72" spans="1:34" ht="12.75">
      <c r="A72" s="2005"/>
      <c r="B72" s="2005"/>
      <c r="C72" s="2006"/>
      <c r="D72" s="2006"/>
      <c r="E72" s="2006"/>
      <c r="F72" s="1987">
        <v>284167400</v>
      </c>
      <c r="G72" s="1960"/>
      <c r="H72" s="1960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000"/>
      <c r="W72" s="233"/>
      <c r="X72" s="233"/>
      <c r="Y72" s="233"/>
      <c r="Z72" s="233"/>
      <c r="AA72" s="233"/>
      <c r="AB72" s="233"/>
      <c r="AC72" s="233"/>
      <c r="AD72" s="233"/>
      <c r="AE72" s="233"/>
      <c r="AF72" s="233"/>
      <c r="AG72" s="233"/>
      <c r="AH72" s="233"/>
    </row>
    <row r="73" spans="1:34" ht="12.75"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000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  <c r="AG73" s="233"/>
      <c r="AH73" s="233"/>
    </row>
    <row r="74" spans="1:34" ht="12.75">
      <c r="A74" s="233"/>
      <c r="B74" s="233"/>
      <c r="C74" s="233"/>
      <c r="D74" s="233"/>
      <c r="E74" s="233"/>
      <c r="F74" s="233"/>
      <c r="G74" s="233"/>
      <c r="H74" s="233"/>
      <c r="I74" s="1998"/>
      <c r="J74" s="1999"/>
      <c r="K74" s="1999"/>
      <c r="L74" s="1998"/>
      <c r="M74" s="1998"/>
      <c r="N74" s="233"/>
      <c r="O74" s="233"/>
      <c r="P74" s="233"/>
      <c r="Q74" s="233"/>
      <c r="R74" s="233"/>
      <c r="S74" s="233"/>
      <c r="T74" s="233"/>
      <c r="U74" s="233"/>
      <c r="V74" s="2000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  <c r="AG74" s="233"/>
      <c r="AH74" s="233"/>
    </row>
    <row r="75" spans="1:34" ht="12.75">
      <c r="A75" s="2007"/>
      <c r="B75" s="2007"/>
      <c r="C75" s="2007"/>
      <c r="D75" s="2007"/>
      <c r="E75" s="2007"/>
      <c r="F75" s="2007"/>
      <c r="G75" s="2007"/>
      <c r="H75" s="2007"/>
      <c r="I75" s="2008"/>
      <c r="J75" s="1999"/>
      <c r="K75" s="1999"/>
      <c r="L75" s="1998"/>
      <c r="M75" s="1998"/>
      <c r="N75" s="238"/>
      <c r="O75" s="238"/>
      <c r="P75" s="238"/>
      <c r="Q75" s="238"/>
      <c r="R75" s="238"/>
      <c r="S75" s="238"/>
      <c r="T75" s="238"/>
      <c r="U75" s="238"/>
      <c r="V75" s="2007"/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  <c r="AG75" s="233"/>
      <c r="AH75" s="233"/>
    </row>
    <row r="76" spans="1:34" ht="12.75">
      <c r="A76" s="2007"/>
      <c r="B76" s="2007"/>
      <c r="C76" s="2007"/>
      <c r="D76" s="2007"/>
      <c r="E76" s="2007"/>
      <c r="F76" s="2007"/>
      <c r="G76" s="2007"/>
      <c r="H76" s="2007"/>
      <c r="I76" s="2008"/>
      <c r="J76" s="2009"/>
      <c r="K76" s="2009"/>
      <c r="L76" s="2008"/>
      <c r="M76" s="2008"/>
      <c r="N76" s="2007"/>
      <c r="O76" s="2007"/>
      <c r="P76" s="2007"/>
      <c r="Q76" s="2007"/>
      <c r="R76" s="2007"/>
      <c r="S76" s="2007"/>
      <c r="T76" s="2007"/>
      <c r="U76" s="2007"/>
      <c r="V76" s="2007"/>
      <c r="W76" s="2000"/>
      <c r="X76" s="2000"/>
      <c r="Y76" s="2000"/>
      <c r="Z76" s="9"/>
      <c r="AA76" s="9"/>
      <c r="AB76" s="9"/>
      <c r="AC76" s="9"/>
      <c r="AD76" s="9"/>
      <c r="AE76" s="9"/>
      <c r="AF76" s="9"/>
      <c r="AG76" s="9"/>
      <c r="AH76" s="9"/>
    </row>
    <row r="77" spans="1:34" ht="12.75">
      <c r="A77" s="238"/>
      <c r="B77" s="238"/>
      <c r="C77" s="238"/>
      <c r="D77" s="238"/>
      <c r="E77" s="238"/>
      <c r="F77" s="238"/>
      <c r="G77" s="238"/>
      <c r="H77" s="238"/>
      <c r="I77" s="238"/>
      <c r="J77" s="1998"/>
      <c r="K77" s="1999"/>
      <c r="L77" s="1999"/>
      <c r="M77" s="1998"/>
      <c r="N77" s="1998"/>
      <c r="O77" s="238"/>
      <c r="P77" s="238"/>
      <c r="Q77" s="238"/>
      <c r="R77" s="238"/>
      <c r="S77" s="238"/>
      <c r="T77" s="238"/>
      <c r="U77" s="238"/>
      <c r="V77" s="238"/>
      <c r="W77" s="238"/>
      <c r="X77" s="233"/>
      <c r="Y77" s="233"/>
      <c r="Z77" s="9"/>
      <c r="AA77" s="9"/>
      <c r="AB77" s="9"/>
      <c r="AC77" s="9"/>
      <c r="AD77" s="9"/>
      <c r="AE77" s="9"/>
      <c r="AF77" s="9"/>
      <c r="AG77" s="9"/>
      <c r="AH77" s="9"/>
    </row>
    <row r="78" spans="1:34" ht="12.75">
      <c r="A78" s="238"/>
      <c r="B78" s="238"/>
      <c r="C78" s="238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</row>
    <row r="79" spans="1:34" ht="12.75">
      <c r="A79" s="238"/>
      <c r="B79" s="238"/>
      <c r="C79" s="233"/>
      <c r="D79" s="238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</row>
    <row r="80" spans="1:34" ht="12.75">
      <c r="A80" s="238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9"/>
      <c r="AA80" s="9"/>
      <c r="AB80" s="9"/>
      <c r="AC80" s="9"/>
      <c r="AD80" s="9"/>
      <c r="AE80" s="9"/>
      <c r="AF80" s="9"/>
      <c r="AG80" s="9"/>
      <c r="AH80" s="9"/>
    </row>
    <row r="81" spans="1:34" ht="12.75">
      <c r="A81" s="238"/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9"/>
      <c r="AA81" s="9"/>
      <c r="AB81" s="9"/>
      <c r="AC81" s="9"/>
      <c r="AD81" s="9"/>
      <c r="AE81" s="9"/>
      <c r="AF81" s="9"/>
      <c r="AG81" s="9"/>
      <c r="AH81" s="9"/>
    </row>
    <row r="82" spans="1:34" ht="12.75">
      <c r="A82" s="238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9"/>
      <c r="AA82" s="9"/>
      <c r="AB82" s="9"/>
      <c r="AC82" s="9"/>
      <c r="AD82" s="9"/>
      <c r="AE82" s="9"/>
      <c r="AF82" s="9"/>
      <c r="AG82" s="9"/>
      <c r="AH82" s="9"/>
    </row>
    <row r="83" spans="1:34" ht="12.75">
      <c r="A83" s="238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007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9"/>
      <c r="AA83" s="9"/>
      <c r="AB83" s="9"/>
      <c r="AC83" s="9"/>
      <c r="AD83" s="9"/>
      <c r="AE83" s="9"/>
      <c r="AF83" s="9"/>
      <c r="AG83" s="9"/>
      <c r="AH83" s="9"/>
    </row>
    <row r="84" spans="1:34" ht="12.75">
      <c r="A84" s="238"/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007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9"/>
      <c r="AA84" s="9"/>
      <c r="AB84" s="9"/>
      <c r="AC84" s="9"/>
      <c r="AD84" s="9"/>
      <c r="AE84" s="9"/>
      <c r="AF84" s="9"/>
      <c r="AG84" s="9"/>
      <c r="AH84" s="9"/>
    </row>
    <row r="85" spans="1:34" ht="12.75">
      <c r="A85" s="238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007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9"/>
      <c r="AA85" s="9"/>
      <c r="AB85" s="9"/>
      <c r="AC85" s="9"/>
      <c r="AD85" s="9"/>
      <c r="AE85" s="9"/>
      <c r="AF85" s="9"/>
      <c r="AG85" s="9"/>
      <c r="AH85" s="9"/>
    </row>
    <row r="86" spans="1:34" ht="12.75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007"/>
      <c r="N86" s="238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9"/>
      <c r="AA86" s="9"/>
      <c r="AB86" s="9"/>
      <c r="AC86" s="9"/>
      <c r="AD86" s="9"/>
      <c r="AE86" s="9"/>
      <c r="AF86" s="9"/>
      <c r="AG86" s="9"/>
      <c r="AH86" s="9"/>
    </row>
    <row r="87" spans="1:34" ht="12.75">
      <c r="A87" s="1918"/>
      <c r="B87" s="1918"/>
      <c r="C87" s="1918"/>
      <c r="D87" s="1918"/>
      <c r="E87" s="1918"/>
      <c r="F87" s="1918"/>
      <c r="G87" s="1918"/>
      <c r="H87" s="1919"/>
      <c r="I87" s="1919"/>
      <c r="J87" s="1919"/>
      <c r="K87" s="1919"/>
      <c r="L87" s="1919"/>
      <c r="M87" s="1919"/>
      <c r="N87" s="1962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1:34" ht="12.75">
      <c r="A88" s="1918"/>
      <c r="B88" s="1918"/>
      <c r="C88" s="1918"/>
      <c r="D88" s="1918"/>
      <c r="E88" s="1918"/>
      <c r="F88" s="1918"/>
      <c r="G88" s="1918"/>
      <c r="H88" s="1919"/>
      <c r="I88" s="1919"/>
      <c r="J88" s="1919"/>
      <c r="K88" s="1919"/>
      <c r="L88" s="1919"/>
      <c r="M88" s="1919"/>
      <c r="N88" s="1973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</row>
    <row r="89" spans="1:34" ht="12.75">
      <c r="B89" s="1918"/>
      <c r="C89" s="1918"/>
      <c r="D89" s="1918"/>
      <c r="E89" s="1918"/>
      <c r="F89" s="1918"/>
      <c r="G89" s="1918"/>
      <c r="H89" s="1919"/>
      <c r="I89" s="1919"/>
      <c r="J89" s="1919"/>
      <c r="K89" s="1919"/>
      <c r="L89" s="1919"/>
      <c r="M89" s="1919"/>
      <c r="N89" s="1943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</sheetData>
  <mergeCells count="33">
    <mergeCell ref="A7:A10"/>
    <mergeCell ref="A11:A15"/>
    <mergeCell ref="B11:B15"/>
    <mergeCell ref="C11:C15"/>
    <mergeCell ref="D11:D15"/>
    <mergeCell ref="E7:E9"/>
    <mergeCell ref="H7:H9"/>
    <mergeCell ref="G11:G15"/>
    <mergeCell ref="H11:H15"/>
    <mergeCell ref="I11:I15"/>
    <mergeCell ref="E11:E15"/>
    <mergeCell ref="F11:F15"/>
    <mergeCell ref="N11:N15"/>
    <mergeCell ref="A2:C2"/>
    <mergeCell ref="D2:N2"/>
    <mergeCell ref="O2:Q2"/>
    <mergeCell ref="A4:A5"/>
    <mergeCell ref="B4:B5"/>
    <mergeCell ref="C4:C5"/>
    <mergeCell ref="D4:D5"/>
    <mergeCell ref="O4:Q5"/>
    <mergeCell ref="F7:F9"/>
    <mergeCell ref="G7:G9"/>
    <mergeCell ref="E4:E5"/>
    <mergeCell ref="F4:H4"/>
    <mergeCell ref="B7:B10"/>
    <mergeCell ref="C7:C10"/>
    <mergeCell ref="D7:D9"/>
    <mergeCell ref="I4:I5"/>
    <mergeCell ref="J4:J5"/>
    <mergeCell ref="K4:M4"/>
    <mergeCell ref="N4:N5"/>
    <mergeCell ref="N7:N9"/>
  </mergeCells>
  <phoneticPr fontId="162" type="noConversion"/>
  <conditionalFormatting sqref="H11:H16">
    <cfRule type="expression" dxfId="20" priority="1">
      <formula>AND(ISNUMBER(H11),TRUNC(H11)&gt;TODAY())</formula>
    </cfRule>
  </conditionalFormatting>
  <conditionalFormatting sqref="J14:J15">
    <cfRule type="expression" dxfId="19" priority="2">
      <formula>AND(ISNUMBER(J14),TRUNC(J14)&gt;TODAY())</formula>
    </cfRule>
  </conditionalFormatting>
  <dataValidations count="1">
    <dataValidation type="list" allowBlank="1" showErrorMessage="1" sqref="N6:N7 N10:N11 N16">
      <formula1>"완료,진행중"</formula1>
    </dataValidation>
  </dataValidations>
  <printOptions horizontalCentered="1"/>
  <pageMargins left="0.25" right="0.25" top="0.75" bottom="0.75" header="0" footer="0"/>
  <pageSetup paperSize="9" fitToHeight="0" pageOrder="overThenDown" orientation="landscape" cellComments="atEnd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FF00"/>
    <outlinePr summaryBelow="0" summaryRight="0"/>
    <pageSetUpPr fitToPage="1"/>
  </sheetPr>
  <dimension ref="A1:AA52"/>
  <sheetViews>
    <sheetView workbookViewId="0">
      <pane ySplit="13" topLeftCell="A14" activePane="bottomLeft" state="frozen"/>
      <selection pane="bottomLeft" activeCell="B15" sqref="B15"/>
    </sheetView>
  </sheetViews>
  <sheetFormatPr defaultColWidth="12.5703125" defaultRowHeight="15.75" customHeight="1"/>
  <cols>
    <col min="1" max="1" width="9.28515625" customWidth="1"/>
    <col min="3" max="4" width="36.42578125" customWidth="1"/>
    <col min="5" max="5" width="15.140625" bestFit="1" customWidth="1"/>
    <col min="6" max="6" width="14" customWidth="1"/>
    <col min="7" max="7" width="3.42578125" customWidth="1"/>
    <col min="8" max="8" width="14.42578125" bestFit="1" customWidth="1"/>
    <col min="10" max="11" width="14.42578125" bestFit="1" customWidth="1"/>
    <col min="12" max="12" width="13.28515625" customWidth="1"/>
    <col min="17" max="17" width="14.42578125" customWidth="1"/>
    <col min="18" max="18" width="13.140625" customWidth="1"/>
    <col min="19" max="19" width="14.7109375" customWidth="1"/>
    <col min="20" max="20" width="8.42578125" customWidth="1"/>
  </cols>
  <sheetData>
    <row r="1" spans="1:27" ht="21">
      <c r="A1" s="1847"/>
      <c r="B1" s="1847"/>
      <c r="C1" s="1847"/>
      <c r="D1" s="1848"/>
      <c r="E1" s="1847"/>
      <c r="F1" s="1847"/>
      <c r="G1" s="1847"/>
      <c r="H1" s="1847"/>
      <c r="I1" s="1847"/>
      <c r="J1" s="1847"/>
      <c r="K1" s="1847"/>
      <c r="L1" s="1847"/>
      <c r="M1" s="1847"/>
      <c r="N1" s="1847"/>
      <c r="O1" s="1847"/>
      <c r="P1" s="1847"/>
      <c r="Q1" s="1847"/>
      <c r="R1" s="1847"/>
      <c r="S1" s="1847"/>
      <c r="T1" s="1847"/>
      <c r="U1" s="1847"/>
      <c r="V1" s="1847"/>
      <c r="W1" s="9"/>
      <c r="X1" s="9"/>
      <c r="Y1" s="9"/>
      <c r="Z1" s="9"/>
      <c r="AA1" s="9"/>
    </row>
    <row r="2" spans="1:27" ht="41.25" customHeight="1">
      <c r="A2" s="5242" t="s">
        <v>575</v>
      </c>
      <c r="B2" s="5209"/>
      <c r="C2" s="5210"/>
      <c r="D2" s="5211" t="s">
        <v>508</v>
      </c>
      <c r="E2" s="5209"/>
      <c r="F2" s="5209"/>
      <c r="G2" s="5209"/>
      <c r="H2" s="5209"/>
      <c r="I2" s="5209"/>
      <c r="J2" s="5209"/>
      <c r="K2" s="5209"/>
      <c r="L2" s="5209"/>
      <c r="M2" s="5209"/>
      <c r="N2" s="5210"/>
      <c r="O2" s="5212" t="s">
        <v>509</v>
      </c>
      <c r="P2" s="5209"/>
      <c r="Q2" s="5210"/>
      <c r="R2" s="1847"/>
      <c r="S2" s="1847"/>
      <c r="T2" s="1847"/>
      <c r="U2" s="1847"/>
      <c r="V2" s="1847"/>
      <c r="W2" s="9"/>
      <c r="X2" s="9"/>
      <c r="Y2" s="9"/>
      <c r="Z2" s="9"/>
      <c r="AA2" s="9"/>
    </row>
    <row r="3" spans="1:27" ht="21">
      <c r="A3" s="1847"/>
      <c r="B3" s="1847"/>
      <c r="C3" s="1847"/>
      <c r="D3" s="1848"/>
      <c r="E3" s="1847"/>
      <c r="F3" s="1847"/>
      <c r="G3" s="1847"/>
      <c r="H3" s="1847"/>
      <c r="I3" s="1847"/>
      <c r="J3" s="1847"/>
      <c r="K3" s="1847"/>
      <c r="L3" s="1847"/>
      <c r="M3" s="1847"/>
      <c r="N3" s="1847"/>
      <c r="O3" s="1847"/>
      <c r="P3" s="1847"/>
      <c r="Q3" s="1847"/>
      <c r="R3" s="1847"/>
      <c r="S3" s="1847"/>
      <c r="T3" s="1847"/>
      <c r="U3" s="1847"/>
      <c r="V3" s="1847"/>
      <c r="W3" s="9"/>
      <c r="X3" s="9"/>
      <c r="Y3" s="9"/>
      <c r="Z3" s="9"/>
      <c r="AA3" s="9"/>
    </row>
    <row r="4" spans="1:27" ht="22.5" customHeight="1">
      <c r="A4" s="5213" t="s">
        <v>510</v>
      </c>
      <c r="B4" s="5199" t="s">
        <v>511</v>
      </c>
      <c r="C4" s="5200" t="s">
        <v>512</v>
      </c>
      <c r="D4" s="5215" t="s">
        <v>513</v>
      </c>
      <c r="E4" s="5213" t="s">
        <v>102</v>
      </c>
      <c r="F4" s="5222" t="s">
        <v>3</v>
      </c>
      <c r="G4" s="5202"/>
      <c r="H4" s="5223"/>
      <c r="I4" s="5199" t="s">
        <v>6</v>
      </c>
      <c r="J4" s="5200" t="s">
        <v>514</v>
      </c>
      <c r="K4" s="5201" t="s">
        <v>515</v>
      </c>
      <c r="L4" s="5202"/>
      <c r="M4" s="5203"/>
      <c r="N4" s="5200" t="s">
        <v>516</v>
      </c>
      <c r="O4" s="5217" t="s">
        <v>9</v>
      </c>
      <c r="P4" s="5133"/>
      <c r="Q4" s="5218"/>
      <c r="R4" s="1847"/>
      <c r="S4" s="1847"/>
      <c r="T4" s="1847"/>
      <c r="U4" s="1847"/>
      <c r="V4" s="1847"/>
      <c r="W4" s="9"/>
      <c r="X4" s="9"/>
      <c r="Y4" s="9"/>
      <c r="Z4" s="9"/>
      <c r="AA4" s="9"/>
    </row>
    <row r="5" spans="1:27" ht="22.5" customHeight="1">
      <c r="A5" s="5214"/>
      <c r="B5" s="5142"/>
      <c r="C5" s="5136"/>
      <c r="D5" s="5216"/>
      <c r="E5" s="5214"/>
      <c r="F5" s="1849" t="s">
        <v>517</v>
      </c>
      <c r="G5" s="1849" t="s">
        <v>14</v>
      </c>
      <c r="H5" s="1849" t="s">
        <v>518</v>
      </c>
      <c r="I5" s="5142"/>
      <c r="J5" s="5136"/>
      <c r="K5" s="1850" t="s">
        <v>519</v>
      </c>
      <c r="L5" s="1849" t="s">
        <v>520</v>
      </c>
      <c r="M5" s="1851" t="s">
        <v>521</v>
      </c>
      <c r="N5" s="5136"/>
      <c r="O5" s="5135"/>
      <c r="P5" s="5135"/>
      <c r="Q5" s="5219"/>
      <c r="R5" s="1847"/>
      <c r="S5" s="1847"/>
      <c r="T5" s="1847"/>
      <c r="U5" s="1847"/>
      <c r="V5" s="1847"/>
      <c r="W5" s="9"/>
      <c r="X5" s="9"/>
      <c r="Y5" s="9"/>
      <c r="Z5" s="9"/>
      <c r="AA5" s="9"/>
    </row>
    <row r="6" spans="1:27" ht="26.25" customHeight="1">
      <c r="A6" s="2010">
        <v>1</v>
      </c>
      <c r="B6" s="1890"/>
      <c r="C6" s="2011" t="s">
        <v>13</v>
      </c>
      <c r="D6" s="1880" t="s">
        <v>576</v>
      </c>
      <c r="E6" s="1881">
        <v>43192</v>
      </c>
      <c r="F6" s="1885">
        <v>43192</v>
      </c>
      <c r="G6" s="1882" t="s">
        <v>14</v>
      </c>
      <c r="H6" s="2012">
        <v>44227</v>
      </c>
      <c r="I6" s="1887">
        <v>9900000</v>
      </c>
      <c r="J6" s="2012"/>
      <c r="K6" s="1885"/>
      <c r="L6" s="1886">
        <v>9900000</v>
      </c>
      <c r="M6" s="1887">
        <f t="shared" ref="M6:M7" si="0">I6-L6</f>
        <v>0</v>
      </c>
      <c r="N6" s="1888" t="s">
        <v>115</v>
      </c>
      <c r="O6" s="2013" t="s">
        <v>577</v>
      </c>
      <c r="P6" s="1882"/>
      <c r="Q6" s="1890"/>
      <c r="R6" s="1870"/>
      <c r="S6" s="1870"/>
      <c r="T6" s="1870"/>
      <c r="U6" s="1870"/>
      <c r="V6" s="1870"/>
      <c r="W6" s="1866"/>
      <c r="X6" s="1866"/>
      <c r="Y6" s="1866"/>
      <c r="Z6" s="1866"/>
      <c r="AA6" s="1866"/>
    </row>
    <row r="7" spans="1:27" ht="26.25" customHeight="1">
      <c r="A7" s="5237">
        <v>2</v>
      </c>
      <c r="B7" s="5224"/>
      <c r="C7" s="5226" t="s">
        <v>13</v>
      </c>
      <c r="D7" s="5227" t="s">
        <v>578</v>
      </c>
      <c r="E7" s="5244">
        <v>44455</v>
      </c>
      <c r="F7" s="5220">
        <v>44256</v>
      </c>
      <c r="G7" s="5221" t="s">
        <v>14</v>
      </c>
      <c r="H7" s="5231">
        <v>45351</v>
      </c>
      <c r="I7" s="5243">
        <v>9900000</v>
      </c>
      <c r="J7" s="1871"/>
      <c r="K7" s="1869">
        <v>44481</v>
      </c>
      <c r="L7" s="1874">
        <v>3300000</v>
      </c>
      <c r="M7" s="1872">
        <f t="shared" si="0"/>
        <v>6600000</v>
      </c>
      <c r="N7" s="5204" t="s">
        <v>115</v>
      </c>
      <c r="O7" s="1869"/>
      <c r="P7" s="1870"/>
      <c r="Q7" s="1867"/>
      <c r="R7" s="1870"/>
      <c r="S7" s="1870"/>
      <c r="T7" s="1870"/>
      <c r="U7" s="1870"/>
      <c r="V7" s="1870"/>
      <c r="W7" s="1866"/>
      <c r="X7" s="1866"/>
      <c r="Y7" s="1866"/>
      <c r="Z7" s="1866"/>
      <c r="AA7" s="1866"/>
    </row>
    <row r="8" spans="1:27" ht="26.25" customHeight="1">
      <c r="A8" s="5229"/>
      <c r="B8" s="5225"/>
      <c r="C8" s="5205"/>
      <c r="D8" s="5111"/>
      <c r="E8" s="5229"/>
      <c r="F8" s="5111"/>
      <c r="G8" s="5111"/>
      <c r="H8" s="5205"/>
      <c r="I8" s="5225"/>
      <c r="J8" s="1871"/>
      <c r="K8" s="1869">
        <v>44662</v>
      </c>
      <c r="L8" s="1874">
        <v>3300000</v>
      </c>
      <c r="M8" s="1872">
        <f t="shared" ref="M8:M9" si="1">M7-L8</f>
        <v>3300000</v>
      </c>
      <c r="N8" s="5205"/>
      <c r="O8" s="1869"/>
      <c r="P8" s="1870"/>
      <c r="Q8" s="1867"/>
      <c r="R8" s="1870"/>
      <c r="S8" s="1870"/>
      <c r="T8" s="1870"/>
      <c r="U8" s="1870"/>
      <c r="V8" s="1870"/>
      <c r="W8" s="1866"/>
      <c r="X8" s="1866"/>
      <c r="Y8" s="1866"/>
      <c r="Z8" s="1866"/>
      <c r="AA8" s="1866"/>
    </row>
    <row r="9" spans="1:27" ht="26.25" customHeight="1">
      <c r="A9" s="5214"/>
      <c r="B9" s="5219"/>
      <c r="C9" s="5136"/>
      <c r="D9" s="5135"/>
      <c r="E9" s="5214"/>
      <c r="F9" s="5135"/>
      <c r="G9" s="5135"/>
      <c r="H9" s="5136"/>
      <c r="I9" s="5219"/>
      <c r="J9" s="2012">
        <v>45019</v>
      </c>
      <c r="K9" s="1885">
        <v>45056</v>
      </c>
      <c r="L9" s="1886">
        <v>3300000</v>
      </c>
      <c r="M9" s="1887">
        <f t="shared" si="1"/>
        <v>0</v>
      </c>
      <c r="N9" s="5136"/>
      <c r="O9" s="1885"/>
      <c r="P9" s="1882"/>
      <c r="Q9" s="1890"/>
      <c r="R9" s="1870"/>
      <c r="S9" s="1870"/>
      <c r="T9" s="1870"/>
      <c r="U9" s="1870"/>
      <c r="V9" s="1870"/>
      <c r="W9" s="1866"/>
      <c r="X9" s="1866"/>
      <c r="Y9" s="1866"/>
      <c r="Z9" s="1866"/>
      <c r="AA9" s="1866"/>
    </row>
    <row r="10" spans="1:27" ht="26.25" customHeight="1">
      <c r="A10" s="2010">
        <v>3</v>
      </c>
      <c r="B10" s="1890"/>
      <c r="C10" s="2011" t="s">
        <v>13</v>
      </c>
      <c r="D10" s="1880" t="s">
        <v>578</v>
      </c>
      <c r="E10" s="2014">
        <v>45730</v>
      </c>
      <c r="F10" s="1885">
        <v>45352</v>
      </c>
      <c r="G10" s="1882" t="s">
        <v>14</v>
      </c>
      <c r="H10" s="2012">
        <v>45473</v>
      </c>
      <c r="I10" s="1887">
        <v>1100000</v>
      </c>
      <c r="J10" s="2012">
        <v>45735</v>
      </c>
      <c r="K10" s="1885">
        <v>45744</v>
      </c>
      <c r="L10" s="1886">
        <v>1100000</v>
      </c>
      <c r="M10" s="1887">
        <f t="shared" ref="M10:M12" si="2">I10-L10</f>
        <v>0</v>
      </c>
      <c r="N10" s="1888" t="s">
        <v>115</v>
      </c>
      <c r="O10" s="2013" t="s">
        <v>579</v>
      </c>
      <c r="P10" s="1882"/>
      <c r="Q10" s="1890"/>
      <c r="R10" s="1870"/>
      <c r="S10" s="1870"/>
      <c r="T10" s="1870"/>
      <c r="U10" s="1870"/>
      <c r="V10" s="1870"/>
      <c r="W10" s="1866"/>
      <c r="X10" s="1866"/>
      <c r="Y10" s="1866"/>
      <c r="Z10" s="1866"/>
      <c r="AA10" s="1866"/>
    </row>
    <row r="11" spans="1:27" ht="26.25" customHeight="1">
      <c r="A11" s="2010">
        <v>4</v>
      </c>
      <c r="B11" s="1890"/>
      <c r="C11" s="2011" t="s">
        <v>530</v>
      </c>
      <c r="D11" s="2015" t="s">
        <v>578</v>
      </c>
      <c r="E11" s="2014">
        <v>45210</v>
      </c>
      <c r="F11" s="1885">
        <v>44470</v>
      </c>
      <c r="G11" s="1882" t="s">
        <v>14</v>
      </c>
      <c r="H11" s="2012">
        <v>45291</v>
      </c>
      <c r="I11" s="1887">
        <v>7425000</v>
      </c>
      <c r="J11" s="2012">
        <v>45231</v>
      </c>
      <c r="K11" s="1885">
        <v>45296</v>
      </c>
      <c r="L11" s="1886">
        <v>7425000</v>
      </c>
      <c r="M11" s="1887">
        <f t="shared" si="2"/>
        <v>0</v>
      </c>
      <c r="N11" s="1888" t="s">
        <v>115</v>
      </c>
      <c r="O11" s="1885"/>
      <c r="P11" s="1882"/>
      <c r="Q11" s="1890"/>
      <c r="R11" s="1870"/>
      <c r="S11" s="1870"/>
      <c r="T11" s="1870"/>
      <c r="U11" s="1870"/>
      <c r="V11" s="1870"/>
      <c r="W11" s="1866"/>
      <c r="X11" s="1866"/>
      <c r="Y11" s="1866"/>
      <c r="Z11" s="1866"/>
      <c r="AA11" s="1866"/>
    </row>
    <row r="12" spans="1:27" ht="26.25" customHeight="1">
      <c r="A12" s="5237">
        <v>5</v>
      </c>
      <c r="B12" s="1867"/>
      <c r="C12" s="5226" t="s">
        <v>530</v>
      </c>
      <c r="D12" s="5245" t="s">
        <v>578</v>
      </c>
      <c r="E12" s="5244">
        <v>45730</v>
      </c>
      <c r="F12" s="5220">
        <v>45292</v>
      </c>
      <c r="G12" s="5221" t="s">
        <v>14</v>
      </c>
      <c r="H12" s="5231">
        <v>46053</v>
      </c>
      <c r="I12" s="5243">
        <v>6875000</v>
      </c>
      <c r="J12" s="1871">
        <v>45735</v>
      </c>
      <c r="K12" s="1869">
        <v>45744</v>
      </c>
      <c r="L12" s="1874">
        <v>3300000</v>
      </c>
      <c r="M12" s="1872">
        <f t="shared" si="2"/>
        <v>3575000</v>
      </c>
      <c r="N12" s="5204" t="s">
        <v>115</v>
      </c>
      <c r="O12" s="2016" t="s">
        <v>579</v>
      </c>
      <c r="P12" s="2016"/>
      <c r="Q12" s="1867"/>
      <c r="R12" s="1870"/>
      <c r="S12" s="1870"/>
      <c r="T12" s="1870"/>
      <c r="U12" s="1870"/>
      <c r="V12" s="1870"/>
      <c r="W12" s="1866"/>
      <c r="X12" s="1866"/>
      <c r="Y12" s="1866"/>
      <c r="Z12" s="1866"/>
      <c r="AA12" s="1866"/>
    </row>
    <row r="13" spans="1:27" ht="26.25" customHeight="1">
      <c r="A13" s="5214"/>
      <c r="B13" s="1890"/>
      <c r="C13" s="5136"/>
      <c r="D13" s="5135"/>
      <c r="E13" s="5214"/>
      <c r="F13" s="5135"/>
      <c r="G13" s="5135"/>
      <c r="H13" s="5136"/>
      <c r="I13" s="5219"/>
      <c r="J13" s="2012">
        <v>46013</v>
      </c>
      <c r="K13" s="1885">
        <v>46021</v>
      </c>
      <c r="L13" s="1886">
        <v>3575000</v>
      </c>
      <c r="M13" s="1887">
        <f>M12-L13</f>
        <v>0</v>
      </c>
      <c r="N13" s="5136"/>
      <c r="O13" s="2013"/>
      <c r="P13" s="2013"/>
      <c r="Q13" s="1890"/>
      <c r="R13" s="1870"/>
      <c r="S13" s="1870"/>
      <c r="T13" s="1870"/>
      <c r="U13" s="1870"/>
      <c r="V13" s="1870"/>
      <c r="W13" s="1866"/>
      <c r="X13" s="1866"/>
      <c r="Y13" s="1866"/>
      <c r="Z13" s="1866"/>
      <c r="AA13" s="1866"/>
    </row>
    <row r="14" spans="1:27" ht="21">
      <c r="A14" s="1908"/>
      <c r="B14" s="1908"/>
      <c r="C14" s="1908"/>
      <c r="D14" s="2017"/>
      <c r="E14" s="2018"/>
      <c r="F14" s="1908"/>
      <c r="G14" s="1908"/>
      <c r="H14" s="1908"/>
      <c r="I14" s="1912"/>
      <c r="J14" s="1911"/>
      <c r="K14" s="1911"/>
      <c r="L14" s="1912"/>
      <c r="M14" s="1912"/>
      <c r="N14" s="1908"/>
      <c r="O14" s="1908"/>
      <c r="P14" s="1908"/>
      <c r="Q14" s="1908"/>
      <c r="R14" s="1908"/>
      <c r="S14" s="1908"/>
      <c r="T14" s="1908"/>
      <c r="U14" s="1908"/>
      <c r="V14" s="1908"/>
      <c r="W14" s="9"/>
      <c r="X14" s="9"/>
      <c r="Y14" s="9"/>
      <c r="Z14" s="9"/>
      <c r="AA14" s="9"/>
    </row>
    <row r="15" spans="1:27" ht="21">
      <c r="A15" s="1908"/>
      <c r="B15" s="1908"/>
      <c r="C15" s="1908"/>
      <c r="D15" s="2017"/>
      <c r="E15" s="1908"/>
      <c r="F15" s="1908"/>
      <c r="G15" s="1908"/>
      <c r="H15" s="1908"/>
      <c r="I15" s="1912"/>
      <c r="J15" s="1915"/>
      <c r="K15" s="1915"/>
      <c r="L15" s="1912"/>
      <c r="R15" s="1908"/>
      <c r="S15" s="1908"/>
      <c r="T15" s="1908"/>
      <c r="U15" s="1908"/>
      <c r="V15" s="1908"/>
      <c r="W15" s="9"/>
      <c r="X15" s="9"/>
      <c r="Y15" s="9"/>
      <c r="Z15" s="9"/>
      <c r="AA15" s="9"/>
    </row>
    <row r="16" spans="1:27" ht="21">
      <c r="A16" s="1908"/>
      <c r="B16" s="1908"/>
      <c r="C16" s="1908"/>
      <c r="D16" s="1914"/>
      <c r="E16" s="1908"/>
      <c r="F16" s="1908"/>
      <c r="G16" s="1908"/>
      <c r="H16" s="1908"/>
      <c r="I16" s="1912"/>
      <c r="J16" s="1915"/>
      <c r="K16" s="1915"/>
      <c r="L16" s="1912"/>
      <c r="M16" s="9"/>
      <c r="N16" s="1920" t="s">
        <v>533</v>
      </c>
      <c r="O16" s="2019" t="s">
        <v>534</v>
      </c>
      <c r="P16" s="1921" t="s">
        <v>535</v>
      </c>
      <c r="Q16" s="1922" t="s">
        <v>536</v>
      </c>
      <c r="R16" s="1908"/>
      <c r="S16" s="1908"/>
      <c r="T16" s="1908"/>
      <c r="U16" s="1908"/>
      <c r="V16" s="1908"/>
      <c r="W16" s="9"/>
      <c r="X16" s="9"/>
      <c r="Y16" s="9"/>
      <c r="Z16" s="9"/>
      <c r="AA16" s="9"/>
    </row>
    <row r="17" spans="1:27" ht="21">
      <c r="A17" s="1908"/>
      <c r="B17" s="1908"/>
      <c r="C17" s="1908"/>
      <c r="D17" s="1914"/>
      <c r="E17" s="1908"/>
      <c r="F17" s="1908"/>
      <c r="G17" s="1908"/>
      <c r="H17" s="1908"/>
      <c r="I17" s="1912"/>
      <c r="J17" s="1915"/>
      <c r="K17" s="1915"/>
      <c r="L17" s="1912"/>
      <c r="M17" s="1923"/>
      <c r="N17" s="1924"/>
      <c r="O17" s="2020">
        <v>100000000</v>
      </c>
      <c r="P17" s="1926"/>
      <c r="Q17" s="1927"/>
      <c r="R17" s="1908"/>
      <c r="S17" s="1908"/>
      <c r="T17" s="1908"/>
      <c r="U17" s="1908"/>
      <c r="V17" s="1908"/>
      <c r="W17" s="9"/>
      <c r="X17" s="9"/>
      <c r="Y17" s="9"/>
      <c r="Z17" s="9"/>
      <c r="AA17" s="9"/>
    </row>
    <row r="18" spans="1:27" ht="21">
      <c r="A18" s="1847"/>
      <c r="B18" s="1847"/>
      <c r="C18" s="1847"/>
      <c r="D18" s="1848"/>
      <c r="E18" s="1847"/>
      <c r="F18" s="1847"/>
      <c r="G18" s="1847"/>
      <c r="H18" s="1847"/>
      <c r="I18" s="1847"/>
      <c r="J18" s="2021"/>
      <c r="K18" s="2021"/>
      <c r="L18" s="2022"/>
      <c r="M18" s="1928"/>
      <c r="N18" s="1924" t="s">
        <v>537</v>
      </c>
      <c r="O18" s="2020"/>
      <c r="P18" s="1926">
        <f>19800000+2200000+4400000</f>
        <v>26400000</v>
      </c>
      <c r="Q18" s="1929">
        <f>O17-P18</f>
        <v>73600000</v>
      </c>
      <c r="R18" s="1847"/>
      <c r="S18" s="1847"/>
      <c r="T18" s="1847"/>
      <c r="U18" s="1847"/>
      <c r="V18" s="1847"/>
      <c r="W18" s="9"/>
      <c r="X18" s="9"/>
      <c r="Y18" s="9"/>
      <c r="Z18" s="9"/>
      <c r="AA18" s="9"/>
    </row>
    <row r="19" spans="1:27" ht="12.75">
      <c r="A19" s="1918"/>
      <c r="B19" s="1918"/>
      <c r="C19" s="1918"/>
      <c r="D19" s="1918"/>
      <c r="E19" s="1918"/>
      <c r="F19" s="1918"/>
      <c r="G19" s="1919"/>
      <c r="H19" s="1919"/>
      <c r="I19" s="1919"/>
      <c r="J19" s="1919"/>
      <c r="K19" s="1919"/>
      <c r="L19" s="1919"/>
      <c r="M19" s="1928"/>
      <c r="N19" s="1930" t="s">
        <v>538</v>
      </c>
      <c r="O19" s="2023"/>
      <c r="P19" s="1932">
        <f>9900000+1100000</f>
        <v>11000000</v>
      </c>
      <c r="Q19" s="1933">
        <f>Q18-P19</f>
        <v>62600000</v>
      </c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2.75">
      <c r="A20" s="1918"/>
      <c r="B20" s="1918"/>
      <c r="C20" s="1918"/>
      <c r="D20" s="1918"/>
      <c r="E20" s="1918"/>
      <c r="F20" s="1918"/>
      <c r="G20" s="1919"/>
      <c r="H20" s="1919"/>
      <c r="I20" s="1919"/>
      <c r="J20" s="1919"/>
      <c r="K20" s="1919"/>
      <c r="L20" s="1919"/>
      <c r="M20" s="1928"/>
      <c r="N20" s="1934"/>
      <c r="O20" s="1934"/>
      <c r="P20" s="1934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2.75">
      <c r="A21" s="1918"/>
      <c r="B21" s="1918"/>
      <c r="C21" s="1918"/>
      <c r="D21" s="1918"/>
      <c r="E21" s="1918"/>
      <c r="F21" s="1918"/>
      <c r="G21" s="1919"/>
      <c r="H21" s="1919"/>
      <c r="I21" s="1919"/>
      <c r="J21" s="1919"/>
      <c r="K21" s="1919"/>
      <c r="L21" s="1919"/>
      <c r="M21" s="1934"/>
      <c r="N21" s="1935" t="s">
        <v>539</v>
      </c>
      <c r="O21" s="2024" t="s">
        <v>534</v>
      </c>
      <c r="P21" s="1936" t="s">
        <v>535</v>
      </c>
      <c r="Q21" s="1922" t="s">
        <v>536</v>
      </c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2.75">
      <c r="A22" s="1918"/>
      <c r="B22" s="1918"/>
      <c r="C22" s="1918"/>
      <c r="D22" s="1918"/>
      <c r="E22" s="1918"/>
      <c r="F22" s="1918"/>
      <c r="G22" s="1919"/>
      <c r="H22" s="1919"/>
      <c r="I22" s="1919"/>
      <c r="J22" s="1919"/>
      <c r="K22" s="1919"/>
      <c r="L22" s="1919"/>
      <c r="M22" s="1937"/>
      <c r="N22" s="1938"/>
      <c r="O22" s="2020">
        <v>264000000</v>
      </c>
      <c r="P22" s="1926"/>
      <c r="Q22" s="192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2.75">
      <c r="A23" s="1918"/>
      <c r="B23" s="1918"/>
      <c r="C23" s="1918"/>
      <c r="D23" s="1918"/>
      <c r="E23" s="1918"/>
      <c r="F23" s="1918"/>
      <c r="G23" s="1919"/>
      <c r="H23" s="1919"/>
      <c r="I23" s="1919"/>
      <c r="J23" s="1919"/>
      <c r="K23" s="1919"/>
      <c r="L23" s="1919"/>
      <c r="M23" s="1939"/>
      <c r="N23" s="1938" t="s">
        <v>537</v>
      </c>
      <c r="O23" s="2020"/>
      <c r="P23" s="1925">
        <v>38867000</v>
      </c>
      <c r="Q23" s="1929">
        <f>O22-P23</f>
        <v>225133000</v>
      </c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2.75">
      <c r="A24" s="1918"/>
      <c r="B24" s="1918"/>
      <c r="C24" s="1918"/>
      <c r="D24" s="1918"/>
      <c r="E24" s="1918"/>
      <c r="F24" s="1918"/>
      <c r="G24" s="1919"/>
      <c r="H24" s="1919"/>
      <c r="I24" s="1919"/>
      <c r="J24" s="1919"/>
      <c r="K24" s="1919"/>
      <c r="L24" s="1919"/>
      <c r="M24" s="1939"/>
      <c r="N24" s="1940" t="s">
        <v>538</v>
      </c>
      <c r="O24" s="2025"/>
      <c r="P24" s="1932">
        <v>14300000</v>
      </c>
      <c r="Q24" s="1933">
        <f>Q23-P24</f>
        <v>210833000</v>
      </c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2.75">
      <c r="A25" s="1918"/>
      <c r="B25" s="1918"/>
      <c r="C25" s="1918"/>
      <c r="D25" s="1918"/>
      <c r="E25" s="1918"/>
      <c r="F25" s="1918"/>
      <c r="G25" s="1919"/>
      <c r="H25" s="1919"/>
      <c r="I25" s="1919"/>
      <c r="J25" s="1919"/>
      <c r="K25" s="1919"/>
      <c r="L25" s="191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>
      <c r="A26" s="2026" t="s">
        <v>580</v>
      </c>
      <c r="B26" s="2027"/>
      <c r="C26" s="2027"/>
      <c r="D26" s="2026" t="s">
        <v>541</v>
      </c>
      <c r="E26" s="2027"/>
      <c r="F26" s="2027"/>
      <c r="G26" s="2028"/>
      <c r="H26" s="2029"/>
      <c r="I26" s="2029"/>
      <c r="J26" s="2029"/>
      <c r="K26" s="2029"/>
      <c r="L26" s="2029"/>
      <c r="M26" s="2030"/>
      <c r="N26" s="2031"/>
      <c r="O26" s="2031"/>
      <c r="P26" s="2031"/>
      <c r="Q26" s="2031"/>
      <c r="R26" s="2031"/>
      <c r="S26" s="2031"/>
      <c r="T26" s="2031"/>
      <c r="U26" s="2031"/>
      <c r="V26" s="2031"/>
      <c r="W26" s="2031"/>
      <c r="X26" s="2031"/>
      <c r="Y26" s="2031"/>
      <c r="Z26" s="2032"/>
      <c r="AA26" s="2032"/>
    </row>
    <row r="27" spans="1:27" ht="12.75">
      <c r="A27" s="1918"/>
      <c r="B27" s="1918"/>
      <c r="C27" s="1918"/>
      <c r="D27" s="1918"/>
      <c r="E27" s="1918"/>
      <c r="F27" s="1918"/>
      <c r="G27" s="1919"/>
      <c r="H27" s="1919"/>
      <c r="I27" s="1919"/>
      <c r="J27" s="1919"/>
      <c r="K27" s="1919"/>
      <c r="L27" s="191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12.75">
      <c r="A28" s="2033" t="s">
        <v>542</v>
      </c>
      <c r="B28" s="2033" t="s">
        <v>543</v>
      </c>
      <c r="C28" s="2033" t="s">
        <v>544</v>
      </c>
      <c r="D28" s="2033" t="s">
        <v>545</v>
      </c>
      <c r="E28" s="2033" t="s">
        <v>546</v>
      </c>
      <c r="F28" s="1952" t="s">
        <v>547</v>
      </c>
      <c r="G28" s="1919"/>
      <c r="H28" s="1919"/>
      <c r="I28" s="1919"/>
      <c r="J28" s="1919"/>
      <c r="K28" s="1919"/>
    </row>
    <row r="29" spans="1:27" ht="12.75">
      <c r="A29" s="1993">
        <v>44481</v>
      </c>
      <c r="B29" s="2034"/>
      <c r="C29" s="1994" t="s">
        <v>581</v>
      </c>
      <c r="D29" s="1994" t="s">
        <v>582</v>
      </c>
      <c r="E29" s="1995"/>
      <c r="F29" s="1996">
        <v>3300000</v>
      </c>
      <c r="G29" s="1960" t="s">
        <v>533</v>
      </c>
    </row>
    <row r="30" spans="1:27" ht="12.75">
      <c r="A30" s="1955">
        <v>44494</v>
      </c>
      <c r="B30" s="1956"/>
      <c r="C30" s="1957" t="s">
        <v>583</v>
      </c>
      <c r="D30" s="1957" t="s">
        <v>582</v>
      </c>
      <c r="E30" s="1959">
        <v>5791500</v>
      </c>
      <c r="F30" s="1958"/>
      <c r="G30" s="1960" t="s">
        <v>72</v>
      </c>
    </row>
    <row r="31" spans="1:27" ht="12.75">
      <c r="A31" s="1970"/>
      <c r="B31" s="1970"/>
      <c r="C31" s="1971"/>
      <c r="D31" s="1971"/>
      <c r="E31" s="1971">
        <f t="shared" ref="E31:F31" si="3">SUM(E29:E30)</f>
        <v>5791500</v>
      </c>
      <c r="F31" s="2035">
        <f t="shared" si="3"/>
        <v>3300000</v>
      </c>
      <c r="G31" s="1960" t="s">
        <v>72</v>
      </c>
    </row>
    <row r="32" spans="1:27" ht="12.75">
      <c r="A32" s="1993">
        <v>44662</v>
      </c>
      <c r="B32" s="2034"/>
      <c r="C32" s="1994" t="s">
        <v>581</v>
      </c>
      <c r="D32" s="1994" t="s">
        <v>582</v>
      </c>
      <c r="E32" s="1995"/>
      <c r="F32" s="1996">
        <v>3300000</v>
      </c>
      <c r="G32" s="1960" t="s">
        <v>533</v>
      </c>
    </row>
    <row r="33" spans="1:7" ht="12.75">
      <c r="A33" s="1970"/>
      <c r="B33" s="1970"/>
      <c r="C33" s="1971"/>
      <c r="D33" s="1971"/>
      <c r="E33" s="1971"/>
      <c r="F33" s="2035">
        <f>SUM(F32)</f>
        <v>3300000</v>
      </c>
      <c r="G33" s="1960" t="s">
        <v>72</v>
      </c>
    </row>
    <row r="34" spans="1:7" ht="12.75">
      <c r="A34" s="1993">
        <v>45056</v>
      </c>
      <c r="B34" s="1993">
        <v>45019</v>
      </c>
      <c r="C34" s="1994" t="s">
        <v>581</v>
      </c>
      <c r="D34" s="1994" t="s">
        <v>582</v>
      </c>
      <c r="E34" s="1995"/>
      <c r="F34" s="1996">
        <v>3300000</v>
      </c>
      <c r="G34" s="1960" t="s">
        <v>533</v>
      </c>
    </row>
    <row r="35" spans="1:7" ht="12.75">
      <c r="A35" s="1970"/>
      <c r="B35" s="1970"/>
      <c r="C35" s="1971"/>
      <c r="D35" s="1971"/>
      <c r="E35" s="1971"/>
      <c r="F35" s="2035">
        <f>SUM(F34)</f>
        <v>3300000</v>
      </c>
      <c r="G35" s="1960" t="s">
        <v>72</v>
      </c>
    </row>
    <row r="36" spans="1:7" ht="12.75">
      <c r="A36" s="1993">
        <v>45296</v>
      </c>
      <c r="B36" s="1993">
        <v>45231</v>
      </c>
      <c r="C36" s="1994" t="s">
        <v>581</v>
      </c>
      <c r="D36" s="1994" t="s">
        <v>582</v>
      </c>
      <c r="E36" s="1995"/>
      <c r="F36" s="1996">
        <v>7425000</v>
      </c>
      <c r="G36" s="1960" t="s">
        <v>539</v>
      </c>
    </row>
    <row r="37" spans="1:7" ht="12.75">
      <c r="A37" s="1955">
        <v>45393</v>
      </c>
      <c r="B37" s="1955">
        <v>45369</v>
      </c>
      <c r="C37" s="1957" t="s">
        <v>584</v>
      </c>
      <c r="D37" s="1957" t="s">
        <v>582</v>
      </c>
      <c r="E37" s="1958"/>
      <c r="F37" s="1959">
        <v>4010600</v>
      </c>
      <c r="G37" s="1960" t="s">
        <v>72</v>
      </c>
    </row>
    <row r="38" spans="1:7" ht="12.75">
      <c r="A38" s="1955">
        <v>45541</v>
      </c>
      <c r="B38" s="1955">
        <v>45524</v>
      </c>
      <c r="C38" s="1957" t="s">
        <v>585</v>
      </c>
      <c r="D38" s="1957" t="s">
        <v>582</v>
      </c>
      <c r="E38" s="1958"/>
      <c r="F38" s="1959">
        <v>4010600</v>
      </c>
      <c r="G38" s="1960" t="s">
        <v>72</v>
      </c>
    </row>
    <row r="39" spans="1:7" ht="12.75">
      <c r="A39" s="2036">
        <v>45744</v>
      </c>
      <c r="B39" s="2037">
        <v>45735</v>
      </c>
      <c r="C39" s="2038" t="s">
        <v>13</v>
      </c>
      <c r="D39" s="1957" t="s">
        <v>582</v>
      </c>
      <c r="E39" s="2002"/>
      <c r="F39" s="2039">
        <v>1100000</v>
      </c>
      <c r="G39" s="1960"/>
    </row>
    <row r="40" spans="1:7" ht="12.75">
      <c r="A40" s="2036">
        <v>45744</v>
      </c>
      <c r="B40" s="2037">
        <v>45735</v>
      </c>
      <c r="C40" s="2038" t="s">
        <v>586</v>
      </c>
      <c r="D40" s="1957" t="s">
        <v>582</v>
      </c>
      <c r="E40" s="2002"/>
      <c r="F40" s="2039">
        <v>3300000</v>
      </c>
      <c r="G40" s="1960"/>
    </row>
    <row r="41" spans="1:7" ht="12.75">
      <c r="A41" s="1970"/>
      <c r="B41" s="1970"/>
      <c r="C41" s="1971"/>
      <c r="D41" s="1971"/>
      <c r="E41" s="1971"/>
      <c r="F41" s="2035">
        <f>SUM(F36:F40)</f>
        <v>19846200</v>
      </c>
      <c r="G41" s="1960" t="s">
        <v>72</v>
      </c>
    </row>
    <row r="42" spans="1:7" ht="12.75">
      <c r="A42" s="1970"/>
      <c r="B42" s="1970"/>
      <c r="C42" s="1971"/>
      <c r="D42" s="1971"/>
      <c r="E42" s="1971"/>
      <c r="F42" s="1971"/>
      <c r="G42" s="1960" t="s">
        <v>72</v>
      </c>
    </row>
    <row r="46" spans="1:7" ht="20.25">
      <c r="A46" s="1916"/>
      <c r="B46" s="1916"/>
    </row>
    <row r="47" spans="1:7" ht="20.25">
      <c r="A47" s="1916"/>
      <c r="B47" s="1917"/>
      <c r="C47" s="1916"/>
    </row>
    <row r="48" spans="1:7" ht="20.25">
      <c r="A48" s="1916"/>
      <c r="B48" s="1917"/>
    </row>
    <row r="52" spans="1:2" ht="20.25">
      <c r="A52" s="1916"/>
      <c r="B52" s="1917"/>
    </row>
  </sheetData>
  <mergeCells count="33">
    <mergeCell ref="I12:I13"/>
    <mergeCell ref="N12:N13"/>
    <mergeCell ref="A12:A13"/>
    <mergeCell ref="C12:C13"/>
    <mergeCell ref="D12:D13"/>
    <mergeCell ref="E12:E13"/>
    <mergeCell ref="F12:F13"/>
    <mergeCell ref="G12:G13"/>
    <mergeCell ref="H12:H13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N7:N9"/>
    <mergeCell ref="O2:Q2"/>
    <mergeCell ref="A4:A5"/>
    <mergeCell ref="B4:B5"/>
    <mergeCell ref="C4:C5"/>
    <mergeCell ref="D4:D5"/>
    <mergeCell ref="O4:Q5"/>
    <mergeCell ref="E4:E5"/>
    <mergeCell ref="F4:H4"/>
    <mergeCell ref="I4:I5"/>
    <mergeCell ref="J4:J5"/>
    <mergeCell ref="K4:M4"/>
    <mergeCell ref="N4:N5"/>
    <mergeCell ref="A2:C2"/>
    <mergeCell ref="D2:N2"/>
  </mergeCells>
  <phoneticPr fontId="162" type="noConversion"/>
  <dataValidations count="1">
    <dataValidation type="list" allowBlank="1" showErrorMessage="1" sqref="N6:N7 N10:N12">
      <formula1>"완료,진행중,청구대기"</formula1>
    </dataValidation>
  </dataValidations>
  <printOptions horizontalCentered="1"/>
  <pageMargins left="0.25" right="0.25" top="0.75" bottom="0.75" header="0" footer="0"/>
  <pageSetup paperSize="9" fitToHeight="0" pageOrder="overThenDown" orientation="landscape" cellComments="atEnd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00FF"/>
    <outlinePr summaryBelow="0" summaryRight="0"/>
    <pageSetUpPr fitToPage="1"/>
  </sheetPr>
  <dimension ref="A1:AB23"/>
  <sheetViews>
    <sheetView workbookViewId="0"/>
  </sheetViews>
  <sheetFormatPr defaultColWidth="12.5703125" defaultRowHeight="15.75" customHeight="1"/>
  <cols>
    <col min="1" max="1" width="5.42578125" customWidth="1"/>
    <col min="3" max="3" width="36.42578125" customWidth="1"/>
    <col min="4" max="4" width="29.42578125" customWidth="1"/>
    <col min="5" max="5" width="14.42578125" bestFit="1" customWidth="1"/>
    <col min="6" max="6" width="14" customWidth="1"/>
    <col min="7" max="7" width="3.42578125" customWidth="1"/>
    <col min="11" max="12" width="14.42578125" bestFit="1" customWidth="1"/>
    <col min="13" max="13" width="13.28515625" customWidth="1"/>
    <col min="18" max="18" width="14.42578125" customWidth="1"/>
    <col min="19" max="19" width="13.140625" customWidth="1"/>
    <col min="20" max="20" width="14.7109375" customWidth="1"/>
    <col min="21" max="21" width="8.42578125" customWidth="1"/>
  </cols>
  <sheetData>
    <row r="1" spans="1:28" ht="21">
      <c r="A1" s="1847"/>
      <c r="B1" s="1847"/>
      <c r="C1" s="1847"/>
      <c r="D1" s="1848"/>
      <c r="E1" s="1847"/>
      <c r="F1" s="1847"/>
      <c r="G1" s="1847"/>
      <c r="H1" s="1847"/>
      <c r="I1" s="1847"/>
      <c r="J1" s="1847"/>
      <c r="K1" s="1847"/>
      <c r="L1" s="1847"/>
      <c r="M1" s="1847"/>
      <c r="N1" s="1847"/>
      <c r="O1" s="1847"/>
      <c r="P1" s="1847"/>
      <c r="Q1" s="1847"/>
      <c r="R1" s="1847"/>
      <c r="S1" s="1847"/>
      <c r="T1" s="1847"/>
      <c r="U1" s="1847"/>
      <c r="V1" s="1847"/>
      <c r="W1" s="1847"/>
      <c r="X1" s="9"/>
      <c r="Y1" s="9"/>
      <c r="Z1" s="9"/>
      <c r="AA1" s="9"/>
      <c r="AB1" s="9"/>
    </row>
    <row r="2" spans="1:28" ht="41.25" customHeight="1">
      <c r="A2" s="5242" t="s">
        <v>587</v>
      </c>
      <c r="B2" s="5209"/>
      <c r="C2" s="5210"/>
      <c r="D2" s="5211" t="s">
        <v>508</v>
      </c>
      <c r="E2" s="5209"/>
      <c r="F2" s="5209"/>
      <c r="G2" s="5209"/>
      <c r="H2" s="5209"/>
      <c r="I2" s="5209"/>
      <c r="J2" s="5209"/>
      <c r="K2" s="5209"/>
      <c r="L2" s="5209"/>
      <c r="M2" s="5209"/>
      <c r="N2" s="5209"/>
      <c r="O2" s="5210"/>
      <c r="P2" s="5212" t="s">
        <v>588</v>
      </c>
      <c r="Q2" s="5209"/>
      <c r="R2" s="5210"/>
      <c r="S2" s="1847"/>
      <c r="T2" s="1847"/>
      <c r="U2" s="1847"/>
      <c r="V2" s="1847"/>
      <c r="W2" s="1847"/>
      <c r="X2" s="9"/>
      <c r="Y2" s="9"/>
      <c r="Z2" s="9"/>
      <c r="AA2" s="9"/>
      <c r="AB2" s="9"/>
    </row>
    <row r="3" spans="1:28" ht="21">
      <c r="A3" s="1847"/>
      <c r="B3" s="1847"/>
      <c r="C3" s="1847"/>
      <c r="D3" s="1848"/>
      <c r="E3" s="1847"/>
      <c r="F3" s="1847"/>
      <c r="G3" s="1847"/>
      <c r="H3" s="1847"/>
      <c r="I3" s="1847"/>
      <c r="J3" s="1847"/>
      <c r="K3" s="1847"/>
      <c r="L3" s="1847"/>
      <c r="M3" s="1847"/>
      <c r="N3" s="1847"/>
      <c r="O3" s="1847"/>
      <c r="P3" s="1847"/>
      <c r="Q3" s="1847"/>
      <c r="R3" s="1847"/>
      <c r="S3" s="1847"/>
      <c r="T3" s="1847"/>
      <c r="U3" s="1847"/>
      <c r="V3" s="1847"/>
      <c r="W3" s="1847"/>
      <c r="X3" s="9"/>
      <c r="Y3" s="9"/>
      <c r="Z3" s="9"/>
      <c r="AA3" s="9"/>
      <c r="AB3" s="9"/>
    </row>
    <row r="4" spans="1:28" ht="22.5" customHeight="1">
      <c r="A4" s="5252" t="s">
        <v>510</v>
      </c>
      <c r="B4" s="5251" t="s">
        <v>511</v>
      </c>
      <c r="C4" s="5253" t="s">
        <v>512</v>
      </c>
      <c r="D4" s="5254" t="s">
        <v>513</v>
      </c>
      <c r="E4" s="5247" t="s">
        <v>102</v>
      </c>
      <c r="F4" s="5248" t="s">
        <v>3</v>
      </c>
      <c r="G4" s="5166"/>
      <c r="H4" s="5249"/>
      <c r="I4" s="5251" t="s">
        <v>589</v>
      </c>
      <c r="J4" s="5251" t="s">
        <v>590</v>
      </c>
      <c r="K4" s="5253" t="s">
        <v>514</v>
      </c>
      <c r="L4" s="5255" t="s">
        <v>591</v>
      </c>
      <c r="M4" s="5166"/>
      <c r="N4" s="5256"/>
      <c r="O4" s="5253" t="s">
        <v>516</v>
      </c>
      <c r="P4" s="5257" t="s">
        <v>9</v>
      </c>
      <c r="Q4" s="5176"/>
      <c r="R4" s="5258"/>
      <c r="S4" s="1847"/>
      <c r="T4" s="1847"/>
      <c r="U4" s="1847"/>
      <c r="V4" s="1847"/>
      <c r="W4" s="1847"/>
      <c r="X4" s="9"/>
      <c r="Y4" s="9"/>
      <c r="Z4" s="9"/>
      <c r="AA4" s="9"/>
      <c r="AB4" s="9"/>
    </row>
    <row r="5" spans="1:28" ht="22.5" customHeight="1">
      <c r="A5" s="5149"/>
      <c r="B5" s="5142"/>
      <c r="C5" s="5136"/>
      <c r="D5" s="5216"/>
      <c r="E5" s="5214"/>
      <c r="F5" s="2040" t="s">
        <v>517</v>
      </c>
      <c r="G5" s="2041" t="s">
        <v>14</v>
      </c>
      <c r="H5" s="1850" t="s">
        <v>518</v>
      </c>
      <c r="I5" s="5142"/>
      <c r="J5" s="5142"/>
      <c r="K5" s="5136"/>
      <c r="L5" s="1850" t="s">
        <v>519</v>
      </c>
      <c r="M5" s="1849" t="s">
        <v>520</v>
      </c>
      <c r="N5" s="1851" t="s">
        <v>521</v>
      </c>
      <c r="O5" s="5136"/>
      <c r="P5" s="5135"/>
      <c r="Q5" s="5135"/>
      <c r="R5" s="5136"/>
      <c r="S5" s="1847"/>
      <c r="T5" s="1847"/>
      <c r="U5" s="1847"/>
      <c r="V5" s="1847"/>
      <c r="W5" s="1847"/>
      <c r="X5" s="9"/>
      <c r="Y5" s="9"/>
      <c r="Z5" s="9"/>
      <c r="AA5" s="9"/>
      <c r="AB5" s="9"/>
    </row>
    <row r="6" spans="1:28" ht="26.25" customHeight="1">
      <c r="A6" s="2042">
        <v>1</v>
      </c>
      <c r="B6" s="2043" t="s">
        <v>232</v>
      </c>
      <c r="C6" s="5250" t="str">
        <f>공유사업관리대장!G266</f>
        <v>경부선 평택-직지사구간 작업자 이동통로 확보 기술조사 및 실시설계 용역-드론촬영/현장조사자료작성</v>
      </c>
      <c r="D6" s="2017" t="s">
        <v>592</v>
      </c>
      <c r="E6" s="2044">
        <v>46059</v>
      </c>
      <c r="F6" s="1911">
        <v>46058</v>
      </c>
      <c r="G6" s="1908" t="s">
        <v>14</v>
      </c>
      <c r="H6" s="2045">
        <v>46081</v>
      </c>
      <c r="I6" s="2046">
        <v>49000000</v>
      </c>
      <c r="J6" s="2046">
        <f>I6*1.1</f>
        <v>53900000.000000007</v>
      </c>
      <c r="K6" s="2047">
        <v>46062</v>
      </c>
      <c r="L6" s="2048">
        <v>46066</v>
      </c>
      <c r="M6" s="2049">
        <f>24500000*1.1</f>
        <v>26950000.000000004</v>
      </c>
      <c r="N6" s="2046">
        <f>J6-M6</f>
        <v>26950000.000000004</v>
      </c>
      <c r="O6" s="5246" t="s">
        <v>532</v>
      </c>
      <c r="P6" s="2050" t="s">
        <v>593</v>
      </c>
      <c r="Q6" s="2050" t="s">
        <v>594</v>
      </c>
      <c r="R6" s="2051"/>
      <c r="S6" s="1908"/>
      <c r="T6" s="1908"/>
      <c r="U6" s="1908"/>
      <c r="V6" s="1908"/>
      <c r="W6" s="1908"/>
      <c r="X6" s="9"/>
      <c r="Y6" s="9"/>
      <c r="Z6" s="9"/>
      <c r="AA6" s="9"/>
      <c r="AB6" s="9"/>
    </row>
    <row r="7" spans="1:28" ht="26.25" customHeight="1">
      <c r="A7" s="2052"/>
      <c r="B7" s="2053"/>
      <c r="C7" s="5206"/>
      <c r="D7" s="2054"/>
      <c r="E7" s="2055"/>
      <c r="F7" s="2056"/>
      <c r="G7" s="2057"/>
      <c r="H7" s="2058"/>
      <c r="I7" s="2059"/>
      <c r="J7" s="2059"/>
      <c r="K7" s="2060"/>
      <c r="L7" s="2061"/>
      <c r="M7" s="2062"/>
      <c r="N7" s="2059">
        <f>N6-M7</f>
        <v>26950000.000000004</v>
      </c>
      <c r="O7" s="5206"/>
      <c r="P7" s="2063" t="s">
        <v>595</v>
      </c>
      <c r="Q7" s="2063" t="s">
        <v>596</v>
      </c>
      <c r="R7" s="2064"/>
      <c r="S7" s="1908"/>
      <c r="T7" s="1908"/>
      <c r="U7" s="1908"/>
      <c r="V7" s="1908"/>
      <c r="W7" s="1908"/>
      <c r="X7" s="9"/>
      <c r="Y7" s="9"/>
      <c r="Z7" s="9"/>
      <c r="AA7" s="9"/>
      <c r="AB7" s="9"/>
    </row>
    <row r="8" spans="1:28" ht="26.25" customHeight="1">
      <c r="A8" s="1908"/>
      <c r="B8" s="1908"/>
      <c r="C8" s="2065"/>
      <c r="D8" s="2017"/>
      <c r="E8" s="1911"/>
      <c r="F8" s="1911"/>
      <c r="G8" s="1908"/>
      <c r="H8" s="1911"/>
      <c r="I8" s="1912"/>
      <c r="J8" s="1912"/>
      <c r="K8" s="1908"/>
      <c r="L8" s="1911"/>
      <c r="M8" s="1912"/>
      <c r="N8" s="1912"/>
      <c r="O8" s="1908"/>
      <c r="P8" s="2066"/>
      <c r="Q8" s="1908"/>
      <c r="R8" s="1908"/>
      <c r="S8" s="1908"/>
      <c r="T8" s="1908"/>
      <c r="U8" s="1908"/>
      <c r="V8" s="1908"/>
      <c r="W8" s="1908"/>
      <c r="X8" s="9"/>
      <c r="Y8" s="9"/>
      <c r="Z8" s="9"/>
      <c r="AA8" s="9"/>
      <c r="AB8" s="9"/>
    </row>
    <row r="9" spans="1:28" ht="26.25" customHeight="1">
      <c r="A9" s="1908"/>
      <c r="B9" s="1908"/>
      <c r="C9" s="2065"/>
      <c r="D9" s="2017"/>
      <c r="E9" s="1911"/>
      <c r="F9" s="1911"/>
      <c r="G9" s="1908"/>
      <c r="H9" s="1911"/>
      <c r="I9" s="1912"/>
      <c r="J9" s="1912"/>
      <c r="K9" s="1908"/>
      <c r="L9" s="1911"/>
      <c r="M9" s="1912"/>
      <c r="N9" s="1912"/>
      <c r="O9" s="1908"/>
      <c r="P9" s="2066"/>
      <c r="Q9" s="1908"/>
      <c r="R9" s="1908"/>
      <c r="S9" s="1908"/>
      <c r="T9" s="1908"/>
      <c r="U9" s="1908"/>
      <c r="V9" s="1908"/>
      <c r="W9" s="1908"/>
      <c r="X9" s="9"/>
      <c r="Y9" s="9"/>
      <c r="Z9" s="9"/>
      <c r="AA9" s="9"/>
      <c r="AB9" s="9"/>
    </row>
    <row r="10" spans="1:28" ht="26.25" customHeight="1">
      <c r="A10" s="1908"/>
      <c r="B10" s="1908"/>
      <c r="C10" s="2065"/>
      <c r="D10" s="2017"/>
      <c r="E10" s="1911"/>
      <c r="F10" s="1911"/>
      <c r="G10" s="1908"/>
      <c r="H10" s="1911"/>
      <c r="I10" s="1912"/>
      <c r="J10" s="1912"/>
      <c r="K10" s="1908"/>
      <c r="L10" s="1911"/>
      <c r="M10" s="1912"/>
      <c r="N10" s="1912"/>
      <c r="O10" s="1908"/>
      <c r="P10" s="2066"/>
      <c r="Q10" s="1908"/>
      <c r="R10" s="1908"/>
      <c r="S10" s="1908"/>
      <c r="T10" s="1908"/>
      <c r="U10" s="1908"/>
      <c r="V10" s="1908"/>
      <c r="W10" s="1908"/>
      <c r="X10" s="9"/>
      <c r="Y10" s="9"/>
      <c r="Z10" s="9"/>
      <c r="AA10" s="9"/>
      <c r="AB10" s="9"/>
    </row>
    <row r="11" spans="1:28" ht="26.25" customHeight="1">
      <c r="A11" s="1908"/>
      <c r="B11" s="1908"/>
      <c r="C11" s="2065"/>
      <c r="D11" s="2017"/>
      <c r="E11" s="1911"/>
      <c r="F11" s="1911"/>
      <c r="G11" s="1908"/>
      <c r="H11" s="1911"/>
      <c r="I11" s="1912"/>
      <c r="J11" s="1912"/>
      <c r="K11" s="1908"/>
      <c r="L11" s="1911"/>
      <c r="M11" s="1912"/>
      <c r="N11" s="1912"/>
      <c r="O11" s="1908"/>
      <c r="P11" s="2066"/>
      <c r="Q11" s="1908"/>
      <c r="R11" s="1908"/>
      <c r="S11" s="1908"/>
      <c r="T11" s="1908"/>
      <c r="U11" s="1908"/>
      <c r="V11" s="1908"/>
      <c r="W11" s="1908"/>
      <c r="X11" s="9"/>
      <c r="Y11" s="9"/>
      <c r="Z11" s="9"/>
      <c r="AA11" s="9"/>
      <c r="AB11" s="9"/>
    </row>
    <row r="12" spans="1:28" ht="21">
      <c r="A12" s="1908"/>
      <c r="B12" s="1908"/>
      <c r="C12" s="1908"/>
      <c r="D12" s="2017"/>
      <c r="E12" s="2018"/>
      <c r="F12" s="1908"/>
      <c r="G12" s="1908"/>
      <c r="H12" s="1908"/>
      <c r="I12" s="1912"/>
      <c r="J12" s="1912"/>
      <c r="K12" s="1911"/>
      <c r="L12" s="1911"/>
      <c r="M12" s="1912"/>
      <c r="N12" s="1912"/>
      <c r="O12" s="1908"/>
      <c r="P12" s="1908"/>
      <c r="Q12" s="1908"/>
      <c r="R12" s="1908"/>
      <c r="S12" s="1908"/>
      <c r="T12" s="1908"/>
      <c r="U12" s="1908"/>
      <c r="V12" s="1908"/>
      <c r="W12" s="1908"/>
      <c r="X12" s="9"/>
      <c r="Y12" s="9"/>
      <c r="Z12" s="9"/>
      <c r="AA12" s="9"/>
      <c r="AB12" s="9"/>
    </row>
    <row r="13" spans="1:28" ht="21">
      <c r="A13" s="1908"/>
      <c r="B13" s="1908"/>
      <c r="C13" s="1908"/>
      <c r="D13" s="2017"/>
      <c r="E13" s="1908"/>
      <c r="F13" s="1908"/>
      <c r="G13" s="1908"/>
      <c r="H13" s="1908"/>
      <c r="I13" s="1912"/>
      <c r="J13" s="1912"/>
      <c r="K13" s="1915"/>
      <c r="L13" s="1915"/>
      <c r="M13" s="1912"/>
      <c r="S13" s="1908"/>
      <c r="T13" s="1908"/>
      <c r="U13" s="1908"/>
      <c r="V13" s="1908"/>
      <c r="W13" s="1908"/>
      <c r="X13" s="9"/>
      <c r="Y13" s="9"/>
      <c r="Z13" s="9"/>
      <c r="AA13" s="9"/>
      <c r="AB13" s="9"/>
    </row>
    <row r="14" spans="1:28" ht="21">
      <c r="A14" s="1908"/>
      <c r="B14" s="1908"/>
      <c r="C14" s="1908"/>
      <c r="D14" s="1914"/>
      <c r="E14" s="1908"/>
      <c r="F14" s="1908"/>
      <c r="G14" s="1908"/>
      <c r="H14" s="1908"/>
      <c r="I14" s="1912"/>
      <c r="J14" s="1912"/>
      <c r="K14" s="1915"/>
      <c r="L14" s="1915"/>
      <c r="M14" s="1912"/>
      <c r="N14" s="9"/>
      <c r="O14" s="1923"/>
      <c r="P14" s="1919"/>
      <c r="Q14" s="2067"/>
      <c r="R14" s="2067"/>
      <c r="S14" s="1908"/>
      <c r="T14" s="1908"/>
      <c r="U14" s="1908"/>
      <c r="V14" s="1908"/>
      <c r="W14" s="1908"/>
      <c r="X14" s="9"/>
      <c r="Y14" s="9"/>
      <c r="Z14" s="9"/>
      <c r="AA14" s="9"/>
      <c r="AB14" s="9"/>
    </row>
    <row r="15" spans="1:28" ht="21">
      <c r="A15" s="1908"/>
      <c r="B15" s="1908"/>
      <c r="C15" s="1908"/>
      <c r="D15" s="1914"/>
      <c r="E15" s="1908"/>
      <c r="F15" s="1908"/>
      <c r="G15" s="1908"/>
      <c r="H15" s="1908"/>
      <c r="I15" s="1912"/>
      <c r="J15" s="1912"/>
      <c r="K15" s="1915"/>
      <c r="L15" s="1915"/>
      <c r="M15" s="1912"/>
      <c r="N15" s="1923"/>
      <c r="O15" s="1928"/>
      <c r="P15" s="2068"/>
      <c r="Q15" s="2069"/>
      <c r="R15" s="9"/>
      <c r="S15" s="1908"/>
      <c r="T15" s="1908"/>
      <c r="U15" s="1908"/>
      <c r="V15" s="1908"/>
      <c r="W15" s="1908"/>
      <c r="X15" s="9"/>
      <c r="Y15" s="9"/>
      <c r="Z15" s="9"/>
      <c r="AA15" s="9"/>
      <c r="AB15" s="9"/>
    </row>
    <row r="16" spans="1:28" ht="21">
      <c r="A16" s="1847"/>
      <c r="B16" s="1847"/>
      <c r="C16" s="1847"/>
      <c r="D16" s="1848"/>
      <c r="E16" s="1847"/>
      <c r="F16" s="1847"/>
      <c r="G16" s="1847"/>
      <c r="H16" s="1847"/>
      <c r="I16" s="1847"/>
      <c r="J16" s="1847"/>
      <c r="K16" s="2021"/>
      <c r="L16" s="2021"/>
      <c r="M16" s="2022"/>
      <c r="N16" s="1928"/>
      <c r="O16" s="1928"/>
      <c r="P16" s="2068"/>
      <c r="Q16" s="2069"/>
      <c r="R16" s="9"/>
      <c r="S16" s="1847"/>
      <c r="T16" s="1847"/>
      <c r="U16" s="1847"/>
      <c r="V16" s="1847"/>
      <c r="W16" s="1847"/>
      <c r="X16" s="9"/>
      <c r="Y16" s="9"/>
      <c r="Z16" s="9"/>
      <c r="AA16" s="9"/>
      <c r="AB16" s="9"/>
    </row>
    <row r="17" spans="1:28" ht="12.75">
      <c r="A17" s="1918"/>
      <c r="B17" s="1918"/>
      <c r="C17" s="1918"/>
      <c r="D17" s="1918"/>
      <c r="E17" s="1918"/>
      <c r="F17" s="1918"/>
      <c r="G17" s="1919"/>
      <c r="H17" s="1919"/>
      <c r="I17" s="1919"/>
      <c r="J17" s="1919"/>
      <c r="K17" s="1919"/>
      <c r="L17" s="1919"/>
      <c r="M17" s="1919"/>
      <c r="N17" s="1928"/>
      <c r="O17" s="1928"/>
      <c r="P17" s="2070"/>
      <c r="Q17" s="1941"/>
      <c r="R17" s="257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12.75">
      <c r="A18" s="1918"/>
      <c r="B18" s="1918"/>
      <c r="C18" s="1918"/>
      <c r="D18" s="1918"/>
      <c r="E18" s="1918"/>
      <c r="F18" s="1918"/>
      <c r="G18" s="1919"/>
      <c r="H18" s="1919"/>
      <c r="I18" s="1919"/>
      <c r="J18" s="1919"/>
      <c r="K18" s="1919"/>
      <c r="L18" s="1919"/>
      <c r="M18" s="1919"/>
      <c r="N18" s="1928"/>
      <c r="O18" s="1934"/>
      <c r="P18" s="1934"/>
      <c r="Q18" s="1934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ht="12.75">
      <c r="A19" s="1918"/>
      <c r="B19" s="1918"/>
      <c r="C19" s="1918"/>
      <c r="D19" s="1918"/>
      <c r="E19" s="1918"/>
      <c r="F19" s="1918"/>
      <c r="G19" s="1919"/>
      <c r="H19" s="1919"/>
      <c r="I19" s="1919"/>
      <c r="J19" s="1919"/>
      <c r="K19" s="1919"/>
      <c r="L19" s="1919"/>
      <c r="M19" s="1919"/>
      <c r="N19" s="1934"/>
      <c r="O19" s="1937"/>
      <c r="P19" s="2071"/>
      <c r="Q19" s="2072"/>
      <c r="R19" s="2067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12.75">
      <c r="A20" s="1918"/>
      <c r="B20" s="1918"/>
      <c r="C20" s="1918"/>
      <c r="D20" s="1918"/>
      <c r="E20" s="1918"/>
      <c r="F20" s="1918"/>
      <c r="G20" s="1919"/>
      <c r="H20" s="1919"/>
      <c r="I20" s="1919"/>
      <c r="J20" s="1919"/>
      <c r="K20" s="1919"/>
      <c r="L20" s="1919"/>
      <c r="M20" s="1919"/>
      <c r="N20" s="1937"/>
      <c r="O20" s="1939"/>
      <c r="P20" s="2068"/>
      <c r="Q20" s="2069"/>
      <c r="R20" s="206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ht="12.75">
      <c r="A21" s="1918"/>
      <c r="B21" s="1918"/>
      <c r="C21" s="1918"/>
      <c r="D21" s="1918"/>
      <c r="E21" s="1918"/>
      <c r="F21" s="1918"/>
      <c r="G21" s="1919"/>
      <c r="H21" s="1919"/>
      <c r="I21" s="1919"/>
      <c r="J21" s="1919"/>
      <c r="K21" s="1919"/>
      <c r="L21" s="1919"/>
      <c r="M21" s="1919"/>
      <c r="N21" s="1939"/>
      <c r="O21" s="1939"/>
      <c r="P21" s="2068"/>
      <c r="Q21" s="1941"/>
      <c r="R21" s="206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2.75">
      <c r="A22" s="1918"/>
      <c r="B22" s="1918"/>
      <c r="C22" s="1918"/>
      <c r="D22" s="1918"/>
      <c r="E22" s="1918"/>
      <c r="F22" s="1918"/>
      <c r="G22" s="1919"/>
      <c r="H22" s="1919"/>
      <c r="I22" s="1919"/>
      <c r="J22" s="1919"/>
      <c r="K22" s="1919"/>
      <c r="L22" s="1919"/>
      <c r="M22" s="1919"/>
      <c r="N22" s="1939"/>
      <c r="O22" s="1939"/>
      <c r="P22" s="2068"/>
      <c r="Q22" s="1941"/>
      <c r="R22" s="1942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12.75">
      <c r="A23" s="1918"/>
      <c r="B23" s="1918"/>
      <c r="C23" s="1918"/>
      <c r="D23" s="1918"/>
      <c r="E23" s="1918"/>
      <c r="F23" s="1918"/>
      <c r="G23" s="1919"/>
      <c r="H23" s="1919"/>
      <c r="I23" s="1919"/>
      <c r="J23" s="1919"/>
      <c r="K23" s="1919"/>
      <c r="L23" s="1919"/>
      <c r="M23" s="191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</sheetData>
  <mergeCells count="17">
    <mergeCell ref="A2:C2"/>
    <mergeCell ref="D2:O2"/>
    <mergeCell ref="P2:R2"/>
    <mergeCell ref="A4:A5"/>
    <mergeCell ref="B4:B5"/>
    <mergeCell ref="C4:C5"/>
    <mergeCell ref="D4:D5"/>
    <mergeCell ref="K4:K5"/>
    <mergeCell ref="L4:N4"/>
    <mergeCell ref="O4:O5"/>
    <mergeCell ref="P4:R5"/>
    <mergeCell ref="O6:O7"/>
    <mergeCell ref="E4:E5"/>
    <mergeCell ref="F4:H4"/>
    <mergeCell ref="C6:C7"/>
    <mergeCell ref="I4:I5"/>
    <mergeCell ref="J4:J5"/>
  </mergeCells>
  <phoneticPr fontId="162" type="noConversion"/>
  <conditionalFormatting sqref="H6">
    <cfRule type="expression" dxfId="18" priority="1">
      <formula>AND(ISNUMBER(H6),TRUNC(H6)&gt;TODAY())</formula>
    </cfRule>
  </conditionalFormatting>
  <conditionalFormatting sqref="K6:L10">
    <cfRule type="expression" dxfId="17" priority="2">
      <formula>AND(ISNUMBER(K6),TRUNC(K6)&gt;TODAY())</formula>
    </cfRule>
  </conditionalFormatting>
  <dataValidations count="1">
    <dataValidation type="list" allowBlank="1" showErrorMessage="1" sqref="O6 O8:O11">
      <formula1>"완료,진행중,청구대기"</formula1>
    </dataValidation>
  </dataValidations>
  <printOptions horizontalCentered="1"/>
  <pageMargins left="0.25" right="0.25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00FF"/>
    <outlinePr summaryBelow="0" summaryRight="0"/>
    <pageSetUpPr fitToPage="1"/>
  </sheetPr>
  <dimension ref="A1:AB25"/>
  <sheetViews>
    <sheetView workbookViewId="0">
      <selection activeCell="F15" sqref="F15"/>
    </sheetView>
  </sheetViews>
  <sheetFormatPr defaultColWidth="12.5703125" defaultRowHeight="15.75" customHeight="1"/>
  <cols>
    <col min="1" max="1" width="5.42578125" customWidth="1"/>
    <col min="3" max="3" width="36.42578125" customWidth="1"/>
    <col min="4" max="4" width="29.42578125" customWidth="1"/>
    <col min="5" max="5" width="14.42578125" bestFit="1" customWidth="1"/>
    <col min="6" max="6" width="14" customWidth="1"/>
    <col min="7" max="7" width="3.42578125" customWidth="1"/>
    <col min="8" max="8" width="14.42578125" bestFit="1" customWidth="1"/>
    <col min="11" max="12" width="14.42578125" bestFit="1" customWidth="1"/>
    <col min="13" max="13" width="13.28515625" customWidth="1"/>
    <col min="18" max="18" width="14.42578125" customWidth="1"/>
    <col min="19" max="19" width="13.140625" customWidth="1"/>
    <col min="20" max="20" width="14.7109375" customWidth="1"/>
    <col min="21" max="21" width="8.42578125" customWidth="1"/>
  </cols>
  <sheetData>
    <row r="1" spans="1:28" ht="21">
      <c r="A1" s="1847"/>
      <c r="B1" s="1847"/>
      <c r="C1" s="1847"/>
      <c r="D1" s="1848"/>
      <c r="E1" s="1847"/>
      <c r="F1" s="1847"/>
      <c r="G1" s="1847"/>
      <c r="H1" s="1847"/>
      <c r="I1" s="1847"/>
      <c r="J1" s="1847"/>
      <c r="K1" s="1847"/>
      <c r="L1" s="1847"/>
      <c r="M1" s="1847"/>
      <c r="N1" s="1847"/>
      <c r="O1" s="1847"/>
      <c r="P1" s="1847"/>
      <c r="Q1" s="1847"/>
      <c r="R1" s="1847"/>
      <c r="S1" s="1847"/>
      <c r="T1" s="1847"/>
      <c r="U1" s="1847"/>
      <c r="V1" s="1847"/>
      <c r="W1" s="1847"/>
      <c r="X1" s="9"/>
      <c r="Y1" s="9"/>
      <c r="Z1" s="9"/>
      <c r="AA1" s="9"/>
      <c r="AB1" s="9"/>
    </row>
    <row r="2" spans="1:28" ht="41.25" customHeight="1">
      <c r="A2" s="5242" t="s">
        <v>597</v>
      </c>
      <c r="B2" s="5209"/>
      <c r="C2" s="5210"/>
      <c r="D2" s="5211" t="s">
        <v>508</v>
      </c>
      <c r="E2" s="5209"/>
      <c r="F2" s="5209"/>
      <c r="G2" s="5209"/>
      <c r="H2" s="5209"/>
      <c r="I2" s="5209"/>
      <c r="J2" s="5209"/>
      <c r="K2" s="5209"/>
      <c r="L2" s="5209"/>
      <c r="M2" s="5209"/>
      <c r="N2" s="5209"/>
      <c r="O2" s="5210"/>
      <c r="P2" s="5212" t="s">
        <v>598</v>
      </c>
      <c r="Q2" s="5209"/>
      <c r="R2" s="5210"/>
      <c r="S2" s="1847"/>
      <c r="T2" s="1847"/>
      <c r="U2" s="1847"/>
      <c r="V2" s="1847"/>
      <c r="W2" s="1847"/>
      <c r="X2" s="9"/>
      <c r="Y2" s="9"/>
      <c r="Z2" s="9"/>
      <c r="AA2" s="9"/>
      <c r="AB2" s="9"/>
    </row>
    <row r="3" spans="1:28" ht="21">
      <c r="A3" s="1847"/>
      <c r="B3" s="1847"/>
      <c r="C3" s="1847"/>
      <c r="D3" s="1848"/>
      <c r="E3" s="1847"/>
      <c r="F3" s="1847"/>
      <c r="G3" s="1847"/>
      <c r="H3" s="1847"/>
      <c r="I3" s="1847"/>
      <c r="J3" s="1847"/>
      <c r="K3" s="1847"/>
      <c r="L3" s="1847"/>
      <c r="M3" s="1847"/>
      <c r="N3" s="1847"/>
      <c r="O3" s="1847"/>
      <c r="P3" s="1847"/>
      <c r="Q3" s="1847"/>
      <c r="R3" s="1847"/>
      <c r="S3" s="1847"/>
      <c r="T3" s="1847"/>
      <c r="U3" s="1847"/>
      <c r="V3" s="1847"/>
      <c r="W3" s="1847"/>
      <c r="X3" s="9"/>
      <c r="Y3" s="9"/>
      <c r="Z3" s="9"/>
      <c r="AA3" s="9"/>
      <c r="AB3" s="9"/>
    </row>
    <row r="4" spans="1:28" ht="22.5" customHeight="1">
      <c r="A4" s="5252" t="s">
        <v>510</v>
      </c>
      <c r="B4" s="5252" t="s">
        <v>511</v>
      </c>
      <c r="C4" s="5253" t="s">
        <v>512</v>
      </c>
      <c r="D4" s="5261" t="s">
        <v>513</v>
      </c>
      <c r="E4" s="5253" t="s">
        <v>102</v>
      </c>
      <c r="F4" s="5248" t="s">
        <v>3</v>
      </c>
      <c r="G4" s="5166"/>
      <c r="H4" s="5249"/>
      <c r="I4" s="5252" t="s">
        <v>599</v>
      </c>
      <c r="J4" s="5252" t="s">
        <v>600</v>
      </c>
      <c r="K4" s="5253" t="s">
        <v>514</v>
      </c>
      <c r="L4" s="5255" t="s">
        <v>601</v>
      </c>
      <c r="M4" s="5166"/>
      <c r="N4" s="5249"/>
      <c r="O4" s="5253" t="s">
        <v>516</v>
      </c>
      <c r="P4" s="5257" t="s">
        <v>9</v>
      </c>
      <c r="Q4" s="5176"/>
      <c r="R4" s="5258"/>
      <c r="S4" s="1847"/>
      <c r="T4" s="1847"/>
      <c r="U4" s="1847"/>
      <c r="V4" s="1847"/>
      <c r="W4" s="1847"/>
      <c r="X4" s="9"/>
      <c r="Y4" s="9"/>
      <c r="Z4" s="9"/>
      <c r="AA4" s="9"/>
      <c r="AB4" s="9"/>
    </row>
    <row r="5" spans="1:28" ht="22.5" customHeight="1">
      <c r="A5" s="5149"/>
      <c r="B5" s="5149"/>
      <c r="C5" s="5136"/>
      <c r="D5" s="5149"/>
      <c r="E5" s="5136"/>
      <c r="F5" s="2040" t="s">
        <v>517</v>
      </c>
      <c r="G5" s="2041" t="s">
        <v>14</v>
      </c>
      <c r="H5" s="1850" t="s">
        <v>518</v>
      </c>
      <c r="I5" s="5149"/>
      <c r="J5" s="5149"/>
      <c r="K5" s="5136"/>
      <c r="L5" s="1850" t="s">
        <v>519</v>
      </c>
      <c r="M5" s="1849" t="s">
        <v>520</v>
      </c>
      <c r="N5" s="1849" t="s">
        <v>521</v>
      </c>
      <c r="O5" s="5136"/>
      <c r="P5" s="5135"/>
      <c r="Q5" s="5135"/>
      <c r="R5" s="5136"/>
      <c r="S5" s="1847"/>
      <c r="T5" s="1847"/>
      <c r="U5" s="1847"/>
      <c r="V5" s="1847"/>
      <c r="W5" s="1847"/>
      <c r="X5" s="9"/>
      <c r="Y5" s="9"/>
      <c r="Z5" s="9"/>
      <c r="AA5" s="9"/>
      <c r="AB5" s="9"/>
    </row>
    <row r="6" spans="1:28" ht="26.25" customHeight="1">
      <c r="A6" s="2042">
        <v>1</v>
      </c>
      <c r="B6" s="2042" t="s">
        <v>232</v>
      </c>
      <c r="C6" s="5250" t="str">
        <f>공유사업관리대장!G265</f>
        <v>경부선 노량진-평택구간 작업자 이동통로 확보를 위한 기술조사 및 실시설계용역</v>
      </c>
      <c r="D6" s="2073"/>
      <c r="E6" s="2045">
        <v>46059</v>
      </c>
      <c r="F6" s="1911">
        <v>46058</v>
      </c>
      <c r="G6" s="1908" t="s">
        <v>14</v>
      </c>
      <c r="H6" s="2045">
        <v>46081</v>
      </c>
      <c r="I6" s="2074">
        <v>46500000</v>
      </c>
      <c r="J6" s="2074">
        <f>I6*1.1</f>
        <v>51150000.000000007</v>
      </c>
      <c r="K6" s="2047">
        <v>46062</v>
      </c>
      <c r="L6" s="2047">
        <v>46106</v>
      </c>
      <c r="M6" s="2049">
        <f>25575000</f>
        <v>25575000</v>
      </c>
      <c r="N6" s="2074">
        <f>J6-M6</f>
        <v>25575000.000000007</v>
      </c>
      <c r="O6" s="5246" t="s">
        <v>532</v>
      </c>
      <c r="P6" s="2050" t="s">
        <v>593</v>
      </c>
      <c r="Q6" s="2050" t="s">
        <v>594</v>
      </c>
      <c r="R6" s="2051"/>
      <c r="S6" s="1908"/>
      <c r="T6" s="1908"/>
      <c r="U6" s="1908"/>
      <c r="V6" s="1908"/>
      <c r="W6" s="1908"/>
      <c r="X6" s="9"/>
      <c r="Y6" s="9"/>
      <c r="Z6" s="9"/>
      <c r="AA6" s="9"/>
      <c r="AB6" s="9"/>
    </row>
    <row r="7" spans="1:28" ht="26.25" customHeight="1">
      <c r="A7" s="2052"/>
      <c r="B7" s="2052"/>
      <c r="C7" s="5206"/>
      <c r="D7" s="2075"/>
      <c r="E7" s="2058"/>
      <c r="F7" s="2056"/>
      <c r="G7" s="2057"/>
      <c r="H7" s="2058"/>
      <c r="I7" s="2076"/>
      <c r="J7" s="2076"/>
      <c r="K7" s="2077">
        <v>46098</v>
      </c>
      <c r="L7" s="2078"/>
      <c r="M7" s="2062">
        <v>0</v>
      </c>
      <c r="N7" s="2076">
        <f>N6-M7</f>
        <v>25575000.000000007</v>
      </c>
      <c r="O7" s="5206"/>
      <c r="P7" s="2063" t="s">
        <v>595</v>
      </c>
      <c r="Q7" s="2063" t="s">
        <v>596</v>
      </c>
      <c r="R7" s="2064"/>
      <c r="S7" s="1908"/>
      <c r="T7" s="1908"/>
      <c r="U7" s="1908"/>
      <c r="V7" s="1908"/>
      <c r="W7" s="1908"/>
      <c r="X7" s="9"/>
      <c r="Y7" s="9"/>
      <c r="Z7" s="9"/>
      <c r="AA7" s="9"/>
      <c r="AB7" s="9"/>
    </row>
    <row r="8" spans="1:28" ht="26.25" customHeight="1">
      <c r="A8" s="2079">
        <v>2</v>
      </c>
      <c r="B8" s="2080" t="s">
        <v>232</v>
      </c>
      <c r="C8" s="5259" t="str">
        <f>공유사업관리대장!G266</f>
        <v>경부선 평택-직지사구간 작업자 이동통로 확보 기술조사 및 실시설계 용역-드론촬영/현장조사자료작성</v>
      </c>
      <c r="D8" s="2081"/>
      <c r="E8" s="2082">
        <v>46059</v>
      </c>
      <c r="F8" s="1911">
        <v>46058</v>
      </c>
      <c r="G8" s="1908" t="s">
        <v>14</v>
      </c>
      <c r="H8" s="2045">
        <v>46081</v>
      </c>
      <c r="I8" s="2083">
        <v>17750000</v>
      </c>
      <c r="J8" s="2083">
        <f>I8*1.1</f>
        <v>19525000</v>
      </c>
      <c r="K8" s="2047">
        <v>46062</v>
      </c>
      <c r="L8" s="2084">
        <v>46091</v>
      </c>
      <c r="M8" s="2085">
        <f>J8/2</f>
        <v>9762500</v>
      </c>
      <c r="N8" s="2074">
        <f>J8-M8</f>
        <v>9762500</v>
      </c>
      <c r="O8" s="5260" t="s">
        <v>532</v>
      </c>
      <c r="P8" s="2050" t="s">
        <v>593</v>
      </c>
      <c r="Q8" s="2050" t="s">
        <v>594</v>
      </c>
      <c r="R8" s="1298"/>
      <c r="S8" s="1908"/>
      <c r="T8" s="1908"/>
      <c r="U8" s="1908"/>
      <c r="V8" s="1908"/>
      <c r="W8" s="1908"/>
      <c r="X8" s="9"/>
      <c r="Y8" s="9"/>
      <c r="Z8" s="9"/>
      <c r="AA8" s="9"/>
      <c r="AB8" s="9"/>
    </row>
    <row r="9" spans="1:28" ht="26.25" customHeight="1">
      <c r="A9" s="2086"/>
      <c r="B9" s="2052"/>
      <c r="C9" s="5206"/>
      <c r="D9" s="2075"/>
      <c r="E9" s="2058"/>
      <c r="F9" s="2056"/>
      <c r="G9" s="2057"/>
      <c r="H9" s="2058"/>
      <c r="I9" s="2076"/>
      <c r="J9" s="2076"/>
      <c r="K9" s="2077">
        <v>46098</v>
      </c>
      <c r="L9" s="2078"/>
      <c r="M9" s="2087"/>
      <c r="N9" s="2076">
        <f>N8-M9</f>
        <v>9762500</v>
      </c>
      <c r="O9" s="5206"/>
      <c r="P9" s="2063" t="s">
        <v>595</v>
      </c>
      <c r="Q9" s="2063" t="s">
        <v>596</v>
      </c>
      <c r="R9" s="2064"/>
      <c r="S9" s="1908"/>
      <c r="T9" s="1908"/>
      <c r="U9" s="1908"/>
      <c r="V9" s="1908"/>
      <c r="W9" s="1908"/>
      <c r="X9" s="9"/>
      <c r="Y9" s="9"/>
      <c r="Z9" s="9"/>
      <c r="AA9" s="9"/>
      <c r="AB9" s="9"/>
    </row>
    <row r="10" spans="1:28" ht="26.25" customHeight="1">
      <c r="A10" s="1908"/>
      <c r="B10" s="1908"/>
      <c r="C10" s="2065"/>
      <c r="D10" s="2017"/>
      <c r="E10" s="1911"/>
      <c r="F10" s="1911"/>
      <c r="G10" s="1908"/>
      <c r="H10" s="1911"/>
      <c r="I10" s="1912"/>
      <c r="J10" s="1912"/>
      <c r="K10" s="1908"/>
      <c r="L10" s="1911"/>
      <c r="M10" s="1912"/>
      <c r="N10" s="1912"/>
      <c r="O10" s="1908"/>
      <c r="P10" s="2066"/>
      <c r="Q10" s="1908"/>
      <c r="R10" s="1908"/>
      <c r="S10" s="1908"/>
      <c r="T10" s="1908"/>
      <c r="U10" s="1908"/>
      <c r="V10" s="1908"/>
      <c r="W10" s="1908"/>
      <c r="X10" s="9"/>
      <c r="Y10" s="9"/>
      <c r="Z10" s="9"/>
      <c r="AA10" s="9"/>
      <c r="AB10" s="9"/>
    </row>
    <row r="11" spans="1:28" ht="26.25" customHeight="1">
      <c r="A11" s="1908"/>
      <c r="B11" s="1908"/>
      <c r="C11" s="2065"/>
      <c r="D11" s="2017"/>
      <c r="E11" s="1911"/>
      <c r="F11" s="1911"/>
      <c r="G11" s="1908"/>
      <c r="H11" s="1911"/>
      <c r="I11" s="1912"/>
      <c r="J11" s="1912"/>
      <c r="K11" s="1908"/>
      <c r="L11" s="2088"/>
      <c r="M11" s="1912"/>
      <c r="N11" s="1912"/>
      <c r="O11" s="1908"/>
      <c r="P11" s="2066"/>
      <c r="Q11" s="1908"/>
      <c r="R11" s="1908"/>
      <c r="S11" s="1908"/>
      <c r="T11" s="1908"/>
      <c r="U11" s="1908"/>
      <c r="V11" s="1908"/>
      <c r="W11" s="1908"/>
      <c r="X11" s="9"/>
      <c r="Y11" s="9"/>
      <c r="Z11" s="9"/>
      <c r="AA11" s="9"/>
      <c r="AB11" s="9"/>
    </row>
    <row r="12" spans="1:28" ht="26.25" customHeight="1">
      <c r="A12" s="1908"/>
      <c r="B12" s="1908"/>
      <c r="C12" s="2065"/>
      <c r="D12" s="2017"/>
      <c r="E12" s="1911"/>
      <c r="F12" s="1911"/>
      <c r="G12" s="1908"/>
      <c r="H12" s="1911"/>
      <c r="I12" s="1912"/>
      <c r="J12" s="1912"/>
      <c r="K12" s="1908"/>
      <c r="L12" s="1911"/>
      <c r="M12" s="1912"/>
      <c r="N12" s="1912"/>
      <c r="O12" s="1908"/>
      <c r="P12" s="2066"/>
      <c r="Q12" s="1908"/>
      <c r="R12" s="1908"/>
      <c r="S12" s="1908"/>
      <c r="T12" s="1908"/>
      <c r="U12" s="1908"/>
      <c r="V12" s="1908"/>
      <c r="W12" s="1908"/>
      <c r="X12" s="9"/>
      <c r="Y12" s="9"/>
      <c r="Z12" s="9"/>
      <c r="AA12" s="9"/>
      <c r="AB12" s="9"/>
    </row>
    <row r="13" spans="1:28" ht="26.25" customHeight="1">
      <c r="A13" s="1908"/>
      <c r="B13" s="1908"/>
      <c r="C13" s="2065"/>
      <c r="D13" s="2017"/>
      <c r="E13" s="1911"/>
      <c r="F13" s="1911"/>
      <c r="G13" s="1908"/>
      <c r="H13" s="1911"/>
      <c r="I13" s="1912"/>
      <c r="J13" s="1912"/>
      <c r="K13" s="1908"/>
      <c r="L13" s="1911"/>
      <c r="M13" s="1912"/>
      <c r="N13" s="1912"/>
      <c r="O13" s="1908"/>
      <c r="P13" s="2066"/>
      <c r="Q13" s="1908"/>
      <c r="R13" s="1908"/>
      <c r="S13" s="1908"/>
      <c r="T13" s="1908"/>
      <c r="U13" s="1908"/>
      <c r="V13" s="1908"/>
      <c r="W13" s="1908"/>
      <c r="X13" s="9"/>
      <c r="Y13" s="9"/>
      <c r="Z13" s="9"/>
      <c r="AA13" s="9"/>
      <c r="AB13" s="9"/>
    </row>
    <row r="14" spans="1:28" ht="21">
      <c r="A14" s="1908"/>
      <c r="B14" s="1908"/>
      <c r="C14" s="1908"/>
      <c r="D14" s="2017"/>
      <c r="E14" s="2018"/>
      <c r="F14" s="1908"/>
      <c r="G14" s="1908"/>
      <c r="H14" s="1908"/>
      <c r="I14" s="1912"/>
      <c r="J14" s="1912"/>
      <c r="K14" s="1911"/>
      <c r="L14" s="1911"/>
      <c r="M14" s="1912"/>
      <c r="N14" s="1912"/>
      <c r="O14" s="1908"/>
      <c r="P14" s="1908"/>
      <c r="Q14" s="1908"/>
      <c r="R14" s="1908"/>
      <c r="S14" s="1908"/>
      <c r="T14" s="1908"/>
      <c r="U14" s="1908"/>
      <c r="V14" s="1908"/>
      <c r="W14" s="1908"/>
      <c r="X14" s="9"/>
      <c r="Y14" s="9"/>
      <c r="Z14" s="9"/>
      <c r="AA14" s="9"/>
      <c r="AB14" s="9"/>
    </row>
    <row r="15" spans="1:28" ht="21">
      <c r="A15" s="1908"/>
      <c r="B15" s="1908"/>
      <c r="C15" s="1908"/>
      <c r="D15" s="2017"/>
      <c r="E15" s="1908"/>
      <c r="F15" s="1908"/>
      <c r="G15" s="1908"/>
      <c r="H15" s="1908"/>
      <c r="I15" s="1912"/>
      <c r="J15" s="1912"/>
      <c r="K15" s="1915"/>
      <c r="L15" s="1915"/>
      <c r="M15" s="1912"/>
      <c r="S15" s="1908"/>
      <c r="T15" s="1908"/>
      <c r="U15" s="1908"/>
      <c r="V15" s="1908"/>
      <c r="W15" s="1908"/>
      <c r="X15" s="9"/>
      <c r="Y15" s="9"/>
      <c r="Z15" s="9"/>
      <c r="AA15" s="9"/>
      <c r="AB15" s="9"/>
    </row>
    <row r="16" spans="1:28" ht="21">
      <c r="A16" s="1908"/>
      <c r="B16" s="1908"/>
      <c r="C16" s="1908"/>
      <c r="D16" s="1914"/>
      <c r="E16" s="1908"/>
      <c r="F16" s="1908"/>
      <c r="G16" s="1908"/>
      <c r="H16" s="1908"/>
      <c r="I16" s="1912"/>
      <c r="J16" s="1912"/>
      <c r="K16" s="1915"/>
      <c r="L16" s="1915"/>
      <c r="M16" s="1912"/>
      <c r="N16" s="9"/>
      <c r="O16" s="1923"/>
      <c r="P16" s="1919"/>
      <c r="Q16" s="2067"/>
      <c r="R16" s="2067"/>
      <c r="S16" s="1908"/>
      <c r="T16" s="1908"/>
      <c r="U16" s="1908"/>
      <c r="V16" s="1908"/>
      <c r="W16" s="1908"/>
      <c r="X16" s="9"/>
      <c r="Y16" s="9"/>
      <c r="Z16" s="9"/>
      <c r="AA16" s="9"/>
      <c r="AB16" s="9"/>
    </row>
    <row r="17" spans="1:28" ht="21">
      <c r="A17" s="1908"/>
      <c r="B17" s="1908"/>
      <c r="C17" s="1908"/>
      <c r="D17" s="1914"/>
      <c r="E17" s="1908"/>
      <c r="F17" s="1908"/>
      <c r="G17" s="1908"/>
      <c r="H17" s="1908"/>
      <c r="I17" s="1912"/>
      <c r="J17" s="1912"/>
      <c r="K17" s="1915"/>
      <c r="L17" s="1915"/>
      <c r="M17" s="1912"/>
      <c r="N17" s="1923"/>
      <c r="O17" s="1928"/>
      <c r="P17" s="2068"/>
      <c r="Q17" s="2069"/>
      <c r="R17" s="9"/>
      <c r="S17" s="1908"/>
      <c r="T17" s="1908"/>
      <c r="U17" s="1908"/>
      <c r="V17" s="1908"/>
      <c r="W17" s="1908"/>
      <c r="X17" s="9"/>
      <c r="Y17" s="9"/>
      <c r="Z17" s="9"/>
      <c r="AA17" s="9"/>
      <c r="AB17" s="9"/>
    </row>
    <row r="18" spans="1:28" ht="21">
      <c r="A18" s="1847"/>
      <c r="B18" s="1847"/>
      <c r="C18" s="1847"/>
      <c r="D18" s="1848"/>
      <c r="E18" s="1847"/>
      <c r="F18" s="1847"/>
      <c r="G18" s="1847"/>
      <c r="H18" s="1847"/>
      <c r="I18" s="1847"/>
      <c r="J18" s="1847"/>
      <c r="K18" s="2021"/>
      <c r="L18" s="2021"/>
      <c r="M18" s="2022"/>
      <c r="N18" s="1928"/>
      <c r="O18" s="1928"/>
      <c r="P18" s="2068"/>
      <c r="Q18" s="2069"/>
      <c r="R18" s="9"/>
      <c r="S18" s="1847"/>
      <c r="T18" s="1847"/>
      <c r="U18" s="1847"/>
      <c r="V18" s="1847"/>
      <c r="W18" s="1847"/>
      <c r="X18" s="9"/>
      <c r="Y18" s="9"/>
      <c r="Z18" s="9"/>
      <c r="AA18" s="9"/>
      <c r="AB18" s="9"/>
    </row>
    <row r="19" spans="1:28" ht="12.75">
      <c r="A19" s="1918"/>
      <c r="B19" s="1918"/>
      <c r="C19" s="1918"/>
      <c r="D19" s="1918"/>
      <c r="E19" s="1918"/>
      <c r="F19" s="1918"/>
      <c r="G19" s="1919"/>
      <c r="H19" s="1919"/>
      <c r="I19" s="1919"/>
      <c r="J19" s="1919"/>
      <c r="K19" s="1919"/>
      <c r="L19" s="1919"/>
      <c r="M19" s="1919"/>
      <c r="N19" s="1928"/>
      <c r="O19" s="1928"/>
      <c r="P19" s="2070"/>
      <c r="Q19" s="1941"/>
      <c r="R19" s="257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12.75">
      <c r="A20" s="1918"/>
      <c r="B20" s="1918"/>
      <c r="C20" s="1918"/>
      <c r="D20" s="1918"/>
      <c r="E20" s="1918"/>
      <c r="F20" s="1918"/>
      <c r="G20" s="1919"/>
      <c r="H20" s="1919"/>
      <c r="I20" s="1919"/>
      <c r="J20" s="1919"/>
      <c r="K20" s="1919"/>
      <c r="L20" s="1919"/>
      <c r="M20" s="1919"/>
      <c r="N20" s="1928"/>
      <c r="O20" s="1934"/>
      <c r="P20" s="1934"/>
      <c r="Q20" s="1934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ht="12.75">
      <c r="A21" s="1918"/>
      <c r="B21" s="1918"/>
      <c r="C21" s="1918"/>
      <c r="D21" s="1918"/>
      <c r="E21" s="1918"/>
      <c r="F21" s="1918"/>
      <c r="G21" s="1919"/>
      <c r="H21" s="1919"/>
      <c r="I21" s="1919"/>
      <c r="J21" s="1919"/>
      <c r="K21" s="1919"/>
      <c r="L21" s="1919"/>
      <c r="M21" s="1919"/>
      <c r="N21" s="1934"/>
      <c r="O21" s="1937"/>
      <c r="P21" s="2071"/>
      <c r="Q21" s="2072"/>
      <c r="R21" s="2067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2.75">
      <c r="A22" s="1918"/>
      <c r="B22" s="1918"/>
      <c r="C22" s="1918"/>
      <c r="D22" s="1918"/>
      <c r="E22" s="1918"/>
      <c r="F22" s="1918"/>
      <c r="G22" s="1919"/>
      <c r="H22" s="1919"/>
      <c r="I22" s="1919"/>
      <c r="J22" s="1919"/>
      <c r="K22" s="1919"/>
      <c r="L22" s="1919"/>
      <c r="M22" s="1919"/>
      <c r="N22" s="1937"/>
      <c r="O22" s="1939"/>
      <c r="P22" s="2068"/>
      <c r="Q22" s="2069"/>
      <c r="R22" s="206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12.75">
      <c r="A23" s="1918"/>
      <c r="B23" s="1918"/>
      <c r="C23" s="1918"/>
      <c r="D23" s="1918"/>
      <c r="E23" s="1918"/>
      <c r="F23" s="1918"/>
      <c r="G23" s="1919"/>
      <c r="H23" s="1919"/>
      <c r="I23" s="1919"/>
      <c r="J23" s="1919"/>
      <c r="K23" s="1919"/>
      <c r="L23" s="1919"/>
      <c r="M23" s="1919"/>
      <c r="N23" s="1939"/>
      <c r="O23" s="1939"/>
      <c r="P23" s="2068"/>
      <c r="Q23" s="1941"/>
      <c r="R23" s="206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12.75">
      <c r="A24" s="1918"/>
      <c r="B24" s="1918"/>
      <c r="C24" s="1918"/>
      <c r="D24" s="1918"/>
      <c r="E24" s="1918"/>
      <c r="F24" s="1918"/>
      <c r="G24" s="1919"/>
      <c r="H24" s="1919"/>
      <c r="I24" s="1919"/>
      <c r="J24" s="1919"/>
      <c r="K24" s="1919"/>
      <c r="L24" s="1919"/>
      <c r="M24" s="1919"/>
      <c r="N24" s="1939"/>
      <c r="O24" s="1939"/>
      <c r="P24" s="2068"/>
      <c r="Q24" s="1941"/>
      <c r="R24" s="1942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2.75">
      <c r="A25" s="1918"/>
      <c r="B25" s="1918"/>
      <c r="C25" s="1918"/>
      <c r="D25" s="1918"/>
      <c r="E25" s="1918"/>
      <c r="F25" s="1918"/>
      <c r="G25" s="1919"/>
      <c r="H25" s="1919"/>
      <c r="I25" s="1919"/>
      <c r="J25" s="1919"/>
      <c r="K25" s="1919"/>
      <c r="L25" s="1919"/>
      <c r="M25" s="191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</sheetData>
  <mergeCells count="19">
    <mergeCell ref="A2:C2"/>
    <mergeCell ref="D2:O2"/>
    <mergeCell ref="P2:R2"/>
    <mergeCell ref="A4:A5"/>
    <mergeCell ref="B4:B5"/>
    <mergeCell ref="C4:C5"/>
    <mergeCell ref="D4:D5"/>
    <mergeCell ref="J4:J5"/>
    <mergeCell ref="K4:K5"/>
    <mergeCell ref="L4:N4"/>
    <mergeCell ref="O4:O5"/>
    <mergeCell ref="P4:R5"/>
    <mergeCell ref="E4:E5"/>
    <mergeCell ref="F4:H4"/>
    <mergeCell ref="C6:C7"/>
    <mergeCell ref="C8:C9"/>
    <mergeCell ref="I4:I5"/>
    <mergeCell ref="O6:O7"/>
    <mergeCell ref="O8:O9"/>
  </mergeCells>
  <phoneticPr fontId="162" type="noConversion"/>
  <conditionalFormatting sqref="H6 H8">
    <cfRule type="expression" dxfId="16" priority="1">
      <formula>AND(ISNUMBER(H6),TRUNC(H6)&gt;TODAY())</formula>
    </cfRule>
  </conditionalFormatting>
  <conditionalFormatting sqref="L6:L9">
    <cfRule type="expression" dxfId="15" priority="2">
      <formula>AND(ISNUMBER(L6),TRUNC(L6)&gt;TODAY())</formula>
    </cfRule>
  </conditionalFormatting>
  <dataValidations count="1">
    <dataValidation type="list" allowBlank="1" showErrorMessage="1" sqref="O6 O8 O10:O13">
      <formula1>"완료,진행중,청구대기"</formula1>
    </dataValidation>
  </dataValidations>
  <printOptions horizontalCentered="1"/>
  <pageMargins left="0.25" right="0.25" top="0.75" bottom="0.75" header="0" footer="0"/>
  <pageSetup paperSize="9"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outlinePr summaryBelow="0" summaryRight="0"/>
    <pageSetUpPr fitToPage="1"/>
  </sheetPr>
  <dimension ref="A1:AY274"/>
  <sheetViews>
    <sheetView showGridLines="0" workbookViewId="0">
      <pane ySplit="8" topLeftCell="A82" activePane="bottomLeft" state="frozen"/>
      <selection pane="bottomLeft" activeCell="B5" sqref="B5:C5"/>
    </sheetView>
  </sheetViews>
  <sheetFormatPr defaultColWidth="12.5703125" defaultRowHeight="15.75" customHeight="1"/>
  <cols>
    <col min="1" max="1" width="1.85546875" customWidth="1"/>
    <col min="2" max="4" width="2" customWidth="1"/>
    <col min="5" max="5" width="7.140625" customWidth="1"/>
    <col min="6" max="6" width="10.42578125" customWidth="1"/>
    <col min="7" max="7" width="41.140625" customWidth="1"/>
    <col min="8" max="8" width="12" customWidth="1"/>
    <col min="9" max="11" width="10.42578125" hidden="1" customWidth="1"/>
    <col min="12" max="12" width="10.42578125" customWidth="1"/>
    <col min="13" max="13" width="15.28515625" customWidth="1"/>
    <col min="14" max="14" width="8.42578125" hidden="1" customWidth="1"/>
    <col min="15" max="15" width="11.42578125" hidden="1" customWidth="1"/>
    <col min="16" max="16" width="11.42578125" customWidth="1"/>
    <col min="17" max="17" width="2.140625" customWidth="1"/>
    <col min="18" max="18" width="11.42578125" customWidth="1"/>
    <col min="19" max="19" width="17.140625" customWidth="1"/>
    <col min="20" max="23" width="16.140625" customWidth="1"/>
    <col min="24" max="24" width="7.85546875" customWidth="1"/>
    <col min="25" max="29" width="16.140625" customWidth="1"/>
    <col min="30" max="30" width="17.28515625" hidden="1" customWidth="1"/>
    <col min="31" max="32" width="10.7109375" hidden="1" customWidth="1"/>
    <col min="33" max="33" width="15" hidden="1" customWidth="1"/>
    <col min="34" max="34" width="13.42578125" hidden="1" customWidth="1"/>
    <col min="35" max="35" width="15" hidden="1" customWidth="1"/>
    <col min="36" max="37" width="16" hidden="1" customWidth="1"/>
    <col min="38" max="38" width="10.7109375" hidden="1" customWidth="1"/>
    <col min="39" max="39" width="38.140625" hidden="1" customWidth="1"/>
    <col min="40" max="41" width="11.42578125" hidden="1" customWidth="1"/>
    <col min="42" max="42" width="12.140625" hidden="1" customWidth="1"/>
    <col min="43" max="43" width="13.42578125" hidden="1" customWidth="1"/>
    <col min="44" max="44" width="24.5703125" hidden="1" customWidth="1"/>
    <col min="45" max="46" width="11.42578125" hidden="1" customWidth="1"/>
    <col min="47" max="47" width="10.7109375" hidden="1" customWidth="1"/>
    <col min="48" max="48" width="13.42578125" hidden="1" customWidth="1"/>
    <col min="49" max="49" width="24.5703125" hidden="1" customWidth="1"/>
    <col min="50" max="51" width="1.42578125" hidden="1" customWidth="1"/>
  </cols>
  <sheetData>
    <row r="1" spans="1:51" ht="7.5" customHeight="1">
      <c r="A1" s="9"/>
      <c r="B1" s="1"/>
      <c r="C1" s="1"/>
      <c r="D1" s="2"/>
      <c r="E1" s="4"/>
      <c r="F1" s="2"/>
      <c r="G1" s="2"/>
      <c r="H1" s="2"/>
      <c r="I1" s="3"/>
      <c r="J1" s="3"/>
      <c r="K1" s="3"/>
      <c r="L1" s="3"/>
      <c r="M1" s="224"/>
      <c r="N1" s="225"/>
      <c r="O1" s="3"/>
      <c r="P1" s="3"/>
      <c r="Q1" s="2"/>
      <c r="R1" s="3"/>
      <c r="S1" s="2"/>
      <c r="T1" s="2"/>
      <c r="U1" s="2089"/>
      <c r="V1" s="2089"/>
      <c r="W1" s="2089"/>
      <c r="X1" s="2089"/>
      <c r="Y1" s="2089"/>
      <c r="Z1" s="2089"/>
      <c r="AA1" s="2089"/>
      <c r="AB1" s="2089"/>
      <c r="AC1" s="2089"/>
      <c r="AD1" s="1"/>
      <c r="AE1" s="226"/>
      <c r="AF1" s="226"/>
      <c r="AG1" s="1"/>
      <c r="AH1" s="1"/>
      <c r="AI1" s="1"/>
      <c r="AJ1" s="1"/>
      <c r="AK1" s="227"/>
      <c r="AL1" s="228"/>
      <c r="AM1" s="229"/>
      <c r="AN1" s="1"/>
      <c r="AO1" s="1"/>
      <c r="AP1" s="230"/>
      <c r="AQ1" s="231"/>
      <c r="AR1" s="232"/>
      <c r="AS1" s="232"/>
      <c r="AT1" s="232"/>
      <c r="AU1" s="232"/>
      <c r="AV1" s="232"/>
      <c r="AW1" s="232"/>
      <c r="AX1" s="1"/>
      <c r="AY1" s="1"/>
    </row>
    <row r="2" spans="1:51" ht="37.5" customHeight="1">
      <c r="A2" s="233"/>
      <c r="B2" s="2090" t="s">
        <v>604</v>
      </c>
      <c r="C2" s="2090"/>
      <c r="D2" s="2090"/>
      <c r="E2" s="2090"/>
      <c r="F2" s="2090"/>
      <c r="G2" s="2090"/>
      <c r="H2" s="2090"/>
      <c r="I2" s="2090"/>
      <c r="J2" s="2090"/>
      <c r="K2" s="2090"/>
      <c r="L2" s="2090"/>
      <c r="M2" s="2090"/>
      <c r="N2" s="2090"/>
      <c r="S2" s="234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6"/>
      <c r="AE2" s="236"/>
      <c r="AF2" s="237"/>
      <c r="AG2" s="238"/>
      <c r="AH2" s="238"/>
      <c r="AI2" s="238"/>
      <c r="AJ2" s="239"/>
      <c r="AK2" s="240"/>
      <c r="AL2" s="241"/>
      <c r="AM2" s="242"/>
      <c r="AN2" s="7"/>
      <c r="AO2" s="7"/>
      <c r="AP2" s="243"/>
      <c r="AQ2" s="7"/>
      <c r="AR2" s="7"/>
      <c r="AS2" s="7"/>
      <c r="AT2" s="7"/>
      <c r="AU2" s="7"/>
      <c r="AV2" s="7"/>
      <c r="AW2" s="5113"/>
      <c r="AX2" s="5111"/>
      <c r="AY2" s="8"/>
    </row>
    <row r="3" spans="1:51" ht="15.75" customHeight="1">
      <c r="A3" s="233"/>
      <c r="B3" s="2091"/>
      <c r="C3" s="2091"/>
      <c r="D3" s="2091"/>
      <c r="E3" s="2091"/>
      <c r="F3" s="2091"/>
      <c r="G3" s="2091"/>
      <c r="H3" s="2091"/>
      <c r="I3" s="2091"/>
      <c r="J3" s="2091"/>
      <c r="K3" s="2091"/>
      <c r="L3" s="2091"/>
      <c r="M3" s="2091"/>
      <c r="N3" s="2091"/>
      <c r="O3" s="244"/>
      <c r="P3" s="244"/>
      <c r="Q3" s="245"/>
      <c r="R3" s="245"/>
      <c r="S3" s="245"/>
      <c r="T3" s="246"/>
      <c r="U3" s="238"/>
      <c r="V3" s="238"/>
      <c r="W3" s="238"/>
      <c r="X3" s="238"/>
      <c r="Y3" s="238"/>
      <c r="Z3" s="238"/>
      <c r="AA3" s="238"/>
      <c r="AB3" s="238"/>
      <c r="AC3" s="238"/>
      <c r="AD3" s="246"/>
      <c r="AE3" s="239"/>
      <c r="AF3" s="247"/>
      <c r="AG3" s="238"/>
      <c r="AH3" s="238"/>
      <c r="AI3" s="238"/>
      <c r="AJ3" s="238"/>
      <c r="AK3" s="238"/>
      <c r="AL3" s="241"/>
      <c r="AM3" s="242"/>
      <c r="AN3" s="7"/>
      <c r="AO3" s="7"/>
      <c r="AP3" s="243"/>
      <c r="AQ3" s="7"/>
      <c r="AR3" s="7"/>
      <c r="AS3" s="7"/>
      <c r="AT3" s="7"/>
      <c r="AU3" s="7"/>
      <c r="AV3" s="7"/>
      <c r="AW3" s="5111"/>
      <c r="AX3" s="5111"/>
      <c r="AY3" s="8"/>
    </row>
    <row r="4" spans="1:51" ht="15.75" customHeight="1">
      <c r="A4" s="233"/>
      <c r="B4" s="233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4"/>
      <c r="P4" s="244"/>
      <c r="Q4" s="245"/>
      <c r="R4" s="245"/>
      <c r="S4" s="245"/>
      <c r="T4" s="246"/>
      <c r="U4" s="238"/>
      <c r="V4" s="238"/>
      <c r="W4" s="238"/>
      <c r="X4" s="238"/>
      <c r="Y4" s="238"/>
      <c r="Z4" s="238"/>
      <c r="AA4" s="238"/>
      <c r="AB4" s="238"/>
      <c r="AC4" s="238"/>
      <c r="AD4" s="246"/>
      <c r="AE4" s="239"/>
      <c r="AF4" s="247"/>
      <c r="AG4" s="238"/>
      <c r="AH4" s="238"/>
      <c r="AI4" s="238"/>
      <c r="AJ4" s="238">
        <f>AJ18*0.9</f>
        <v>142560000</v>
      </c>
      <c r="AK4" s="238"/>
      <c r="AL4" s="241"/>
      <c r="AM4" s="242"/>
      <c r="AN4" s="7"/>
      <c r="AO4" s="7"/>
      <c r="AP4" s="243"/>
      <c r="AQ4" s="7"/>
      <c r="AR4" s="7"/>
      <c r="AS4" s="7"/>
      <c r="AT4" s="7"/>
      <c r="AU4" s="7"/>
      <c r="AV4" s="7"/>
      <c r="AW4" s="5111"/>
      <c r="AX4" s="5111"/>
      <c r="AY4" s="8"/>
    </row>
    <row r="5" spans="1:51" ht="22.5" customHeight="1">
      <c r="A5" s="9"/>
      <c r="B5" s="5114"/>
      <c r="C5" s="5111"/>
      <c r="D5" s="12" t="s">
        <v>86</v>
      </c>
      <c r="E5" s="248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AE5" s="250" t="s">
        <v>88</v>
      </c>
      <c r="AF5" s="251">
        <v>46098</v>
      </c>
      <c r="AG5" s="238"/>
      <c r="AH5" s="238"/>
      <c r="AI5" s="7"/>
      <c r="AJ5" s="7"/>
      <c r="AK5" s="252"/>
      <c r="AL5" s="253"/>
      <c r="AM5" s="242"/>
      <c r="AN5" s="7"/>
      <c r="AO5" s="7"/>
      <c r="AP5" s="243"/>
      <c r="AQ5" s="7"/>
      <c r="AR5" s="7"/>
      <c r="AS5" s="7"/>
      <c r="AT5" s="7"/>
      <c r="AU5" s="7"/>
      <c r="AV5" s="7"/>
      <c r="AW5" s="5111"/>
      <c r="AX5" s="5111"/>
      <c r="AY5" s="8"/>
    </row>
    <row r="6" spans="1:51" ht="6" customHeight="1">
      <c r="A6" s="254"/>
      <c r="B6" s="9"/>
      <c r="C6" s="9"/>
      <c r="D6" s="9"/>
      <c r="E6" s="17"/>
      <c r="F6" s="9"/>
      <c r="G6" s="9"/>
      <c r="H6" s="9"/>
      <c r="I6" s="16"/>
      <c r="J6" s="16"/>
      <c r="K6" s="16"/>
      <c r="L6" s="16"/>
      <c r="M6" s="255"/>
      <c r="N6" s="256"/>
      <c r="O6" s="16"/>
      <c r="P6" s="16"/>
      <c r="Q6" s="9"/>
      <c r="R6" s="16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16"/>
      <c r="AF6" s="16"/>
      <c r="AG6" s="238"/>
      <c r="AH6" s="238"/>
      <c r="AI6" s="9"/>
      <c r="AJ6" s="9"/>
      <c r="AK6" s="257"/>
      <c r="AL6" s="258"/>
      <c r="AM6" s="229"/>
      <c r="AN6" s="9"/>
      <c r="AO6" s="9"/>
      <c r="AP6" s="259"/>
      <c r="AQ6" s="260"/>
      <c r="AR6" s="10"/>
      <c r="AS6" s="10"/>
      <c r="AT6" s="10"/>
      <c r="AU6" s="10"/>
      <c r="AV6" s="10"/>
      <c r="AW6" s="10"/>
      <c r="AX6" s="9"/>
      <c r="AY6" s="8"/>
    </row>
    <row r="7" spans="1:51" ht="18.75" customHeight="1">
      <c r="A7" s="261"/>
      <c r="B7" s="5132" t="s">
        <v>89</v>
      </c>
      <c r="C7" s="5133"/>
      <c r="D7" s="5134"/>
      <c r="E7" s="5137" t="s">
        <v>90</v>
      </c>
      <c r="F7" s="5139" t="s">
        <v>91</v>
      </c>
      <c r="G7" s="5141" t="s">
        <v>92</v>
      </c>
      <c r="H7" s="5262" t="s">
        <v>605</v>
      </c>
      <c r="I7" s="5147" t="s">
        <v>94</v>
      </c>
      <c r="J7" s="5139" t="s">
        <v>95</v>
      </c>
      <c r="K7" s="5148" t="s">
        <v>96</v>
      </c>
      <c r="L7" s="5147" t="s">
        <v>97</v>
      </c>
      <c r="M7" s="5150" t="s">
        <v>4</v>
      </c>
      <c r="N7" s="5152" t="s">
        <v>98</v>
      </c>
      <c r="O7" s="5154" t="s">
        <v>3</v>
      </c>
      <c r="P7" s="5155"/>
      <c r="Q7" s="5155"/>
      <c r="R7" s="5156"/>
      <c r="S7" s="5157" t="s">
        <v>99</v>
      </c>
      <c r="T7" s="5155"/>
      <c r="U7" s="5155"/>
      <c r="V7" s="2092"/>
      <c r="W7" s="2092"/>
      <c r="X7" s="2092"/>
      <c r="Y7" s="2092"/>
      <c r="Z7" s="2092"/>
      <c r="AA7" s="2092"/>
      <c r="AB7" s="2092"/>
      <c r="AC7" s="2092"/>
      <c r="AD7" s="2093"/>
      <c r="AE7" s="5159" t="s">
        <v>54</v>
      </c>
      <c r="AF7" s="5155"/>
      <c r="AG7" s="5155"/>
      <c r="AH7" s="5155"/>
      <c r="AI7" s="5155"/>
      <c r="AJ7" s="5155"/>
      <c r="AK7" s="5155"/>
      <c r="AL7" s="5160"/>
      <c r="AM7" s="5161" t="s">
        <v>9</v>
      </c>
      <c r="AN7" s="5127" t="s">
        <v>100</v>
      </c>
      <c r="AO7" s="5128"/>
      <c r="AP7" s="5128"/>
      <c r="AQ7" s="5128"/>
      <c r="AR7" s="5129"/>
      <c r="AS7" s="5143" t="s">
        <v>101</v>
      </c>
      <c r="AT7" s="5128"/>
      <c r="AU7" s="5128"/>
      <c r="AV7" s="5128"/>
      <c r="AW7" s="5144"/>
      <c r="AX7" s="262"/>
      <c r="AY7" s="263"/>
    </row>
    <row r="8" spans="1:51" ht="18.75" customHeight="1">
      <c r="A8" s="261"/>
      <c r="B8" s="5135"/>
      <c r="C8" s="5135"/>
      <c r="D8" s="5136"/>
      <c r="E8" s="5138"/>
      <c r="F8" s="5140"/>
      <c r="G8" s="5142"/>
      <c r="H8" s="5146"/>
      <c r="I8" s="5138"/>
      <c r="J8" s="5140"/>
      <c r="K8" s="5149"/>
      <c r="L8" s="5138"/>
      <c r="M8" s="5151"/>
      <c r="N8" s="5153"/>
      <c r="O8" s="264" t="s">
        <v>102</v>
      </c>
      <c r="P8" s="2094" t="s">
        <v>103</v>
      </c>
      <c r="Q8" s="266" t="s">
        <v>14</v>
      </c>
      <c r="R8" s="267" t="s">
        <v>104</v>
      </c>
      <c r="S8" s="2095" t="s">
        <v>10</v>
      </c>
      <c r="T8" s="2096" t="s">
        <v>11</v>
      </c>
      <c r="U8" s="2097" t="s">
        <v>12</v>
      </c>
      <c r="V8" s="2092"/>
      <c r="W8" s="2092"/>
      <c r="X8" s="2092"/>
      <c r="Y8" s="2092"/>
      <c r="Z8" s="2092"/>
      <c r="AA8" s="2092"/>
      <c r="AB8" s="2092"/>
      <c r="AC8" s="2092"/>
      <c r="AD8" s="2098" t="s">
        <v>12</v>
      </c>
      <c r="AE8" s="270" t="s">
        <v>51</v>
      </c>
      <c r="AF8" s="271" t="s">
        <v>58</v>
      </c>
      <c r="AG8" s="272" t="s">
        <v>10</v>
      </c>
      <c r="AH8" s="272" t="s">
        <v>11</v>
      </c>
      <c r="AI8" s="272" t="s">
        <v>12</v>
      </c>
      <c r="AJ8" s="273" t="s">
        <v>105</v>
      </c>
      <c r="AK8" s="273" t="s">
        <v>57</v>
      </c>
      <c r="AL8" s="274" t="s">
        <v>56</v>
      </c>
      <c r="AM8" s="5142"/>
      <c r="AN8" s="275" t="s">
        <v>106</v>
      </c>
      <c r="AO8" s="276" t="s">
        <v>107</v>
      </c>
      <c r="AP8" s="277" t="s">
        <v>52</v>
      </c>
      <c r="AQ8" s="278" t="s">
        <v>108</v>
      </c>
      <c r="AR8" s="276" t="s">
        <v>109</v>
      </c>
      <c r="AS8" s="279" t="s">
        <v>106</v>
      </c>
      <c r="AT8" s="279" t="s">
        <v>107</v>
      </c>
      <c r="AU8" s="279" t="s">
        <v>52</v>
      </c>
      <c r="AV8" s="279" t="s">
        <v>108</v>
      </c>
      <c r="AW8" s="280" t="s">
        <v>109</v>
      </c>
      <c r="AX8" s="281"/>
      <c r="AY8" s="282"/>
    </row>
    <row r="9" spans="1:51" ht="36">
      <c r="A9" s="22"/>
      <c r="B9" s="5169" t="s">
        <v>16</v>
      </c>
      <c r="C9" s="5163"/>
      <c r="D9" s="5164"/>
      <c r="E9" s="454" t="s">
        <v>16</v>
      </c>
      <c r="F9" s="455" t="s">
        <v>110</v>
      </c>
      <c r="G9" s="1655" t="s">
        <v>111</v>
      </c>
      <c r="H9" s="2099" t="s">
        <v>606</v>
      </c>
      <c r="I9" s="2100" t="s">
        <v>112</v>
      </c>
      <c r="J9" s="1658" t="s">
        <v>113</v>
      </c>
      <c r="K9" s="990" t="s">
        <v>114</v>
      </c>
      <c r="L9" s="1780" t="s">
        <v>115</v>
      </c>
      <c r="M9" s="991" t="s">
        <v>116</v>
      </c>
      <c r="N9" s="1659" t="s">
        <v>117</v>
      </c>
      <c r="O9" s="1660">
        <v>43194</v>
      </c>
      <c r="P9" s="2101">
        <v>43194</v>
      </c>
      <c r="Q9" s="453" t="s">
        <v>14</v>
      </c>
      <c r="R9" s="2102">
        <v>43343</v>
      </c>
      <c r="S9" s="2103">
        <v>23790899</v>
      </c>
      <c r="T9" s="1665">
        <f t="shared" ref="T9:T11" si="0">S9/10</f>
        <v>2379089.9</v>
      </c>
      <c r="U9" s="2104">
        <f t="shared" ref="U9:U266" si="1">SUM(S9:T9)</f>
        <v>26169988.899999999</v>
      </c>
      <c r="V9" s="2105"/>
      <c r="W9" s="2105"/>
      <c r="X9" s="2105"/>
      <c r="Y9" s="2105"/>
      <c r="Z9" s="2105"/>
      <c r="AA9" s="2105"/>
      <c r="AB9" s="2105"/>
      <c r="AC9" s="2105"/>
      <c r="AD9" s="2106">
        <f t="shared" ref="AD9:AD11" si="2">SUM(S9:T9)</f>
        <v>26169988.899999999</v>
      </c>
      <c r="AE9" s="299">
        <v>43404</v>
      </c>
      <c r="AF9" s="300">
        <v>43462</v>
      </c>
      <c r="AG9" s="301">
        <v>23790899</v>
      </c>
      <c r="AH9" s="301">
        <f t="shared" ref="AH9:AH21" si="3">AG9/10</f>
        <v>2379089.9</v>
      </c>
      <c r="AI9" s="301">
        <f t="shared" ref="AI9:AI21" si="4">SUM(AG9:AH9)</f>
        <v>26169988.899999999</v>
      </c>
      <c r="AJ9" s="301">
        <v>26169989</v>
      </c>
      <c r="AK9" s="302">
        <f t="shared" ref="AK9:AK11" si="5">ROUND(AD9-AJ9,0)</f>
        <v>0</v>
      </c>
      <c r="AL9" s="303">
        <f t="shared" ref="AL9:AL11" si="6">AI9/AD9</f>
        <v>1</v>
      </c>
      <c r="AM9" s="304"/>
      <c r="AN9" s="305"/>
      <c r="AO9" s="306"/>
      <c r="AP9" s="292"/>
      <c r="AQ9" s="307"/>
      <c r="AR9" s="308"/>
      <c r="AS9" s="292" t="s">
        <v>116</v>
      </c>
      <c r="AT9" s="306" t="s">
        <v>118</v>
      </c>
      <c r="AU9" s="292" t="s">
        <v>119</v>
      </c>
      <c r="AV9" s="307" t="s">
        <v>120</v>
      </c>
      <c r="AW9" s="309" t="s">
        <v>121</v>
      </c>
      <c r="AX9" s="310"/>
      <c r="AY9" s="310"/>
    </row>
    <row r="10" spans="1:51" ht="30" customHeight="1">
      <c r="A10" s="22"/>
      <c r="B10" s="5174" t="s">
        <v>16</v>
      </c>
      <c r="C10" s="5166"/>
      <c r="D10" s="5167"/>
      <c r="E10" s="1014" t="s">
        <v>16</v>
      </c>
      <c r="F10" s="777" t="s">
        <v>122</v>
      </c>
      <c r="G10" s="778" t="s">
        <v>123</v>
      </c>
      <c r="H10" s="2107" t="s">
        <v>607</v>
      </c>
      <c r="I10" s="780" t="s">
        <v>112</v>
      </c>
      <c r="J10" s="781" t="s">
        <v>113</v>
      </c>
      <c r="K10" s="782" t="s">
        <v>114</v>
      </c>
      <c r="L10" s="1495" t="s">
        <v>115</v>
      </c>
      <c r="M10" s="799" t="s">
        <v>116</v>
      </c>
      <c r="N10" s="784" t="s">
        <v>117</v>
      </c>
      <c r="O10" s="2108">
        <v>44251</v>
      </c>
      <c r="P10" s="786">
        <v>44251</v>
      </c>
      <c r="Q10" s="775" t="s">
        <v>14</v>
      </c>
      <c r="R10" s="944">
        <v>44398</v>
      </c>
      <c r="S10" s="2109">
        <v>11818182</v>
      </c>
      <c r="T10" s="792">
        <f t="shared" si="0"/>
        <v>1181818.2</v>
      </c>
      <c r="U10" s="2110">
        <f t="shared" si="1"/>
        <v>13000000.199999999</v>
      </c>
      <c r="V10" s="2105"/>
      <c r="W10" s="2111" t="s">
        <v>608</v>
      </c>
      <c r="X10" s="2111" t="s">
        <v>609</v>
      </c>
      <c r="Y10" s="2111" t="s">
        <v>610</v>
      </c>
      <c r="Z10" s="2105"/>
      <c r="AA10" s="2105"/>
      <c r="AB10" s="2105"/>
      <c r="AC10" s="2105"/>
      <c r="AD10" s="2106">
        <f t="shared" si="2"/>
        <v>13000000.199999999</v>
      </c>
      <c r="AE10" s="299">
        <v>44398</v>
      </c>
      <c r="AF10" s="300">
        <v>44410</v>
      </c>
      <c r="AG10" s="301">
        <v>11818182</v>
      </c>
      <c r="AH10" s="301">
        <f t="shared" si="3"/>
        <v>1181818.2</v>
      </c>
      <c r="AI10" s="301">
        <f t="shared" si="4"/>
        <v>13000000.199999999</v>
      </c>
      <c r="AJ10" s="316">
        <v>13000000</v>
      </c>
      <c r="AK10" s="302">
        <f t="shared" si="5"/>
        <v>0</v>
      </c>
      <c r="AL10" s="303">
        <f t="shared" si="6"/>
        <v>1</v>
      </c>
      <c r="AM10" s="317" t="s">
        <v>611</v>
      </c>
      <c r="AN10" s="305"/>
      <c r="AO10" s="306"/>
      <c r="AP10" s="292"/>
      <c r="AQ10" s="307"/>
      <c r="AR10" s="308"/>
      <c r="AS10" s="292" t="s">
        <v>116</v>
      </c>
      <c r="AT10" s="306" t="s">
        <v>118</v>
      </c>
      <c r="AU10" s="292" t="s">
        <v>119</v>
      </c>
      <c r="AV10" s="307" t="s">
        <v>120</v>
      </c>
      <c r="AW10" s="309" t="s">
        <v>121</v>
      </c>
      <c r="AX10" s="310"/>
      <c r="AY10" s="310"/>
    </row>
    <row r="11" spans="1:51" ht="30" customHeight="1">
      <c r="A11" s="22"/>
      <c r="B11" s="5174" t="s">
        <v>16</v>
      </c>
      <c r="C11" s="5166"/>
      <c r="D11" s="5167"/>
      <c r="E11" s="1014" t="s">
        <v>16</v>
      </c>
      <c r="F11" s="777" t="s">
        <v>125</v>
      </c>
      <c r="G11" s="778" t="s">
        <v>126</v>
      </c>
      <c r="H11" s="2107" t="s">
        <v>607</v>
      </c>
      <c r="I11" s="780" t="s">
        <v>112</v>
      </c>
      <c r="J11" s="781" t="s">
        <v>113</v>
      </c>
      <c r="K11" s="782" t="s">
        <v>114</v>
      </c>
      <c r="L11" s="1495" t="s">
        <v>115</v>
      </c>
      <c r="M11" s="799" t="s">
        <v>116</v>
      </c>
      <c r="N11" s="784" t="s">
        <v>117</v>
      </c>
      <c r="O11" s="1012">
        <v>44442</v>
      </c>
      <c r="P11" s="786">
        <v>44442</v>
      </c>
      <c r="Q11" s="775" t="s">
        <v>14</v>
      </c>
      <c r="R11" s="787">
        <v>45291</v>
      </c>
      <c r="S11" s="2109">
        <v>90909091</v>
      </c>
      <c r="T11" s="792">
        <f t="shared" si="0"/>
        <v>9090909.0999999996</v>
      </c>
      <c r="U11" s="2110">
        <f t="shared" si="1"/>
        <v>100000000.09999999</v>
      </c>
      <c r="V11" s="2105"/>
      <c r="W11" s="792" t="s">
        <v>612</v>
      </c>
      <c r="X11" s="2112">
        <f t="shared" ref="X11:X40" si="7">COUNTIF(H:H, W11)</f>
        <v>6</v>
      </c>
      <c r="Y11" s="793" t="str">
        <f t="shared" ref="Y11:Y40" si="8">TEXT(SUMIF(H:H, W11,U:U ), "₩#,##0")</f>
        <v>₩856,982,500</v>
      </c>
      <c r="Z11" s="2105"/>
      <c r="AA11" s="2105"/>
      <c r="AB11" s="2105"/>
      <c r="AC11" s="2105"/>
      <c r="AD11" s="2113">
        <f t="shared" si="2"/>
        <v>100000000.09999999</v>
      </c>
      <c r="AE11" s="335"/>
      <c r="AF11" s="336"/>
      <c r="AG11" s="337">
        <f>SUM(AG12:AG17)</f>
        <v>90909091</v>
      </c>
      <c r="AH11" s="337">
        <f t="shared" si="3"/>
        <v>9090909.0999999996</v>
      </c>
      <c r="AI11" s="337">
        <f t="shared" si="4"/>
        <v>100000000.09999999</v>
      </c>
      <c r="AJ11" s="338">
        <f>SUM(AJ12:AJ17)</f>
        <v>100000000.09999999</v>
      </c>
      <c r="AK11" s="339">
        <f t="shared" si="5"/>
        <v>0</v>
      </c>
      <c r="AL11" s="340">
        <f t="shared" si="6"/>
        <v>1</v>
      </c>
      <c r="AM11" s="341" t="s">
        <v>127</v>
      </c>
      <c r="AN11" s="342"/>
      <c r="AO11" s="343"/>
      <c r="AP11" s="343"/>
      <c r="AQ11" s="344"/>
      <c r="AR11" s="345"/>
      <c r="AS11" s="343" t="s">
        <v>116</v>
      </c>
      <c r="AT11" s="343" t="s">
        <v>128</v>
      </c>
      <c r="AU11" s="343" t="s">
        <v>129</v>
      </c>
      <c r="AV11" s="344">
        <v>1026343116</v>
      </c>
      <c r="AW11" s="346" t="s">
        <v>130</v>
      </c>
      <c r="AX11" s="347"/>
      <c r="AY11" s="347"/>
    </row>
    <row r="12" spans="1:51" ht="13.5" hidden="1" customHeight="1">
      <c r="A12" s="22"/>
      <c r="B12" s="5174"/>
      <c r="C12" s="5166"/>
      <c r="D12" s="5166"/>
      <c r="E12" s="2114"/>
      <c r="F12" s="775"/>
      <c r="G12" s="778"/>
      <c r="H12" s="2107" t="s">
        <v>131</v>
      </c>
      <c r="I12" s="2115"/>
      <c r="J12" s="2116"/>
      <c r="K12" s="2117"/>
      <c r="L12" s="2118" t="s">
        <v>115</v>
      </c>
      <c r="M12" s="799"/>
      <c r="N12" s="978"/>
      <c r="O12" s="1559"/>
      <c r="P12" s="786"/>
      <c r="Q12" s="775"/>
      <c r="R12" s="944"/>
      <c r="S12" s="2109"/>
      <c r="T12" s="792"/>
      <c r="U12" s="2110">
        <f t="shared" si="1"/>
        <v>0</v>
      </c>
      <c r="V12" s="2119"/>
      <c r="W12" s="792"/>
      <c r="X12" s="2112">
        <f t="shared" si="7"/>
        <v>0</v>
      </c>
      <c r="Y12" s="793" t="str">
        <f t="shared" si="8"/>
        <v>₩0</v>
      </c>
      <c r="Z12" s="2119"/>
      <c r="AA12" s="2119"/>
      <c r="AB12" s="2119"/>
      <c r="AC12" s="2119"/>
      <c r="AD12" s="2120"/>
      <c r="AE12" s="364">
        <v>44572</v>
      </c>
      <c r="AF12" s="365">
        <v>44572</v>
      </c>
      <c r="AG12" s="366">
        <v>21000000</v>
      </c>
      <c r="AH12" s="366">
        <f t="shared" si="3"/>
        <v>2100000</v>
      </c>
      <c r="AI12" s="366">
        <f t="shared" si="4"/>
        <v>23100000</v>
      </c>
      <c r="AJ12" s="367">
        <f t="shared" ref="AJ12:AJ17" si="9">AI12</f>
        <v>23100000</v>
      </c>
      <c r="AK12" s="368"/>
      <c r="AL12" s="369"/>
      <c r="AM12" s="370"/>
      <c r="AN12" s="371"/>
      <c r="AO12" s="372"/>
      <c r="AP12" s="356"/>
      <c r="AQ12" s="373"/>
      <c r="AR12" s="374"/>
      <c r="AS12" s="356"/>
      <c r="AT12" s="372"/>
      <c r="AU12" s="356"/>
      <c r="AV12" s="373"/>
      <c r="AW12" s="375"/>
      <c r="AX12" s="376"/>
      <c r="AY12" s="377"/>
    </row>
    <row r="13" spans="1:51" ht="13.5" hidden="1" customHeight="1">
      <c r="A13" s="22"/>
      <c r="B13" s="5174"/>
      <c r="C13" s="5166"/>
      <c r="D13" s="5166"/>
      <c r="E13" s="2114"/>
      <c r="F13" s="775"/>
      <c r="G13" s="778"/>
      <c r="H13" s="2107" t="s">
        <v>132</v>
      </c>
      <c r="I13" s="2115"/>
      <c r="J13" s="2116"/>
      <c r="K13" s="2117"/>
      <c r="L13" s="2118" t="s">
        <v>115</v>
      </c>
      <c r="M13" s="799"/>
      <c r="N13" s="978"/>
      <c r="O13" s="1559"/>
      <c r="P13" s="786"/>
      <c r="Q13" s="775"/>
      <c r="R13" s="944"/>
      <c r="S13" s="2109"/>
      <c r="T13" s="792"/>
      <c r="U13" s="2110">
        <f t="shared" si="1"/>
        <v>0</v>
      </c>
      <c r="V13" s="2119"/>
      <c r="W13" s="792" t="s">
        <v>612</v>
      </c>
      <c r="X13" s="2112">
        <f t="shared" si="7"/>
        <v>6</v>
      </c>
      <c r="Y13" s="793" t="str">
        <f t="shared" si="8"/>
        <v>₩856,982,500</v>
      </c>
      <c r="Z13" s="2119"/>
      <c r="AA13" s="2119"/>
      <c r="AB13" s="2119"/>
      <c r="AC13" s="2119"/>
      <c r="AD13" s="2121"/>
      <c r="AE13" s="392">
        <v>44610</v>
      </c>
      <c r="AF13" s="393">
        <v>44622</v>
      </c>
      <c r="AG13" s="394">
        <v>13000000</v>
      </c>
      <c r="AH13" s="394">
        <f t="shared" si="3"/>
        <v>1300000</v>
      </c>
      <c r="AI13" s="394">
        <f t="shared" si="4"/>
        <v>14300000</v>
      </c>
      <c r="AJ13" s="395">
        <f t="shared" si="9"/>
        <v>14300000</v>
      </c>
      <c r="AK13" s="396"/>
      <c r="AL13" s="397"/>
      <c r="AM13" s="398"/>
      <c r="AN13" s="399"/>
      <c r="AO13" s="400"/>
      <c r="AP13" s="384"/>
      <c r="AQ13" s="401"/>
      <c r="AR13" s="402"/>
      <c r="AS13" s="384"/>
      <c r="AT13" s="400"/>
      <c r="AU13" s="384"/>
      <c r="AV13" s="401"/>
      <c r="AW13" s="403"/>
      <c r="AX13" s="376"/>
      <c r="AY13" s="404"/>
    </row>
    <row r="14" spans="1:51" ht="13.5" hidden="1" customHeight="1">
      <c r="A14" s="22"/>
      <c r="B14" s="5174"/>
      <c r="C14" s="5166"/>
      <c r="D14" s="5166"/>
      <c r="E14" s="2114"/>
      <c r="F14" s="775"/>
      <c r="G14" s="778"/>
      <c r="H14" s="2107" t="s">
        <v>133</v>
      </c>
      <c r="I14" s="2115"/>
      <c r="J14" s="2116"/>
      <c r="K14" s="2117"/>
      <c r="L14" s="2118" t="s">
        <v>115</v>
      </c>
      <c r="M14" s="799"/>
      <c r="N14" s="978"/>
      <c r="O14" s="1559"/>
      <c r="P14" s="786"/>
      <c r="Q14" s="775"/>
      <c r="R14" s="944"/>
      <c r="S14" s="2109"/>
      <c r="T14" s="792"/>
      <c r="U14" s="2110">
        <f t="shared" si="1"/>
        <v>0</v>
      </c>
      <c r="V14" s="2119"/>
      <c r="W14" s="792"/>
      <c r="X14" s="2112">
        <f t="shared" si="7"/>
        <v>0</v>
      </c>
      <c r="Y14" s="793" t="str">
        <f t="shared" si="8"/>
        <v>₩0</v>
      </c>
      <c r="Z14" s="2119"/>
      <c r="AA14" s="2119"/>
      <c r="AB14" s="2119"/>
      <c r="AC14" s="2119"/>
      <c r="AD14" s="2121"/>
      <c r="AE14" s="392">
        <v>44704</v>
      </c>
      <c r="AF14" s="393">
        <v>44711</v>
      </c>
      <c r="AG14" s="394">
        <v>13000000</v>
      </c>
      <c r="AH14" s="394">
        <f t="shared" si="3"/>
        <v>1300000</v>
      </c>
      <c r="AI14" s="394">
        <f t="shared" si="4"/>
        <v>14300000</v>
      </c>
      <c r="AJ14" s="395">
        <f t="shared" si="9"/>
        <v>14300000</v>
      </c>
      <c r="AK14" s="396"/>
      <c r="AL14" s="397"/>
      <c r="AM14" s="398"/>
      <c r="AN14" s="399"/>
      <c r="AO14" s="400"/>
      <c r="AP14" s="384"/>
      <c r="AQ14" s="401"/>
      <c r="AR14" s="402"/>
      <c r="AS14" s="384"/>
      <c r="AT14" s="400"/>
      <c r="AU14" s="384"/>
      <c r="AV14" s="401"/>
      <c r="AW14" s="403"/>
      <c r="AX14" s="376"/>
      <c r="AY14" s="404"/>
    </row>
    <row r="15" spans="1:51" ht="13.5" hidden="1" customHeight="1">
      <c r="A15" s="22"/>
      <c r="B15" s="5174"/>
      <c r="C15" s="5166"/>
      <c r="D15" s="5166"/>
      <c r="E15" s="2114"/>
      <c r="F15" s="775"/>
      <c r="G15" s="778"/>
      <c r="H15" s="2107" t="s">
        <v>134</v>
      </c>
      <c r="I15" s="2115"/>
      <c r="J15" s="2116"/>
      <c r="K15" s="2117"/>
      <c r="L15" s="2118" t="s">
        <v>115</v>
      </c>
      <c r="M15" s="799"/>
      <c r="N15" s="978"/>
      <c r="O15" s="1559"/>
      <c r="P15" s="786"/>
      <c r="Q15" s="775"/>
      <c r="R15" s="944"/>
      <c r="S15" s="2109"/>
      <c r="T15" s="792"/>
      <c r="U15" s="2110">
        <f t="shared" si="1"/>
        <v>0</v>
      </c>
      <c r="V15" s="2119"/>
      <c r="W15" s="792"/>
      <c r="X15" s="2112">
        <f t="shared" si="7"/>
        <v>0</v>
      </c>
      <c r="Y15" s="793" t="str">
        <f t="shared" si="8"/>
        <v>₩0</v>
      </c>
      <c r="Z15" s="2119"/>
      <c r="AA15" s="2119"/>
      <c r="AB15" s="2119"/>
      <c r="AC15" s="2119"/>
      <c r="AD15" s="2121"/>
      <c r="AE15" s="392">
        <v>44915</v>
      </c>
      <c r="AF15" s="393">
        <v>44923</v>
      </c>
      <c r="AG15" s="394">
        <v>12000000</v>
      </c>
      <c r="AH15" s="394">
        <f t="shared" si="3"/>
        <v>1200000</v>
      </c>
      <c r="AI15" s="394">
        <f t="shared" si="4"/>
        <v>13200000</v>
      </c>
      <c r="AJ15" s="395">
        <f t="shared" si="9"/>
        <v>13200000</v>
      </c>
      <c r="AK15" s="396"/>
      <c r="AL15" s="397"/>
      <c r="AM15" s="398"/>
      <c r="AN15" s="399"/>
      <c r="AO15" s="400"/>
      <c r="AP15" s="384"/>
      <c r="AQ15" s="401"/>
      <c r="AR15" s="402"/>
      <c r="AS15" s="384"/>
      <c r="AT15" s="400"/>
      <c r="AU15" s="384"/>
      <c r="AV15" s="401"/>
      <c r="AW15" s="403"/>
      <c r="AX15" s="376"/>
      <c r="AY15" s="404"/>
    </row>
    <row r="16" spans="1:51" ht="13.5" hidden="1" customHeight="1">
      <c r="A16" s="22"/>
      <c r="B16" s="5174"/>
      <c r="C16" s="5166"/>
      <c r="D16" s="5166"/>
      <c r="E16" s="2114"/>
      <c r="F16" s="775"/>
      <c r="G16" s="778"/>
      <c r="H16" s="2107" t="s">
        <v>135</v>
      </c>
      <c r="I16" s="2115"/>
      <c r="J16" s="2116"/>
      <c r="K16" s="2117"/>
      <c r="L16" s="2118" t="s">
        <v>115</v>
      </c>
      <c r="M16" s="799"/>
      <c r="N16" s="978"/>
      <c r="O16" s="1559"/>
      <c r="P16" s="786"/>
      <c r="Q16" s="775"/>
      <c r="R16" s="944"/>
      <c r="S16" s="2109"/>
      <c r="T16" s="792"/>
      <c r="U16" s="2110">
        <f t="shared" si="1"/>
        <v>0</v>
      </c>
      <c r="V16" s="2119"/>
      <c r="W16" s="792"/>
      <c r="X16" s="2112">
        <f t="shared" si="7"/>
        <v>0</v>
      </c>
      <c r="Y16" s="793" t="str">
        <f t="shared" si="8"/>
        <v>₩0</v>
      </c>
      <c r="Z16" s="2119"/>
      <c r="AA16" s="2119"/>
      <c r="AB16" s="2119"/>
      <c r="AC16" s="2119"/>
      <c r="AD16" s="2122"/>
      <c r="AE16" s="414">
        <v>45160</v>
      </c>
      <c r="AF16" s="415">
        <v>45168</v>
      </c>
      <c r="AG16" s="416">
        <v>14000000</v>
      </c>
      <c r="AH16" s="394">
        <f t="shared" si="3"/>
        <v>1400000</v>
      </c>
      <c r="AI16" s="394">
        <f t="shared" si="4"/>
        <v>15400000</v>
      </c>
      <c r="AJ16" s="395">
        <f t="shared" si="9"/>
        <v>15400000</v>
      </c>
      <c r="AK16" s="417"/>
      <c r="AL16" s="418"/>
      <c r="AM16" s="419"/>
      <c r="AN16" s="420"/>
      <c r="AO16" s="421"/>
      <c r="AP16" s="406"/>
      <c r="AQ16" s="422"/>
      <c r="AR16" s="423"/>
      <c r="AS16" s="406"/>
      <c r="AT16" s="421"/>
      <c r="AU16" s="406"/>
      <c r="AV16" s="422"/>
      <c r="AW16" s="424"/>
      <c r="AX16" s="376"/>
      <c r="AY16" s="425"/>
    </row>
    <row r="17" spans="1:51" ht="13.5" hidden="1" customHeight="1">
      <c r="A17" s="22"/>
      <c r="B17" s="5174"/>
      <c r="C17" s="5166"/>
      <c r="D17" s="5166"/>
      <c r="E17" s="2114"/>
      <c r="F17" s="775"/>
      <c r="G17" s="778"/>
      <c r="H17" s="2107" t="s">
        <v>63</v>
      </c>
      <c r="I17" s="2115"/>
      <c r="J17" s="2116"/>
      <c r="K17" s="2117"/>
      <c r="L17" s="2118" t="s">
        <v>115</v>
      </c>
      <c r="M17" s="799"/>
      <c r="N17" s="978"/>
      <c r="O17" s="1559"/>
      <c r="P17" s="786"/>
      <c r="Q17" s="775"/>
      <c r="R17" s="944"/>
      <c r="S17" s="2109"/>
      <c r="T17" s="792"/>
      <c r="U17" s="2110">
        <f t="shared" si="1"/>
        <v>0</v>
      </c>
      <c r="V17" s="2119"/>
      <c r="W17" s="792" t="s">
        <v>613</v>
      </c>
      <c r="X17" s="2112">
        <f t="shared" si="7"/>
        <v>17</v>
      </c>
      <c r="Y17" s="793" t="str">
        <f t="shared" si="8"/>
        <v>₩788,008,100</v>
      </c>
      <c r="Z17" s="2119"/>
      <c r="AA17" s="2119"/>
      <c r="AB17" s="2119"/>
      <c r="AC17" s="2119"/>
      <c r="AD17" s="2123"/>
      <c r="AE17" s="440">
        <v>45405</v>
      </c>
      <c r="AF17" s="441">
        <v>45411</v>
      </c>
      <c r="AG17" s="442">
        <v>17909091</v>
      </c>
      <c r="AH17" s="442">
        <f t="shared" si="3"/>
        <v>1790909.1</v>
      </c>
      <c r="AI17" s="442">
        <f t="shared" si="4"/>
        <v>19700000.100000001</v>
      </c>
      <c r="AJ17" s="443">
        <f t="shared" si="9"/>
        <v>19700000.100000001</v>
      </c>
      <c r="AK17" s="444"/>
      <c r="AL17" s="445"/>
      <c r="AM17" s="446"/>
      <c r="AN17" s="447"/>
      <c r="AO17" s="448"/>
      <c r="AP17" s="432"/>
      <c r="AQ17" s="449"/>
      <c r="AR17" s="450"/>
      <c r="AS17" s="432"/>
      <c r="AT17" s="448"/>
      <c r="AU17" s="432"/>
      <c r="AV17" s="449"/>
      <c r="AW17" s="451"/>
      <c r="AX17" s="310"/>
      <c r="AY17" s="452"/>
    </row>
    <row r="18" spans="1:51" ht="30" customHeight="1">
      <c r="A18" s="22"/>
      <c r="B18" s="5174" t="s">
        <v>16</v>
      </c>
      <c r="C18" s="5166"/>
      <c r="D18" s="5167"/>
      <c r="E18" s="1014" t="s">
        <v>16</v>
      </c>
      <c r="F18" s="2124" t="s">
        <v>136</v>
      </c>
      <c r="G18" s="1677" t="s">
        <v>137</v>
      </c>
      <c r="H18" s="2125" t="s">
        <v>607</v>
      </c>
      <c r="I18" s="780" t="s">
        <v>112</v>
      </c>
      <c r="J18" s="781" t="s">
        <v>113</v>
      </c>
      <c r="K18" s="782" t="s">
        <v>114</v>
      </c>
      <c r="L18" s="1495" t="s">
        <v>138</v>
      </c>
      <c r="M18" s="799" t="s">
        <v>116</v>
      </c>
      <c r="N18" s="784" t="s">
        <v>117</v>
      </c>
      <c r="O18" s="1559">
        <v>44727</v>
      </c>
      <c r="P18" s="786">
        <v>44727</v>
      </c>
      <c r="Q18" s="775" t="s">
        <v>14</v>
      </c>
      <c r="R18" s="944">
        <v>46059</v>
      </c>
      <c r="S18" s="2109">
        <f>190000000+50000000</f>
        <v>240000000</v>
      </c>
      <c r="T18" s="792">
        <f>S18/10</f>
        <v>24000000</v>
      </c>
      <c r="U18" s="2110">
        <f t="shared" si="1"/>
        <v>264000000</v>
      </c>
      <c r="V18" s="2105"/>
      <c r="W18" s="792" t="s">
        <v>613</v>
      </c>
      <c r="X18" s="2112">
        <f t="shared" si="7"/>
        <v>17</v>
      </c>
      <c r="Y18" s="793" t="str">
        <f t="shared" si="8"/>
        <v>₩788,008,100</v>
      </c>
      <c r="Z18" s="2105"/>
      <c r="AA18" s="2105"/>
      <c r="AB18" s="2105"/>
      <c r="AC18" s="2105"/>
      <c r="AD18" s="2126">
        <f>SUM(S18:T18)</f>
        <v>264000000</v>
      </c>
      <c r="AE18" s="470"/>
      <c r="AF18" s="471"/>
      <c r="AG18" s="472">
        <f>SUM(AG19:AG22)</f>
        <v>144000000</v>
      </c>
      <c r="AH18" s="472">
        <f t="shared" si="3"/>
        <v>14400000</v>
      </c>
      <c r="AI18" s="472">
        <f t="shared" si="4"/>
        <v>158400000</v>
      </c>
      <c r="AJ18" s="473">
        <f>SUM(AJ19:AJ21)</f>
        <v>158400000</v>
      </c>
      <c r="AK18" s="474">
        <f>ROUND(AD18-AJ18,0)</f>
        <v>105600000</v>
      </c>
      <c r="AL18" s="475">
        <f>AI18/AD18</f>
        <v>0.6</v>
      </c>
      <c r="AM18" s="476" t="s">
        <v>614</v>
      </c>
      <c r="AN18" s="477" t="s">
        <v>116</v>
      </c>
      <c r="AO18" s="478" t="s">
        <v>140</v>
      </c>
      <c r="AP18" s="479" t="s">
        <v>141</v>
      </c>
      <c r="AQ18" s="480" t="s">
        <v>142</v>
      </c>
      <c r="AR18" s="481" t="s">
        <v>143</v>
      </c>
      <c r="AS18" s="479" t="s">
        <v>116</v>
      </c>
      <c r="AT18" s="478" t="s">
        <v>144</v>
      </c>
      <c r="AU18" s="479" t="s">
        <v>141</v>
      </c>
      <c r="AV18" s="480" t="s">
        <v>145</v>
      </c>
      <c r="AW18" s="482" t="s">
        <v>146</v>
      </c>
      <c r="AX18" s="20"/>
      <c r="AY18" s="20"/>
    </row>
    <row r="19" spans="1:51" ht="13.5" hidden="1" customHeight="1">
      <c r="A19" s="22"/>
      <c r="B19" s="5174"/>
      <c r="C19" s="5166"/>
      <c r="D19" s="5166"/>
      <c r="E19" s="2114"/>
      <c r="F19" s="775"/>
      <c r="G19" s="778"/>
      <c r="H19" s="2107" t="s">
        <v>131</v>
      </c>
      <c r="I19" s="2115"/>
      <c r="J19" s="2116"/>
      <c r="K19" s="2117"/>
      <c r="L19" s="2118" t="s">
        <v>115</v>
      </c>
      <c r="M19" s="799"/>
      <c r="N19" s="978"/>
      <c r="O19" s="1559"/>
      <c r="P19" s="786"/>
      <c r="Q19" s="775"/>
      <c r="R19" s="944"/>
      <c r="S19" s="2109"/>
      <c r="T19" s="792"/>
      <c r="U19" s="2110">
        <f t="shared" si="1"/>
        <v>0</v>
      </c>
      <c r="V19" s="2105"/>
      <c r="W19" s="792"/>
      <c r="X19" s="2112">
        <f t="shared" si="7"/>
        <v>0</v>
      </c>
      <c r="Y19" s="793" t="str">
        <f t="shared" si="8"/>
        <v>₩0</v>
      </c>
      <c r="Z19" s="2105"/>
      <c r="AA19" s="2105"/>
      <c r="AB19" s="2105"/>
      <c r="AC19" s="2105"/>
      <c r="AD19" s="2127"/>
      <c r="AE19" s="499">
        <v>44741</v>
      </c>
      <c r="AF19" s="500">
        <v>44742</v>
      </c>
      <c r="AG19" s="501">
        <v>55000000</v>
      </c>
      <c r="AH19" s="501">
        <f t="shared" si="3"/>
        <v>5500000</v>
      </c>
      <c r="AI19" s="501">
        <f t="shared" si="4"/>
        <v>60500000</v>
      </c>
      <c r="AJ19" s="502">
        <f t="shared" ref="AJ19:AJ21" si="10">AI19</f>
        <v>60500000</v>
      </c>
      <c r="AK19" s="503"/>
      <c r="AL19" s="504">
        <v>0.2291</v>
      </c>
      <c r="AM19" s="505"/>
      <c r="AN19" s="506"/>
      <c r="AO19" s="507"/>
      <c r="AP19" s="491"/>
      <c r="AQ19" s="508"/>
      <c r="AR19" s="509"/>
      <c r="AS19" s="491"/>
      <c r="AT19" s="507"/>
      <c r="AU19" s="491"/>
      <c r="AV19" s="508"/>
      <c r="AW19" s="510"/>
      <c r="AX19" s="511"/>
      <c r="AY19" s="511"/>
    </row>
    <row r="20" spans="1:51" ht="13.5" hidden="1" customHeight="1">
      <c r="A20" s="22"/>
      <c r="B20" s="5174"/>
      <c r="C20" s="5166"/>
      <c r="D20" s="5166"/>
      <c r="E20" s="2114"/>
      <c r="F20" s="775"/>
      <c r="G20" s="778"/>
      <c r="H20" s="2107" t="s">
        <v>132</v>
      </c>
      <c r="I20" s="2115"/>
      <c r="J20" s="2116"/>
      <c r="K20" s="2117"/>
      <c r="L20" s="2118" t="s">
        <v>115</v>
      </c>
      <c r="M20" s="799"/>
      <c r="N20" s="978"/>
      <c r="O20" s="1559"/>
      <c r="P20" s="786"/>
      <c r="Q20" s="775"/>
      <c r="R20" s="944"/>
      <c r="S20" s="2109"/>
      <c r="T20" s="792"/>
      <c r="U20" s="2110">
        <f t="shared" si="1"/>
        <v>0</v>
      </c>
      <c r="V20" s="2105"/>
      <c r="W20" s="792"/>
      <c r="X20" s="2112">
        <f t="shared" si="7"/>
        <v>0</v>
      </c>
      <c r="Y20" s="793" t="str">
        <f t="shared" si="8"/>
        <v>₩0</v>
      </c>
      <c r="Z20" s="2105"/>
      <c r="AA20" s="2105"/>
      <c r="AB20" s="2105"/>
      <c r="AC20" s="2105"/>
      <c r="AD20" s="2128"/>
      <c r="AE20" s="526">
        <v>45222</v>
      </c>
      <c r="AF20" s="527">
        <v>45229</v>
      </c>
      <c r="AG20" s="528">
        <v>41000000</v>
      </c>
      <c r="AH20" s="528">
        <f t="shared" si="3"/>
        <v>4100000</v>
      </c>
      <c r="AI20" s="528">
        <f t="shared" si="4"/>
        <v>45100000</v>
      </c>
      <c r="AJ20" s="529">
        <f t="shared" si="10"/>
        <v>45100000</v>
      </c>
      <c r="AK20" s="503"/>
      <c r="AL20" s="504">
        <v>0.4</v>
      </c>
      <c r="AM20" s="530"/>
      <c r="AN20" s="531"/>
      <c r="AO20" s="532"/>
      <c r="AP20" s="518"/>
      <c r="AQ20" s="533"/>
      <c r="AR20" s="534"/>
      <c r="AS20" s="518"/>
      <c r="AT20" s="532"/>
      <c r="AU20" s="518"/>
      <c r="AV20" s="533"/>
      <c r="AW20" s="535"/>
      <c r="AX20" s="536"/>
      <c r="AY20" s="537"/>
    </row>
    <row r="21" spans="1:51" ht="13.5" hidden="1" customHeight="1">
      <c r="A21" s="22"/>
      <c r="B21" s="5174"/>
      <c r="C21" s="5166"/>
      <c r="D21" s="5166"/>
      <c r="E21" s="2114"/>
      <c r="F21" s="775"/>
      <c r="G21" s="778"/>
      <c r="H21" s="2107" t="s">
        <v>133</v>
      </c>
      <c r="I21" s="2115"/>
      <c r="J21" s="2116"/>
      <c r="K21" s="2117"/>
      <c r="L21" s="2118" t="s">
        <v>115</v>
      </c>
      <c r="M21" s="799"/>
      <c r="N21" s="978"/>
      <c r="O21" s="1559"/>
      <c r="P21" s="786"/>
      <c r="Q21" s="775"/>
      <c r="R21" s="944"/>
      <c r="S21" s="2109"/>
      <c r="T21" s="792"/>
      <c r="U21" s="2110">
        <f t="shared" si="1"/>
        <v>0</v>
      </c>
      <c r="V21" s="2105"/>
      <c r="W21" s="792"/>
      <c r="X21" s="2112">
        <f t="shared" si="7"/>
        <v>0</v>
      </c>
      <c r="Y21" s="793" t="str">
        <f t="shared" si="8"/>
        <v>₩0</v>
      </c>
      <c r="Z21" s="2105"/>
      <c r="AA21" s="2105"/>
      <c r="AB21" s="2105"/>
      <c r="AC21" s="2105"/>
      <c r="AD21" s="2129"/>
      <c r="AE21" s="547">
        <v>45707</v>
      </c>
      <c r="AF21" s="548">
        <v>45715</v>
      </c>
      <c r="AG21" s="549">
        <v>48000000</v>
      </c>
      <c r="AH21" s="550">
        <f t="shared" si="3"/>
        <v>4800000</v>
      </c>
      <c r="AI21" s="550">
        <f t="shared" si="4"/>
        <v>52800000</v>
      </c>
      <c r="AJ21" s="529">
        <f t="shared" si="10"/>
        <v>52800000</v>
      </c>
      <c r="AK21" s="503"/>
      <c r="AL21" s="504">
        <v>0.6</v>
      </c>
      <c r="AM21" s="551"/>
      <c r="AN21" s="552"/>
      <c r="AO21" s="553"/>
      <c r="AP21" s="554"/>
      <c r="AQ21" s="555"/>
      <c r="AR21" s="556"/>
      <c r="AS21" s="554"/>
      <c r="AT21" s="553"/>
      <c r="AU21" s="554"/>
      <c r="AV21" s="555"/>
      <c r="AW21" s="557"/>
      <c r="AX21" s="20"/>
      <c r="AY21" s="558"/>
    </row>
    <row r="22" spans="1:51" ht="13.5" hidden="1" customHeight="1">
      <c r="A22" s="559"/>
      <c r="B22" s="5263"/>
      <c r="C22" s="5166"/>
      <c r="D22" s="5166"/>
      <c r="E22" s="2131"/>
      <c r="F22" s="2130"/>
      <c r="G22" s="2132"/>
      <c r="H22" s="2107" t="s">
        <v>63</v>
      </c>
      <c r="I22" s="2115"/>
      <c r="J22" s="2116"/>
      <c r="K22" s="782"/>
      <c r="L22" s="1495" t="s">
        <v>138</v>
      </c>
      <c r="M22" s="799"/>
      <c r="N22" s="978"/>
      <c r="O22" s="1559"/>
      <c r="P22" s="786"/>
      <c r="Q22" s="775"/>
      <c r="R22" s="944"/>
      <c r="S22" s="2109"/>
      <c r="T22" s="792"/>
      <c r="U22" s="2110">
        <f t="shared" si="1"/>
        <v>0</v>
      </c>
      <c r="V22" s="2133"/>
      <c r="W22" s="792"/>
      <c r="X22" s="2112">
        <f t="shared" si="7"/>
        <v>0</v>
      </c>
      <c r="Y22" s="793" t="str">
        <f t="shared" si="8"/>
        <v>₩0</v>
      </c>
      <c r="Z22" s="2133"/>
      <c r="AA22" s="2133"/>
      <c r="AB22" s="2133"/>
      <c r="AC22" s="2133"/>
      <c r="AD22" s="2134"/>
      <c r="AE22" s="576"/>
      <c r="AF22" s="577"/>
      <c r="AG22" s="578"/>
      <c r="AH22" s="578"/>
      <c r="AI22" s="578"/>
      <c r="AJ22" s="579"/>
      <c r="AK22" s="580"/>
      <c r="AL22" s="581"/>
      <c r="AM22" s="582" t="s">
        <v>147</v>
      </c>
      <c r="AN22" s="583"/>
      <c r="AO22" s="584"/>
      <c r="AP22" s="585"/>
      <c r="AQ22" s="586"/>
      <c r="AR22" s="587"/>
      <c r="AS22" s="585"/>
      <c r="AT22" s="584"/>
      <c r="AU22" s="585"/>
      <c r="AV22" s="586"/>
      <c r="AW22" s="588"/>
      <c r="AX22" s="589"/>
      <c r="AY22" s="590"/>
    </row>
    <row r="23" spans="1:51" ht="30" customHeight="1">
      <c r="A23" s="22"/>
      <c r="B23" s="5174" t="s">
        <v>16</v>
      </c>
      <c r="C23" s="5166"/>
      <c r="D23" s="5167"/>
      <c r="E23" s="776" t="s">
        <v>16</v>
      </c>
      <c r="F23" s="777" t="s">
        <v>148</v>
      </c>
      <c r="G23" s="778" t="s">
        <v>149</v>
      </c>
      <c r="H23" s="2107" t="s">
        <v>612</v>
      </c>
      <c r="I23" s="780" t="s">
        <v>112</v>
      </c>
      <c r="J23" s="781" t="s">
        <v>113</v>
      </c>
      <c r="K23" s="782" t="s">
        <v>150</v>
      </c>
      <c r="L23" s="1495" t="s">
        <v>115</v>
      </c>
      <c r="M23" s="799" t="s">
        <v>151</v>
      </c>
      <c r="N23" s="784" t="s">
        <v>117</v>
      </c>
      <c r="O23" s="785">
        <v>45016</v>
      </c>
      <c r="P23" s="786">
        <v>45016</v>
      </c>
      <c r="Q23" s="775" t="s">
        <v>14</v>
      </c>
      <c r="R23" s="944">
        <v>45657</v>
      </c>
      <c r="S23" s="2109">
        <v>20000000</v>
      </c>
      <c r="T23" s="792">
        <f>S23/10</f>
        <v>2000000</v>
      </c>
      <c r="U23" s="2110">
        <f t="shared" si="1"/>
        <v>22000000</v>
      </c>
      <c r="V23" s="2105"/>
      <c r="W23" s="792" t="s">
        <v>615</v>
      </c>
      <c r="X23" s="2112">
        <f t="shared" si="7"/>
        <v>3</v>
      </c>
      <c r="Y23" s="793" t="str">
        <f t="shared" si="8"/>
        <v>₩121,000,000</v>
      </c>
      <c r="Z23" s="2105"/>
      <c r="AA23" s="2105"/>
      <c r="AB23" s="2105"/>
      <c r="AC23" s="2105"/>
      <c r="AD23" s="2135">
        <f>SUM(S23:T23)</f>
        <v>22000000</v>
      </c>
      <c r="AE23" s="605"/>
      <c r="AF23" s="606"/>
      <c r="AG23" s="607">
        <f t="shared" ref="AG23:AJ23" si="11">SUM(AG24:AG25)</f>
        <v>20000000</v>
      </c>
      <c r="AH23" s="607">
        <f t="shared" si="11"/>
        <v>2000000</v>
      </c>
      <c r="AI23" s="607">
        <f t="shared" si="11"/>
        <v>22000000</v>
      </c>
      <c r="AJ23" s="608">
        <f t="shared" si="11"/>
        <v>22000000</v>
      </c>
      <c r="AK23" s="609">
        <f>ROUND(AD23-AJ23,0)</f>
        <v>0</v>
      </c>
      <c r="AL23" s="610">
        <f>AI23/AD23</f>
        <v>1</v>
      </c>
      <c r="AM23" s="611"/>
      <c r="AN23" s="612"/>
      <c r="AO23" s="613"/>
      <c r="AP23" s="597"/>
      <c r="AQ23" s="614"/>
      <c r="AR23" s="615"/>
      <c r="AS23" s="597"/>
      <c r="AT23" s="613"/>
      <c r="AU23" s="597"/>
      <c r="AV23" s="614"/>
      <c r="AW23" s="616"/>
      <c r="AX23" s="376"/>
      <c r="AY23" s="376"/>
    </row>
    <row r="24" spans="1:51" ht="13.5" hidden="1" customHeight="1">
      <c r="A24" s="22"/>
      <c r="B24" s="5174"/>
      <c r="C24" s="5166"/>
      <c r="D24" s="5166"/>
      <c r="E24" s="2114"/>
      <c r="F24" s="775"/>
      <c r="G24" s="778"/>
      <c r="H24" s="2107" t="s">
        <v>62</v>
      </c>
      <c r="I24" s="2115"/>
      <c r="J24" s="2116"/>
      <c r="K24" s="2117"/>
      <c r="L24" s="2118" t="s">
        <v>115</v>
      </c>
      <c r="M24" s="799"/>
      <c r="N24" s="978"/>
      <c r="O24" s="1559"/>
      <c r="P24" s="786"/>
      <c r="Q24" s="775"/>
      <c r="R24" s="944"/>
      <c r="S24" s="2109"/>
      <c r="T24" s="792"/>
      <c r="U24" s="2110">
        <f t="shared" si="1"/>
        <v>0</v>
      </c>
      <c r="V24" s="2119"/>
      <c r="W24" s="792"/>
      <c r="X24" s="2112">
        <f t="shared" si="7"/>
        <v>0</v>
      </c>
      <c r="Y24" s="793" t="str">
        <f t="shared" si="8"/>
        <v>₩0</v>
      </c>
      <c r="Z24" s="2119"/>
      <c r="AA24" s="2119"/>
      <c r="AB24" s="2119"/>
      <c r="AC24" s="2119"/>
      <c r="AD24" s="2120"/>
      <c r="AE24" s="364">
        <v>45046</v>
      </c>
      <c r="AF24" s="365">
        <v>45071</v>
      </c>
      <c r="AG24" s="366">
        <v>18000000</v>
      </c>
      <c r="AH24" s="366">
        <f t="shared" ref="AH24:AH33" si="12">AG24/10</f>
        <v>1800000</v>
      </c>
      <c r="AI24" s="366">
        <f t="shared" ref="AI24:AI33" si="13">SUM(AG24:AH24)</f>
        <v>19800000</v>
      </c>
      <c r="AJ24" s="620">
        <v>19800000</v>
      </c>
      <c r="AK24" s="368"/>
      <c r="AL24" s="369"/>
      <c r="AM24" s="370"/>
      <c r="AN24" s="371"/>
      <c r="AO24" s="372"/>
      <c r="AP24" s="356"/>
      <c r="AQ24" s="373"/>
      <c r="AR24" s="374"/>
      <c r="AS24" s="356"/>
      <c r="AT24" s="372"/>
      <c r="AU24" s="356"/>
      <c r="AV24" s="373"/>
      <c r="AW24" s="375"/>
      <c r="AX24" s="377"/>
      <c r="AY24" s="377"/>
    </row>
    <row r="25" spans="1:51" ht="13.5" hidden="1" customHeight="1">
      <c r="A25" s="22"/>
      <c r="B25" s="5174"/>
      <c r="C25" s="5166"/>
      <c r="D25" s="5166"/>
      <c r="E25" s="2114"/>
      <c r="F25" s="775"/>
      <c r="G25" s="778"/>
      <c r="H25" s="2107" t="s">
        <v>63</v>
      </c>
      <c r="I25" s="2115"/>
      <c r="J25" s="2116"/>
      <c r="K25" s="2117"/>
      <c r="L25" s="2118" t="s">
        <v>115</v>
      </c>
      <c r="M25" s="799"/>
      <c r="N25" s="978"/>
      <c r="O25" s="1559"/>
      <c r="P25" s="786"/>
      <c r="Q25" s="775"/>
      <c r="R25" s="944"/>
      <c r="S25" s="2109"/>
      <c r="T25" s="792"/>
      <c r="U25" s="2110">
        <f t="shared" si="1"/>
        <v>0</v>
      </c>
      <c r="V25" s="2119"/>
      <c r="W25" s="792"/>
      <c r="X25" s="2112">
        <f t="shared" si="7"/>
        <v>0</v>
      </c>
      <c r="Y25" s="793" t="str">
        <f t="shared" si="8"/>
        <v>₩0</v>
      </c>
      <c r="Z25" s="2119"/>
      <c r="AA25" s="2119"/>
      <c r="AB25" s="2119"/>
      <c r="AC25" s="2119"/>
      <c r="AD25" s="2123"/>
      <c r="AE25" s="440">
        <v>45280</v>
      </c>
      <c r="AF25" s="441">
        <v>45316</v>
      </c>
      <c r="AG25" s="442">
        <v>2000000</v>
      </c>
      <c r="AH25" s="442">
        <f t="shared" si="12"/>
        <v>200000</v>
      </c>
      <c r="AI25" s="442">
        <f t="shared" si="13"/>
        <v>2200000</v>
      </c>
      <c r="AJ25" s="621">
        <v>2200000</v>
      </c>
      <c r="AK25" s="444"/>
      <c r="AL25" s="445"/>
      <c r="AM25" s="446"/>
      <c r="AN25" s="447"/>
      <c r="AO25" s="448"/>
      <c r="AP25" s="432"/>
      <c r="AQ25" s="449"/>
      <c r="AR25" s="450"/>
      <c r="AS25" s="432"/>
      <c r="AT25" s="448"/>
      <c r="AU25" s="432"/>
      <c r="AV25" s="449"/>
      <c r="AW25" s="451"/>
      <c r="AX25" s="452"/>
      <c r="AY25" s="452"/>
    </row>
    <row r="26" spans="1:51" ht="30" hidden="1" customHeight="1">
      <c r="A26" s="22"/>
      <c r="B26" s="5174" t="s">
        <v>152</v>
      </c>
      <c r="C26" s="5166"/>
      <c r="D26" s="5167"/>
      <c r="E26" s="1038" t="s">
        <v>25</v>
      </c>
      <c r="F26" s="777"/>
      <c r="G26" s="778" t="s">
        <v>153</v>
      </c>
      <c r="H26" s="2107"/>
      <c r="I26" s="977" t="s">
        <v>154</v>
      </c>
      <c r="J26" s="781" t="s">
        <v>155</v>
      </c>
      <c r="K26" s="782" t="s">
        <v>156</v>
      </c>
      <c r="L26" s="1495" t="s">
        <v>115</v>
      </c>
      <c r="M26" s="799" t="s">
        <v>151</v>
      </c>
      <c r="N26" s="784" t="s">
        <v>117</v>
      </c>
      <c r="O26" s="1012">
        <v>45016</v>
      </c>
      <c r="P26" s="786">
        <v>45016</v>
      </c>
      <c r="Q26" s="775" t="s">
        <v>14</v>
      </c>
      <c r="R26" s="944">
        <v>45657</v>
      </c>
      <c r="S26" s="2109">
        <v>66000000</v>
      </c>
      <c r="T26" s="792">
        <f t="shared" ref="T26:T28" si="14">S26/10</f>
        <v>6600000</v>
      </c>
      <c r="U26" s="2110">
        <f t="shared" si="1"/>
        <v>72600000</v>
      </c>
      <c r="V26" s="2105"/>
      <c r="W26" s="792" t="s">
        <v>615</v>
      </c>
      <c r="X26" s="2112">
        <f t="shared" si="7"/>
        <v>3</v>
      </c>
      <c r="Y26" s="793" t="str">
        <f t="shared" si="8"/>
        <v>₩121,000,000</v>
      </c>
      <c r="Z26" s="2105"/>
      <c r="AA26" s="2105"/>
      <c r="AB26" s="2105"/>
      <c r="AC26" s="2105"/>
      <c r="AD26" s="2106">
        <f t="shared" ref="AD26:AD28" si="15">SUM(S26:T26)</f>
        <v>72600000</v>
      </c>
      <c r="AE26" s="627"/>
      <c r="AF26" s="300"/>
      <c r="AG26" s="301">
        <v>0</v>
      </c>
      <c r="AH26" s="301">
        <f t="shared" si="12"/>
        <v>0</v>
      </c>
      <c r="AI26" s="301">
        <f t="shared" si="13"/>
        <v>0</v>
      </c>
      <c r="AJ26" s="316">
        <v>0</v>
      </c>
      <c r="AK26" s="628">
        <v>0</v>
      </c>
      <c r="AL26" s="303">
        <f t="shared" ref="AL26:AL28" si="16">AI26/AD26</f>
        <v>0</v>
      </c>
      <c r="AM26" s="629" t="s">
        <v>157</v>
      </c>
      <c r="AN26" s="305"/>
      <c r="AO26" s="306"/>
      <c r="AP26" s="292"/>
      <c r="AQ26" s="630"/>
      <c r="AR26" s="308"/>
      <c r="AS26" s="292"/>
      <c r="AT26" s="306"/>
      <c r="AU26" s="292"/>
      <c r="AV26" s="630"/>
      <c r="AW26" s="309"/>
      <c r="AX26" s="310"/>
      <c r="AY26" s="310"/>
    </row>
    <row r="27" spans="1:51" ht="30" customHeight="1">
      <c r="A27" s="22"/>
      <c r="B27" s="5174" t="s">
        <v>16</v>
      </c>
      <c r="C27" s="5166"/>
      <c r="D27" s="5167"/>
      <c r="E27" s="776" t="s">
        <v>16</v>
      </c>
      <c r="F27" s="777" t="s">
        <v>158</v>
      </c>
      <c r="G27" s="778" t="s">
        <v>26</v>
      </c>
      <c r="H27" s="2107" t="s">
        <v>612</v>
      </c>
      <c r="I27" s="780" t="s">
        <v>112</v>
      </c>
      <c r="J27" s="781" t="s">
        <v>113</v>
      </c>
      <c r="K27" s="782" t="s">
        <v>150</v>
      </c>
      <c r="L27" s="1495" t="s">
        <v>115</v>
      </c>
      <c r="M27" s="799" t="s">
        <v>159</v>
      </c>
      <c r="N27" s="784" t="s">
        <v>117</v>
      </c>
      <c r="O27" s="1012">
        <v>45062</v>
      </c>
      <c r="P27" s="786">
        <v>45062</v>
      </c>
      <c r="Q27" s="775" t="s">
        <v>14</v>
      </c>
      <c r="R27" s="944">
        <v>45428</v>
      </c>
      <c r="S27" s="2109">
        <v>39400000</v>
      </c>
      <c r="T27" s="792">
        <f t="shared" si="14"/>
        <v>3940000</v>
      </c>
      <c r="U27" s="2110">
        <f t="shared" si="1"/>
        <v>43340000</v>
      </c>
      <c r="V27" s="2105"/>
      <c r="W27" s="792" t="s">
        <v>616</v>
      </c>
      <c r="X27" s="2112">
        <f t="shared" si="7"/>
        <v>7</v>
      </c>
      <c r="Y27" s="793" t="str">
        <f t="shared" si="8"/>
        <v>₩93,720,000</v>
      </c>
      <c r="Z27" s="2105"/>
      <c r="AA27" s="2105"/>
      <c r="AB27" s="2105"/>
      <c r="AC27" s="2105"/>
      <c r="AD27" s="2136">
        <f t="shared" si="15"/>
        <v>43340000</v>
      </c>
      <c r="AE27" s="644">
        <v>45077</v>
      </c>
      <c r="AF27" s="645">
        <v>45107</v>
      </c>
      <c r="AG27" s="646">
        <f>S27</f>
        <v>39400000</v>
      </c>
      <c r="AH27" s="646">
        <f t="shared" si="12"/>
        <v>3940000</v>
      </c>
      <c r="AI27" s="646">
        <f t="shared" si="13"/>
        <v>43340000</v>
      </c>
      <c r="AJ27" s="338">
        <v>43340000</v>
      </c>
      <c r="AK27" s="628">
        <f t="shared" ref="AK27:AK28" si="17">ROUND(AD27-AJ27,0)</f>
        <v>0</v>
      </c>
      <c r="AL27" s="647">
        <f t="shared" si="16"/>
        <v>1</v>
      </c>
      <c r="AM27" s="648"/>
      <c r="AN27" s="649" t="s">
        <v>159</v>
      </c>
      <c r="AO27" s="650" t="s">
        <v>160</v>
      </c>
      <c r="AP27" s="637" t="s">
        <v>161</v>
      </c>
      <c r="AQ27" s="651" t="s">
        <v>162</v>
      </c>
      <c r="AR27" s="652" t="s">
        <v>163</v>
      </c>
      <c r="AS27" s="637"/>
      <c r="AT27" s="650"/>
      <c r="AU27" s="637"/>
      <c r="AV27" s="651"/>
      <c r="AW27" s="653"/>
      <c r="AX27" s="654"/>
      <c r="AY27" s="654"/>
    </row>
    <row r="28" spans="1:51" ht="30" customHeight="1">
      <c r="A28" s="22"/>
      <c r="B28" s="5174" t="s">
        <v>16</v>
      </c>
      <c r="C28" s="5166"/>
      <c r="D28" s="5167"/>
      <c r="E28" s="776" t="s">
        <v>16</v>
      </c>
      <c r="F28" s="777" t="s">
        <v>164</v>
      </c>
      <c r="G28" s="778" t="s">
        <v>28</v>
      </c>
      <c r="H28" s="2107" t="s">
        <v>613</v>
      </c>
      <c r="I28" s="780" t="s">
        <v>112</v>
      </c>
      <c r="J28" s="781" t="s">
        <v>113</v>
      </c>
      <c r="K28" s="782" t="s">
        <v>114</v>
      </c>
      <c r="L28" s="1495" t="s">
        <v>138</v>
      </c>
      <c r="M28" s="799" t="s">
        <v>29</v>
      </c>
      <c r="N28" s="784" t="s">
        <v>117</v>
      </c>
      <c r="O28" s="1012">
        <v>45108</v>
      </c>
      <c r="P28" s="786">
        <v>45108</v>
      </c>
      <c r="Q28" s="775" t="s">
        <v>14</v>
      </c>
      <c r="R28" s="944">
        <v>45838</v>
      </c>
      <c r="S28" s="2109">
        <v>400000000</v>
      </c>
      <c r="T28" s="792">
        <f t="shared" si="14"/>
        <v>40000000</v>
      </c>
      <c r="U28" s="2110">
        <f t="shared" si="1"/>
        <v>440000000</v>
      </c>
      <c r="V28" s="2105"/>
      <c r="W28" s="792" t="s">
        <v>617</v>
      </c>
      <c r="X28" s="2112">
        <f t="shared" si="7"/>
        <v>2</v>
      </c>
      <c r="Y28" s="793" t="str">
        <f t="shared" si="8"/>
        <v>₩628,100,000</v>
      </c>
      <c r="Z28" s="2105"/>
      <c r="AA28" s="2105"/>
      <c r="AB28" s="2105"/>
      <c r="AC28" s="2105"/>
      <c r="AD28" s="2137">
        <f t="shared" si="15"/>
        <v>440000000</v>
      </c>
      <c r="AE28" s="668"/>
      <c r="AF28" s="669"/>
      <c r="AG28" s="670">
        <f>SUM(AG29:AG34)</f>
        <v>350000000</v>
      </c>
      <c r="AH28" s="670">
        <f t="shared" si="12"/>
        <v>35000000</v>
      </c>
      <c r="AI28" s="670">
        <f t="shared" si="13"/>
        <v>385000000</v>
      </c>
      <c r="AJ28" s="671">
        <f>SUM(AJ29:AJ33)</f>
        <v>385000000</v>
      </c>
      <c r="AK28" s="474">
        <f t="shared" si="17"/>
        <v>55000000</v>
      </c>
      <c r="AL28" s="672">
        <f t="shared" si="16"/>
        <v>0.875</v>
      </c>
      <c r="AM28" s="673"/>
      <c r="AN28" s="477" t="s">
        <v>29</v>
      </c>
      <c r="AO28" s="478" t="s">
        <v>165</v>
      </c>
      <c r="AP28" s="479" t="s">
        <v>166</v>
      </c>
      <c r="AQ28" s="480">
        <v>1088625625</v>
      </c>
      <c r="AR28" s="481" t="s">
        <v>167</v>
      </c>
      <c r="AS28" s="479"/>
      <c r="AT28" s="478"/>
      <c r="AU28" s="479"/>
      <c r="AV28" s="480"/>
      <c r="AW28" s="482"/>
      <c r="AX28" s="20"/>
      <c r="AY28" s="20"/>
    </row>
    <row r="29" spans="1:51" ht="13.5" hidden="1" customHeight="1">
      <c r="A29" s="22"/>
      <c r="B29" s="5174"/>
      <c r="C29" s="5166"/>
      <c r="D29" s="5166"/>
      <c r="E29" s="2114"/>
      <c r="F29" s="775"/>
      <c r="G29" s="778"/>
      <c r="H29" s="2107" t="s">
        <v>67</v>
      </c>
      <c r="I29" s="2115"/>
      <c r="J29" s="2116"/>
      <c r="K29" s="2117"/>
      <c r="L29" s="2118" t="s">
        <v>115</v>
      </c>
      <c r="M29" s="799"/>
      <c r="N29" s="978"/>
      <c r="O29" s="1559"/>
      <c r="P29" s="786"/>
      <c r="Q29" s="775"/>
      <c r="R29" s="944"/>
      <c r="S29" s="2109"/>
      <c r="T29" s="792"/>
      <c r="U29" s="2110">
        <f t="shared" si="1"/>
        <v>0</v>
      </c>
      <c r="V29" s="2119"/>
      <c r="W29" s="2138"/>
      <c r="X29" s="2112">
        <f t="shared" si="7"/>
        <v>0</v>
      </c>
      <c r="Y29" s="793" t="str">
        <f t="shared" si="8"/>
        <v>₩0</v>
      </c>
      <c r="Z29" s="2119"/>
      <c r="AA29" s="2119"/>
      <c r="AB29" s="2119"/>
      <c r="AC29" s="2119"/>
      <c r="AD29" s="2139"/>
      <c r="AE29" s="499">
        <v>45108</v>
      </c>
      <c r="AF29" s="500">
        <v>45121</v>
      </c>
      <c r="AG29" s="501">
        <v>50000000</v>
      </c>
      <c r="AH29" s="501">
        <f t="shared" si="12"/>
        <v>5000000</v>
      </c>
      <c r="AI29" s="501">
        <f t="shared" si="13"/>
        <v>55000000</v>
      </c>
      <c r="AJ29" s="679">
        <v>55000000</v>
      </c>
      <c r="AK29" s="680"/>
      <c r="AL29" s="681"/>
      <c r="AM29" s="505"/>
      <c r="AN29" s="506"/>
      <c r="AO29" s="507"/>
      <c r="AP29" s="491"/>
      <c r="AQ29" s="508"/>
      <c r="AR29" s="509"/>
      <c r="AS29" s="491"/>
      <c r="AT29" s="507"/>
      <c r="AU29" s="491"/>
      <c r="AV29" s="508"/>
      <c r="AW29" s="510"/>
      <c r="AX29" s="511"/>
      <c r="AY29" s="511"/>
    </row>
    <row r="30" spans="1:51" ht="13.5" hidden="1" customHeight="1">
      <c r="A30" s="22"/>
      <c r="B30" s="5174"/>
      <c r="C30" s="5166"/>
      <c r="D30" s="5166"/>
      <c r="E30" s="2114"/>
      <c r="F30" s="775"/>
      <c r="G30" s="778"/>
      <c r="H30" s="2107" t="s">
        <v>168</v>
      </c>
      <c r="I30" s="2115"/>
      <c r="J30" s="2116"/>
      <c r="K30" s="2117"/>
      <c r="L30" s="2118" t="s">
        <v>115</v>
      </c>
      <c r="M30" s="799"/>
      <c r="N30" s="978"/>
      <c r="O30" s="1559"/>
      <c r="P30" s="786"/>
      <c r="Q30" s="775"/>
      <c r="R30" s="944"/>
      <c r="S30" s="2109"/>
      <c r="T30" s="792"/>
      <c r="U30" s="2110">
        <f t="shared" si="1"/>
        <v>0</v>
      </c>
      <c r="V30" s="2119"/>
      <c r="W30" s="2138"/>
      <c r="X30" s="2112">
        <f t="shared" si="7"/>
        <v>0</v>
      </c>
      <c r="Y30" s="793" t="str">
        <f t="shared" si="8"/>
        <v>₩0</v>
      </c>
      <c r="Z30" s="2119"/>
      <c r="AA30" s="2119"/>
      <c r="AB30" s="2119"/>
      <c r="AC30" s="2119"/>
      <c r="AD30" s="2140"/>
      <c r="AE30" s="691">
        <v>45291</v>
      </c>
      <c r="AF30" s="692">
        <v>45345</v>
      </c>
      <c r="AG30" s="693">
        <v>50000000</v>
      </c>
      <c r="AH30" s="693">
        <f t="shared" si="12"/>
        <v>5000000</v>
      </c>
      <c r="AI30" s="693">
        <f t="shared" si="13"/>
        <v>55000000</v>
      </c>
      <c r="AJ30" s="529">
        <v>55000000</v>
      </c>
      <c r="AK30" s="694"/>
      <c r="AL30" s="695"/>
      <c r="AM30" s="696"/>
      <c r="AN30" s="697"/>
      <c r="AO30" s="698"/>
      <c r="AP30" s="683"/>
      <c r="AQ30" s="699"/>
      <c r="AR30" s="700"/>
      <c r="AS30" s="683"/>
      <c r="AT30" s="698"/>
      <c r="AU30" s="683"/>
      <c r="AV30" s="699"/>
      <c r="AW30" s="701"/>
      <c r="AX30" s="702"/>
      <c r="AY30" s="702"/>
    </row>
    <row r="31" spans="1:51" ht="13.5" hidden="1" customHeight="1">
      <c r="A31" s="22"/>
      <c r="B31" s="5174"/>
      <c r="C31" s="5166"/>
      <c r="D31" s="5166"/>
      <c r="E31" s="2114"/>
      <c r="F31" s="775"/>
      <c r="G31" s="778"/>
      <c r="H31" s="2107" t="s">
        <v>169</v>
      </c>
      <c r="I31" s="2115"/>
      <c r="J31" s="2116"/>
      <c r="K31" s="2117"/>
      <c r="L31" s="2118" t="s">
        <v>115</v>
      </c>
      <c r="M31" s="799"/>
      <c r="N31" s="978"/>
      <c r="O31" s="1559"/>
      <c r="P31" s="786"/>
      <c r="Q31" s="775"/>
      <c r="R31" s="944"/>
      <c r="S31" s="2109"/>
      <c r="T31" s="792"/>
      <c r="U31" s="2110">
        <f t="shared" si="1"/>
        <v>0</v>
      </c>
      <c r="V31" s="2119"/>
      <c r="W31" s="2138"/>
      <c r="X31" s="2112">
        <f t="shared" si="7"/>
        <v>0</v>
      </c>
      <c r="Y31" s="793" t="str">
        <f t="shared" si="8"/>
        <v>₩0</v>
      </c>
      <c r="Z31" s="2119"/>
      <c r="AA31" s="2119"/>
      <c r="AB31" s="2119"/>
      <c r="AC31" s="2119"/>
      <c r="AD31" s="2140"/>
      <c r="AE31" s="691">
        <v>45475</v>
      </c>
      <c r="AF31" s="692">
        <v>45483</v>
      </c>
      <c r="AG31" s="693">
        <v>100000000</v>
      </c>
      <c r="AH31" s="693">
        <f t="shared" si="12"/>
        <v>10000000</v>
      </c>
      <c r="AI31" s="693">
        <f t="shared" si="13"/>
        <v>110000000</v>
      </c>
      <c r="AJ31" s="529">
        <v>110000000</v>
      </c>
      <c r="AK31" s="694"/>
      <c r="AL31" s="695"/>
      <c r="AM31" s="696"/>
      <c r="AN31" s="697"/>
      <c r="AO31" s="698"/>
      <c r="AP31" s="683"/>
      <c r="AQ31" s="699"/>
      <c r="AR31" s="700"/>
      <c r="AS31" s="683"/>
      <c r="AT31" s="698"/>
      <c r="AU31" s="683"/>
      <c r="AV31" s="699"/>
      <c r="AW31" s="701"/>
      <c r="AX31" s="702"/>
      <c r="AY31" s="702"/>
    </row>
    <row r="32" spans="1:51" ht="13.5" hidden="1" customHeight="1">
      <c r="A32" s="559"/>
      <c r="B32" s="5174"/>
      <c r="C32" s="5166"/>
      <c r="D32" s="5166"/>
      <c r="E32" s="2114"/>
      <c r="F32" s="775"/>
      <c r="G32" s="778"/>
      <c r="H32" s="2107" t="s">
        <v>170</v>
      </c>
      <c r="I32" s="2115"/>
      <c r="J32" s="2116"/>
      <c r="K32" s="2117"/>
      <c r="L32" s="2118" t="s">
        <v>115</v>
      </c>
      <c r="M32" s="799"/>
      <c r="N32" s="978"/>
      <c r="O32" s="1559"/>
      <c r="P32" s="786"/>
      <c r="Q32" s="775"/>
      <c r="R32" s="944"/>
      <c r="S32" s="2109"/>
      <c r="T32" s="792"/>
      <c r="U32" s="2110">
        <f t="shared" si="1"/>
        <v>0</v>
      </c>
      <c r="V32" s="2133"/>
      <c r="W32" s="2141"/>
      <c r="X32" s="2112">
        <f t="shared" si="7"/>
        <v>0</v>
      </c>
      <c r="Y32" s="793" t="str">
        <f t="shared" si="8"/>
        <v>₩0</v>
      </c>
      <c r="Z32" s="2133"/>
      <c r="AA32" s="2133"/>
      <c r="AB32" s="2133"/>
      <c r="AC32" s="2133"/>
      <c r="AD32" s="2142"/>
      <c r="AE32" s="691">
        <v>45688</v>
      </c>
      <c r="AF32" s="692">
        <v>45754</v>
      </c>
      <c r="AG32" s="693">
        <v>100000000</v>
      </c>
      <c r="AH32" s="693">
        <f t="shared" si="12"/>
        <v>10000000</v>
      </c>
      <c r="AI32" s="693">
        <f t="shared" si="13"/>
        <v>110000000</v>
      </c>
      <c r="AJ32" s="529">
        <v>110000000</v>
      </c>
      <c r="AK32" s="694"/>
      <c r="AL32" s="708"/>
      <c r="AM32" s="709"/>
      <c r="AN32" s="710"/>
      <c r="AO32" s="711"/>
      <c r="AP32" s="712"/>
      <c r="AQ32" s="713"/>
      <c r="AR32" s="714"/>
      <c r="AS32" s="712"/>
      <c r="AT32" s="711"/>
      <c r="AU32" s="712"/>
      <c r="AV32" s="713"/>
      <c r="AW32" s="715"/>
      <c r="AX32" s="716"/>
      <c r="AY32" s="716"/>
    </row>
    <row r="33" spans="1:51" ht="13.5" hidden="1" customHeight="1">
      <c r="A33" s="559"/>
      <c r="B33" s="5174"/>
      <c r="C33" s="5166"/>
      <c r="D33" s="5166"/>
      <c r="E33" s="2114"/>
      <c r="F33" s="775"/>
      <c r="G33" s="778"/>
      <c r="H33" s="2107" t="s">
        <v>171</v>
      </c>
      <c r="I33" s="2115"/>
      <c r="J33" s="2116"/>
      <c r="K33" s="2117"/>
      <c r="L33" s="2118" t="s">
        <v>115</v>
      </c>
      <c r="M33" s="799"/>
      <c r="N33" s="978"/>
      <c r="O33" s="1559"/>
      <c r="P33" s="786"/>
      <c r="Q33" s="775"/>
      <c r="R33" s="944"/>
      <c r="S33" s="2109"/>
      <c r="T33" s="792"/>
      <c r="U33" s="2110">
        <f t="shared" si="1"/>
        <v>0</v>
      </c>
      <c r="V33" s="2133"/>
      <c r="W33" s="2141"/>
      <c r="X33" s="2112">
        <f t="shared" si="7"/>
        <v>0</v>
      </c>
      <c r="Y33" s="793" t="str">
        <f t="shared" si="8"/>
        <v>₩0</v>
      </c>
      <c r="Z33" s="2133"/>
      <c r="AA33" s="2133"/>
      <c r="AB33" s="2133"/>
      <c r="AC33" s="2133"/>
      <c r="AD33" s="2142"/>
      <c r="AE33" s="691">
        <v>46021</v>
      </c>
      <c r="AF33" s="692">
        <v>46021</v>
      </c>
      <c r="AG33" s="693">
        <v>50000000</v>
      </c>
      <c r="AH33" s="693">
        <f t="shared" si="12"/>
        <v>5000000</v>
      </c>
      <c r="AI33" s="693">
        <f t="shared" si="13"/>
        <v>55000000</v>
      </c>
      <c r="AJ33" s="529">
        <v>55000000</v>
      </c>
      <c r="AK33" s="694"/>
      <c r="AL33" s="708"/>
      <c r="AM33" s="709"/>
      <c r="AN33" s="710"/>
      <c r="AO33" s="711"/>
      <c r="AP33" s="712"/>
      <c r="AQ33" s="713"/>
      <c r="AR33" s="714"/>
      <c r="AS33" s="712"/>
      <c r="AT33" s="711"/>
      <c r="AU33" s="712"/>
      <c r="AV33" s="713"/>
      <c r="AW33" s="715"/>
      <c r="AX33" s="716"/>
      <c r="AY33" s="716"/>
    </row>
    <row r="34" spans="1:51" ht="13.5" hidden="1" customHeight="1">
      <c r="A34" s="559"/>
      <c r="B34" s="5263"/>
      <c r="C34" s="5166"/>
      <c r="D34" s="5166"/>
      <c r="E34" s="2131"/>
      <c r="F34" s="2130"/>
      <c r="G34" s="2132"/>
      <c r="H34" s="2107" t="s">
        <v>172</v>
      </c>
      <c r="I34" s="2115"/>
      <c r="J34" s="2116"/>
      <c r="K34" s="782"/>
      <c r="L34" s="1495" t="s">
        <v>173</v>
      </c>
      <c r="M34" s="799"/>
      <c r="N34" s="978"/>
      <c r="O34" s="1559"/>
      <c r="P34" s="786"/>
      <c r="Q34" s="775"/>
      <c r="R34" s="944"/>
      <c r="S34" s="2109"/>
      <c r="T34" s="792"/>
      <c r="U34" s="2110">
        <f t="shared" si="1"/>
        <v>0</v>
      </c>
      <c r="V34" s="2133"/>
      <c r="W34" s="2141"/>
      <c r="X34" s="2112">
        <f t="shared" si="7"/>
        <v>0</v>
      </c>
      <c r="Y34" s="793" t="str">
        <f t="shared" si="8"/>
        <v>₩0</v>
      </c>
      <c r="Z34" s="2133"/>
      <c r="AA34" s="2133"/>
      <c r="AB34" s="2133"/>
      <c r="AC34" s="2133"/>
      <c r="AD34" s="2143"/>
      <c r="AE34" s="732"/>
      <c r="AF34" s="733"/>
      <c r="AG34" s="734"/>
      <c r="AH34" s="734"/>
      <c r="AI34" s="734"/>
      <c r="AJ34" s="735"/>
      <c r="AK34" s="736"/>
      <c r="AL34" s="737"/>
      <c r="AM34" s="738" t="s">
        <v>174</v>
      </c>
      <c r="AN34" s="739"/>
      <c r="AO34" s="740"/>
      <c r="AP34" s="724"/>
      <c r="AQ34" s="741"/>
      <c r="AR34" s="742"/>
      <c r="AS34" s="724"/>
      <c r="AT34" s="740"/>
      <c r="AU34" s="724"/>
      <c r="AV34" s="741"/>
      <c r="AW34" s="743"/>
      <c r="AX34" s="744"/>
      <c r="AY34" s="744"/>
    </row>
    <row r="35" spans="1:51" ht="36" hidden="1">
      <c r="A35" s="745"/>
      <c r="B35" s="5174" t="s">
        <v>16</v>
      </c>
      <c r="C35" s="5166"/>
      <c r="D35" s="5167"/>
      <c r="E35" s="776" t="s">
        <v>16</v>
      </c>
      <c r="F35" s="777"/>
      <c r="G35" s="778" t="s">
        <v>64</v>
      </c>
      <c r="H35" s="2107"/>
      <c r="I35" s="780" t="s">
        <v>112</v>
      </c>
      <c r="J35" s="781" t="s">
        <v>113</v>
      </c>
      <c r="K35" s="782" t="s">
        <v>114</v>
      </c>
      <c r="L35" s="1495" t="s">
        <v>173</v>
      </c>
      <c r="M35" s="799" t="s">
        <v>29</v>
      </c>
      <c r="N35" s="784" t="s">
        <v>117</v>
      </c>
      <c r="O35" s="785">
        <v>45108</v>
      </c>
      <c r="P35" s="786">
        <v>46204</v>
      </c>
      <c r="Q35" s="775" t="s">
        <v>14</v>
      </c>
      <c r="R35" s="944">
        <v>47299</v>
      </c>
      <c r="S35" s="2109">
        <v>108000000</v>
      </c>
      <c r="T35" s="792">
        <f t="shared" ref="T35:T36" si="18">S35/10</f>
        <v>10800000</v>
      </c>
      <c r="U35" s="2110">
        <f t="shared" si="1"/>
        <v>118800000</v>
      </c>
      <c r="V35" s="2105"/>
      <c r="W35" s="792"/>
      <c r="X35" s="2112">
        <f t="shared" si="7"/>
        <v>0</v>
      </c>
      <c r="Y35" s="793" t="str">
        <f t="shared" si="8"/>
        <v>₩0</v>
      </c>
      <c r="Z35" s="2105"/>
      <c r="AA35" s="2105"/>
      <c r="AB35" s="2105"/>
      <c r="AC35" s="2105"/>
      <c r="AD35" s="2144">
        <f t="shared" ref="AD35:AD36" si="19">SUM(S35:T35)</f>
        <v>118800000</v>
      </c>
      <c r="AE35" s="762"/>
      <c r="AF35" s="763"/>
      <c r="AG35" s="764">
        <v>0</v>
      </c>
      <c r="AH35" s="764">
        <f t="shared" ref="AH35:AH38" si="20">AG35/10</f>
        <v>0</v>
      </c>
      <c r="AI35" s="764">
        <f t="shared" ref="AI35:AI38" si="21">SUM(AG35:AH35)</f>
        <v>0</v>
      </c>
      <c r="AJ35" s="765">
        <v>0</v>
      </c>
      <c r="AK35" s="766">
        <f t="shared" ref="AK35:AK36" si="22">ROUND(AD35-AJ35,0)</f>
        <v>118800000</v>
      </c>
      <c r="AL35" s="767">
        <f t="shared" ref="AL35:AL36" si="23">AI35/AD35</f>
        <v>0</v>
      </c>
      <c r="AM35" s="768" t="s">
        <v>66</v>
      </c>
      <c r="AN35" s="769" t="s">
        <v>29</v>
      </c>
      <c r="AO35" s="770" t="s">
        <v>165</v>
      </c>
      <c r="AP35" s="755" t="s">
        <v>166</v>
      </c>
      <c r="AQ35" s="771">
        <v>1088625625</v>
      </c>
      <c r="AR35" s="772" t="s">
        <v>167</v>
      </c>
      <c r="AS35" s="755"/>
      <c r="AT35" s="770"/>
      <c r="AU35" s="755"/>
      <c r="AV35" s="771"/>
      <c r="AW35" s="773"/>
      <c r="AX35" s="774"/>
      <c r="AY35" s="774"/>
    </row>
    <row r="36" spans="1:51" ht="30" customHeight="1">
      <c r="A36" s="22"/>
      <c r="B36" s="5174" t="s">
        <v>16</v>
      </c>
      <c r="C36" s="5166"/>
      <c r="D36" s="5167"/>
      <c r="E36" s="776" t="s">
        <v>16</v>
      </c>
      <c r="F36" s="777" t="s">
        <v>175</v>
      </c>
      <c r="G36" s="778" t="s">
        <v>30</v>
      </c>
      <c r="H36" s="2107" t="s">
        <v>615</v>
      </c>
      <c r="I36" s="780" t="s">
        <v>112</v>
      </c>
      <c r="J36" s="781" t="s">
        <v>113</v>
      </c>
      <c r="K36" s="782" t="s">
        <v>176</v>
      </c>
      <c r="L36" s="1495" t="s">
        <v>138</v>
      </c>
      <c r="M36" s="775" t="s">
        <v>177</v>
      </c>
      <c r="N36" s="784" t="s">
        <v>117</v>
      </c>
      <c r="O36" s="785">
        <v>45159</v>
      </c>
      <c r="P36" s="786">
        <v>45159</v>
      </c>
      <c r="Q36" s="775" t="s">
        <v>14</v>
      </c>
      <c r="R36" s="787">
        <v>46203</v>
      </c>
      <c r="S36" s="2109">
        <f>30000000+25000000</f>
        <v>55000000</v>
      </c>
      <c r="T36" s="792">
        <f t="shared" si="18"/>
        <v>5500000</v>
      </c>
      <c r="U36" s="2110">
        <f t="shared" si="1"/>
        <v>60500000</v>
      </c>
      <c r="V36" s="2105"/>
      <c r="W36" s="792" t="s">
        <v>606</v>
      </c>
      <c r="X36" s="2112">
        <f t="shared" si="7"/>
        <v>1</v>
      </c>
      <c r="Y36" s="793" t="str">
        <f t="shared" si="8"/>
        <v>₩26,169,989</v>
      </c>
      <c r="Z36" s="2105"/>
      <c r="AA36" s="2105"/>
      <c r="AB36" s="2105"/>
      <c r="AC36" s="2105"/>
      <c r="AD36" s="2145">
        <f t="shared" si="19"/>
        <v>60500000</v>
      </c>
      <c r="AE36" s="790"/>
      <c r="AF36" s="791"/>
      <c r="AG36" s="792">
        <f>SUM(AG37:AG39)</f>
        <v>41363636</v>
      </c>
      <c r="AH36" s="792">
        <f t="shared" si="20"/>
        <v>4136363.6</v>
      </c>
      <c r="AI36" s="792">
        <f t="shared" si="21"/>
        <v>45499999.600000001</v>
      </c>
      <c r="AJ36" s="793">
        <f>SUM(AJ37:AJ38)</f>
        <v>45500000</v>
      </c>
      <c r="AK36" s="794">
        <f t="shared" si="22"/>
        <v>15000000</v>
      </c>
      <c r="AL36" s="795">
        <f t="shared" si="23"/>
        <v>0.7520661090909091</v>
      </c>
      <c r="AM36" s="796" t="s">
        <v>618</v>
      </c>
      <c r="AN36" s="797" t="s">
        <v>177</v>
      </c>
      <c r="AO36" s="798" t="s">
        <v>179</v>
      </c>
      <c r="AP36" s="799" t="s">
        <v>180</v>
      </c>
      <c r="AQ36" s="800">
        <v>1040287635</v>
      </c>
      <c r="AR36" s="801" t="s">
        <v>181</v>
      </c>
      <c r="AS36" s="799" t="s">
        <v>182</v>
      </c>
      <c r="AT36" s="798" t="s">
        <v>183</v>
      </c>
      <c r="AU36" s="799" t="s">
        <v>184</v>
      </c>
      <c r="AV36" s="800" t="s">
        <v>185</v>
      </c>
      <c r="AW36" s="802"/>
      <c r="AX36" s="803"/>
      <c r="AY36" s="803"/>
    </row>
    <row r="37" spans="1:51" ht="13.5" hidden="1" customHeight="1">
      <c r="A37" s="22"/>
      <c r="B37" s="5174"/>
      <c r="C37" s="5166"/>
      <c r="D37" s="5166"/>
      <c r="E37" s="2114"/>
      <c r="F37" s="775"/>
      <c r="G37" s="778"/>
      <c r="H37" s="2107" t="s">
        <v>186</v>
      </c>
      <c r="I37" s="2115"/>
      <c r="J37" s="2116"/>
      <c r="K37" s="2117"/>
      <c r="L37" s="2118" t="s">
        <v>115</v>
      </c>
      <c r="M37" s="799"/>
      <c r="N37" s="978"/>
      <c r="O37" s="1559"/>
      <c r="P37" s="786"/>
      <c r="Q37" s="775"/>
      <c r="R37" s="944"/>
      <c r="S37" s="2109"/>
      <c r="T37" s="792"/>
      <c r="U37" s="2110">
        <f t="shared" si="1"/>
        <v>0</v>
      </c>
      <c r="V37" s="2105"/>
      <c r="W37" s="792"/>
      <c r="X37" s="2112">
        <f t="shared" si="7"/>
        <v>0</v>
      </c>
      <c r="Y37" s="793" t="str">
        <f t="shared" si="8"/>
        <v>₩0</v>
      </c>
      <c r="Z37" s="2105"/>
      <c r="AA37" s="2105"/>
      <c r="AB37" s="2105"/>
      <c r="AC37" s="2105"/>
      <c r="AD37" s="2146"/>
      <c r="AE37" s="820">
        <v>45456</v>
      </c>
      <c r="AF37" s="821">
        <v>45464</v>
      </c>
      <c r="AG37" s="822">
        <v>15454545</v>
      </c>
      <c r="AH37" s="822">
        <f t="shared" si="20"/>
        <v>1545454.5</v>
      </c>
      <c r="AI37" s="822">
        <f t="shared" si="21"/>
        <v>16999999.5</v>
      </c>
      <c r="AJ37" s="822">
        <v>17000000</v>
      </c>
      <c r="AK37" s="823"/>
      <c r="AL37" s="824"/>
      <c r="AM37" s="825"/>
      <c r="AN37" s="826"/>
      <c r="AO37" s="827"/>
      <c r="AP37" s="812"/>
      <c r="AQ37" s="828"/>
      <c r="AR37" s="829"/>
      <c r="AS37" s="812"/>
      <c r="AT37" s="827"/>
      <c r="AU37" s="812"/>
      <c r="AV37" s="828"/>
      <c r="AW37" s="830"/>
      <c r="AX37" s="831"/>
      <c r="AY37" s="831"/>
    </row>
    <row r="38" spans="1:51" ht="13.5" hidden="1" customHeight="1">
      <c r="A38" s="22"/>
      <c r="B38" s="803"/>
      <c r="C38" s="803"/>
      <c r="D38" s="803"/>
      <c r="E38" s="2114"/>
      <c r="F38" s="775"/>
      <c r="G38" s="778"/>
      <c r="H38" s="2107" t="s">
        <v>187</v>
      </c>
      <c r="I38" s="2115"/>
      <c r="J38" s="2116"/>
      <c r="K38" s="2117"/>
      <c r="L38" s="1495" t="s">
        <v>115</v>
      </c>
      <c r="M38" s="799"/>
      <c r="N38" s="978"/>
      <c r="O38" s="1559"/>
      <c r="P38" s="786"/>
      <c r="Q38" s="775"/>
      <c r="R38" s="944"/>
      <c r="S38" s="2109"/>
      <c r="T38" s="792"/>
      <c r="U38" s="2110">
        <f t="shared" si="1"/>
        <v>0</v>
      </c>
      <c r="V38" s="2105"/>
      <c r="W38" s="792"/>
      <c r="X38" s="2112">
        <f t="shared" si="7"/>
        <v>0</v>
      </c>
      <c r="Y38" s="793" t="str">
        <f t="shared" si="8"/>
        <v>₩0</v>
      </c>
      <c r="Z38" s="2105"/>
      <c r="AA38" s="2105"/>
      <c r="AB38" s="2105"/>
      <c r="AC38" s="2105"/>
      <c r="AD38" s="2147"/>
      <c r="AE38" s="691">
        <v>46021</v>
      </c>
      <c r="AF38" s="692">
        <v>46021</v>
      </c>
      <c r="AG38" s="693">
        <v>25909091</v>
      </c>
      <c r="AH38" s="693">
        <f t="shared" si="20"/>
        <v>2590909.1</v>
      </c>
      <c r="AI38" s="693">
        <f t="shared" si="21"/>
        <v>28500000.100000001</v>
      </c>
      <c r="AJ38" s="693">
        <v>28500000</v>
      </c>
      <c r="AK38" s="838"/>
      <c r="AL38" s="839"/>
      <c r="AM38" s="840"/>
      <c r="AN38" s="697"/>
      <c r="AO38" s="698"/>
      <c r="AP38" s="683"/>
      <c r="AQ38" s="699"/>
      <c r="AR38" s="700"/>
      <c r="AS38" s="683"/>
      <c r="AT38" s="698"/>
      <c r="AU38" s="683"/>
      <c r="AV38" s="699"/>
      <c r="AW38" s="701"/>
      <c r="AX38" s="702"/>
      <c r="AY38" s="702"/>
    </row>
    <row r="39" spans="1:51" ht="13.5" hidden="1" customHeight="1">
      <c r="A39" s="841"/>
      <c r="B39" s="2148"/>
      <c r="C39" s="2148"/>
      <c r="D39" s="2148"/>
      <c r="E39" s="2114"/>
      <c r="F39" s="775"/>
      <c r="G39" s="2132"/>
      <c r="H39" s="2107" t="s">
        <v>63</v>
      </c>
      <c r="I39" s="2115"/>
      <c r="J39" s="2116"/>
      <c r="K39" s="2117"/>
      <c r="L39" s="1495" t="s">
        <v>138</v>
      </c>
      <c r="M39" s="799"/>
      <c r="N39" s="978"/>
      <c r="O39" s="785"/>
      <c r="P39" s="786"/>
      <c r="Q39" s="775"/>
      <c r="R39" s="944"/>
      <c r="S39" s="2109"/>
      <c r="T39" s="792"/>
      <c r="U39" s="2110">
        <f t="shared" si="1"/>
        <v>0</v>
      </c>
      <c r="V39" s="2133"/>
      <c r="W39" s="2141"/>
      <c r="X39" s="2112">
        <f t="shared" si="7"/>
        <v>0</v>
      </c>
      <c r="Y39" s="793" t="str">
        <f t="shared" si="8"/>
        <v>₩0</v>
      </c>
      <c r="Z39" s="2133"/>
      <c r="AA39" s="2133"/>
      <c r="AB39" s="2133"/>
      <c r="AC39" s="2133"/>
      <c r="AD39" s="2149"/>
      <c r="AE39" s="859"/>
      <c r="AF39" s="860"/>
      <c r="AG39" s="861"/>
      <c r="AH39" s="861"/>
      <c r="AI39" s="861"/>
      <c r="AJ39" s="861"/>
      <c r="AK39" s="862"/>
      <c r="AL39" s="863"/>
      <c r="AM39" s="864" t="s">
        <v>188</v>
      </c>
      <c r="AN39" s="865"/>
      <c r="AO39" s="866"/>
      <c r="AP39" s="867"/>
      <c r="AQ39" s="868"/>
      <c r="AR39" s="869"/>
      <c r="AS39" s="867"/>
      <c r="AT39" s="866"/>
      <c r="AU39" s="867"/>
      <c r="AV39" s="868"/>
      <c r="AW39" s="870"/>
      <c r="AX39" s="871"/>
      <c r="AY39" s="871"/>
    </row>
    <row r="40" spans="1:51" ht="30" customHeight="1">
      <c r="A40" s="22"/>
      <c r="B40" s="5174" t="s">
        <v>16</v>
      </c>
      <c r="C40" s="5166"/>
      <c r="D40" s="5167"/>
      <c r="E40" s="776" t="s">
        <v>16</v>
      </c>
      <c r="F40" s="777" t="s">
        <v>189</v>
      </c>
      <c r="G40" s="778" t="s">
        <v>33</v>
      </c>
      <c r="H40" s="2107" t="s">
        <v>613</v>
      </c>
      <c r="I40" s="780" t="s">
        <v>112</v>
      </c>
      <c r="J40" s="942" t="s">
        <v>190</v>
      </c>
      <c r="K40" s="782" t="s">
        <v>150</v>
      </c>
      <c r="L40" s="1495" t="s">
        <v>115</v>
      </c>
      <c r="M40" s="799" t="s">
        <v>191</v>
      </c>
      <c r="N40" s="784" t="s">
        <v>117</v>
      </c>
      <c r="O40" s="1012">
        <v>45442</v>
      </c>
      <c r="P40" s="786">
        <v>45444</v>
      </c>
      <c r="Q40" s="775" t="s">
        <v>14</v>
      </c>
      <c r="R40" s="944">
        <v>45808</v>
      </c>
      <c r="S40" s="2109">
        <v>7961000</v>
      </c>
      <c r="T40" s="792">
        <f>S40/10</f>
        <v>796100</v>
      </c>
      <c r="U40" s="2110">
        <f t="shared" si="1"/>
        <v>8757100</v>
      </c>
      <c r="V40" s="2105"/>
      <c r="W40" s="792" t="s">
        <v>607</v>
      </c>
      <c r="X40" s="2112">
        <f t="shared" si="7"/>
        <v>3</v>
      </c>
      <c r="Y40" s="793" t="str">
        <f t="shared" si="8"/>
        <v>₩377,000,000</v>
      </c>
      <c r="Z40" s="2105"/>
      <c r="AA40" s="2105"/>
      <c r="AB40" s="2105"/>
      <c r="AC40" s="2105"/>
      <c r="AD40" s="2136">
        <f t="shared" ref="AD40:AD41" si="24">SUM(S40:T40)</f>
        <v>8757100</v>
      </c>
      <c r="AE40" s="644">
        <v>45461</v>
      </c>
      <c r="AF40" s="645">
        <v>45485</v>
      </c>
      <c r="AG40" s="646">
        <f>S40</f>
        <v>7961000</v>
      </c>
      <c r="AH40" s="646">
        <f t="shared" ref="AH40:AH52" si="25">AG40/10</f>
        <v>796100</v>
      </c>
      <c r="AI40" s="646">
        <f t="shared" ref="AI40:AI52" si="26">SUM(AG40:AH40)</f>
        <v>8757100</v>
      </c>
      <c r="AJ40" s="338">
        <v>8757100</v>
      </c>
      <c r="AK40" s="628">
        <f t="shared" ref="AK40:AK41" si="27">ROUND(AD40-AJ40,0)</f>
        <v>0</v>
      </c>
      <c r="AL40" s="647">
        <f t="shared" ref="AL40:AL41" si="28">AI40/AD40</f>
        <v>1</v>
      </c>
      <c r="AM40" s="648"/>
      <c r="AN40" s="873"/>
      <c r="AO40" s="874"/>
      <c r="AP40" s="875"/>
      <c r="AQ40" s="876"/>
      <c r="AR40" s="877"/>
      <c r="AS40" s="875" t="s">
        <v>191</v>
      </c>
      <c r="AT40" s="874" t="s">
        <v>192</v>
      </c>
      <c r="AU40" s="875" t="s">
        <v>193</v>
      </c>
      <c r="AV40" s="876" t="s">
        <v>194</v>
      </c>
      <c r="AW40" s="878" t="s">
        <v>195</v>
      </c>
      <c r="AX40" s="347"/>
      <c r="AY40" s="654"/>
    </row>
    <row r="41" spans="1:51" ht="30" customHeight="1">
      <c r="A41" s="22"/>
      <c r="B41" s="5174" t="s">
        <v>16</v>
      </c>
      <c r="C41" s="5166"/>
      <c r="D41" s="5167"/>
      <c r="E41" s="776" t="s">
        <v>16</v>
      </c>
      <c r="F41" s="777" t="s">
        <v>196</v>
      </c>
      <c r="G41" s="778" t="s">
        <v>35</v>
      </c>
      <c r="H41" s="2107" t="s">
        <v>613</v>
      </c>
      <c r="I41" s="780" t="s">
        <v>112</v>
      </c>
      <c r="J41" s="942" t="s">
        <v>197</v>
      </c>
      <c r="K41" s="782" t="s">
        <v>114</v>
      </c>
      <c r="L41" s="1495" t="s">
        <v>115</v>
      </c>
      <c r="M41" s="799" t="s">
        <v>191</v>
      </c>
      <c r="N41" s="784" t="s">
        <v>117</v>
      </c>
      <c r="O41" s="1012">
        <v>45442</v>
      </c>
      <c r="P41" s="786">
        <v>45444</v>
      </c>
      <c r="Q41" s="775" t="s">
        <v>14</v>
      </c>
      <c r="R41" s="944">
        <v>45808</v>
      </c>
      <c r="S41" s="2109">
        <v>6000000</v>
      </c>
      <c r="T41" s="792">
        <v>600000</v>
      </c>
      <c r="U41" s="2110">
        <f t="shared" si="1"/>
        <v>6600000</v>
      </c>
      <c r="V41" s="2105"/>
      <c r="W41" s="2150" t="s">
        <v>619</v>
      </c>
      <c r="X41" s="2151" t="s">
        <v>609</v>
      </c>
      <c r="Y41" s="2151" t="s">
        <v>610</v>
      </c>
      <c r="Z41" s="2105"/>
      <c r="AA41" s="2105"/>
      <c r="AB41" s="2105"/>
      <c r="AC41" s="2105"/>
      <c r="AD41" s="2135">
        <f t="shared" si="24"/>
        <v>6600000</v>
      </c>
      <c r="AE41" s="887"/>
      <c r="AF41" s="888"/>
      <c r="AG41" s="607">
        <f>SUM(AG42:AG53)</f>
        <v>6000000</v>
      </c>
      <c r="AH41" s="607">
        <f t="shared" si="25"/>
        <v>600000</v>
      </c>
      <c r="AI41" s="607">
        <f t="shared" si="26"/>
        <v>6600000</v>
      </c>
      <c r="AJ41" s="608">
        <f>SUM(AJ42:AJ53)</f>
        <v>6600000</v>
      </c>
      <c r="AK41" s="609">
        <f t="shared" si="27"/>
        <v>0</v>
      </c>
      <c r="AL41" s="610">
        <f t="shared" si="28"/>
        <v>1</v>
      </c>
      <c r="AM41" s="611" t="s">
        <v>36</v>
      </c>
      <c r="AN41" s="612"/>
      <c r="AO41" s="613"/>
      <c r="AP41" s="597"/>
      <c r="AQ41" s="614"/>
      <c r="AR41" s="615"/>
      <c r="AS41" s="597"/>
      <c r="AT41" s="613"/>
      <c r="AU41" s="597"/>
      <c r="AV41" s="614"/>
      <c r="AW41" s="616"/>
      <c r="AX41" s="376"/>
      <c r="AY41" s="376"/>
    </row>
    <row r="42" spans="1:51" ht="13.5" hidden="1" customHeight="1">
      <c r="A42" s="22"/>
      <c r="B42" s="5174"/>
      <c r="C42" s="5166"/>
      <c r="D42" s="5166"/>
      <c r="E42" s="2114"/>
      <c r="F42" s="775"/>
      <c r="G42" s="778"/>
      <c r="H42" s="2107" t="s">
        <v>198</v>
      </c>
      <c r="I42" s="2115"/>
      <c r="J42" s="2116"/>
      <c r="K42" s="2117"/>
      <c r="L42" s="2118" t="s">
        <v>115</v>
      </c>
      <c r="M42" s="799"/>
      <c r="N42" s="978"/>
      <c r="O42" s="1559"/>
      <c r="P42" s="786"/>
      <c r="Q42" s="775"/>
      <c r="R42" s="944"/>
      <c r="S42" s="2109"/>
      <c r="T42" s="792"/>
      <c r="U42" s="2110">
        <f t="shared" si="1"/>
        <v>0</v>
      </c>
      <c r="V42" s="2105"/>
      <c r="W42" s="792" t="s">
        <v>612</v>
      </c>
      <c r="X42" s="792" t="str">
        <f t="shared" ref="X42:X53" si="29">COUNTIF(H:H, W42) &amp; "건"</f>
        <v>6건</v>
      </c>
      <c r="Y42" s="793" t="str">
        <f t="shared" ref="Y42:Y53" si="30">TEXT(SUMIF(H:H, W42,U:U ), "₩#,##0")</f>
        <v>₩856,982,500</v>
      </c>
      <c r="Z42" s="2105"/>
      <c r="AA42" s="2105"/>
      <c r="AB42" s="2105"/>
      <c r="AC42" s="2105"/>
      <c r="AD42" s="2152"/>
      <c r="AE42" s="896">
        <v>45473</v>
      </c>
      <c r="AF42" s="365">
        <v>45485</v>
      </c>
      <c r="AG42" s="366">
        <v>500000</v>
      </c>
      <c r="AH42" s="366">
        <f t="shared" si="25"/>
        <v>50000</v>
      </c>
      <c r="AI42" s="366">
        <f t="shared" si="26"/>
        <v>550000</v>
      </c>
      <c r="AJ42" s="620">
        <v>550000</v>
      </c>
      <c r="AK42" s="368"/>
      <c r="AL42" s="369"/>
      <c r="AM42" s="370"/>
      <c r="AN42" s="371"/>
      <c r="AO42" s="372"/>
      <c r="AP42" s="356"/>
      <c r="AQ42" s="373"/>
      <c r="AR42" s="374"/>
      <c r="AS42" s="356"/>
      <c r="AT42" s="372"/>
      <c r="AU42" s="356"/>
      <c r="AV42" s="373"/>
      <c r="AW42" s="375"/>
      <c r="AX42" s="376"/>
      <c r="AY42" s="377"/>
    </row>
    <row r="43" spans="1:51" ht="13.5" hidden="1" customHeight="1">
      <c r="A43" s="22"/>
      <c r="B43" s="5174"/>
      <c r="C43" s="5166"/>
      <c r="D43" s="5166"/>
      <c r="E43" s="2114"/>
      <c r="F43" s="775"/>
      <c r="G43" s="778"/>
      <c r="H43" s="2107" t="s">
        <v>199</v>
      </c>
      <c r="I43" s="2115"/>
      <c r="J43" s="2116"/>
      <c r="K43" s="2117"/>
      <c r="L43" s="2118" t="s">
        <v>115</v>
      </c>
      <c r="M43" s="799"/>
      <c r="N43" s="978"/>
      <c r="O43" s="1559"/>
      <c r="P43" s="786"/>
      <c r="Q43" s="775"/>
      <c r="R43" s="944"/>
      <c r="S43" s="2109"/>
      <c r="T43" s="792"/>
      <c r="U43" s="2110">
        <f t="shared" si="1"/>
        <v>0</v>
      </c>
      <c r="V43" s="2105"/>
      <c r="W43" s="792"/>
      <c r="X43" s="792" t="str">
        <f t="shared" si="29"/>
        <v>0건</v>
      </c>
      <c r="Y43" s="793" t="str">
        <f t="shared" si="30"/>
        <v>₩0</v>
      </c>
      <c r="Z43" s="2105"/>
      <c r="AA43" s="2105"/>
      <c r="AB43" s="2105"/>
      <c r="AC43" s="2105"/>
      <c r="AD43" s="2153"/>
      <c r="AE43" s="900">
        <v>45504</v>
      </c>
      <c r="AF43" s="393">
        <v>45541</v>
      </c>
      <c r="AG43" s="394">
        <v>500000</v>
      </c>
      <c r="AH43" s="394">
        <f t="shared" si="25"/>
        <v>50000</v>
      </c>
      <c r="AI43" s="394">
        <f t="shared" si="26"/>
        <v>550000</v>
      </c>
      <c r="AJ43" s="901">
        <v>550000</v>
      </c>
      <c r="AK43" s="396"/>
      <c r="AL43" s="397"/>
      <c r="AM43" s="398"/>
      <c r="AN43" s="399"/>
      <c r="AO43" s="400"/>
      <c r="AP43" s="384"/>
      <c r="AQ43" s="401"/>
      <c r="AR43" s="402"/>
      <c r="AS43" s="384"/>
      <c r="AT43" s="400"/>
      <c r="AU43" s="384"/>
      <c r="AV43" s="401"/>
      <c r="AW43" s="403"/>
      <c r="AX43" s="376"/>
      <c r="AY43" s="404"/>
    </row>
    <row r="44" spans="1:51" ht="13.5" hidden="1" customHeight="1">
      <c r="A44" s="22"/>
      <c r="B44" s="5174"/>
      <c r="C44" s="5166"/>
      <c r="D44" s="5166"/>
      <c r="E44" s="2114"/>
      <c r="F44" s="775"/>
      <c r="G44" s="778"/>
      <c r="H44" s="2107" t="s">
        <v>200</v>
      </c>
      <c r="I44" s="2115"/>
      <c r="J44" s="2116"/>
      <c r="K44" s="2117"/>
      <c r="L44" s="2118" t="s">
        <v>115</v>
      </c>
      <c r="M44" s="799"/>
      <c r="N44" s="978"/>
      <c r="O44" s="1559"/>
      <c r="P44" s="786"/>
      <c r="Q44" s="775"/>
      <c r="R44" s="944"/>
      <c r="S44" s="2109"/>
      <c r="T44" s="792"/>
      <c r="U44" s="2110">
        <f t="shared" si="1"/>
        <v>0</v>
      </c>
      <c r="V44" s="2105"/>
      <c r="W44" s="792" t="s">
        <v>612</v>
      </c>
      <c r="X44" s="792" t="str">
        <f t="shared" si="29"/>
        <v>6건</v>
      </c>
      <c r="Y44" s="793" t="str">
        <f t="shared" si="30"/>
        <v>₩856,982,500</v>
      </c>
      <c r="Z44" s="2105"/>
      <c r="AA44" s="2105"/>
      <c r="AB44" s="2105"/>
      <c r="AC44" s="2105"/>
      <c r="AD44" s="2153"/>
      <c r="AE44" s="900">
        <v>45535</v>
      </c>
      <c r="AF44" s="393">
        <v>45541</v>
      </c>
      <c r="AG44" s="394">
        <v>500000</v>
      </c>
      <c r="AH44" s="394">
        <f t="shared" si="25"/>
        <v>50000</v>
      </c>
      <c r="AI44" s="394">
        <f t="shared" si="26"/>
        <v>550000</v>
      </c>
      <c r="AJ44" s="901">
        <v>550000</v>
      </c>
      <c r="AK44" s="396"/>
      <c r="AL44" s="397"/>
      <c r="AM44" s="398"/>
      <c r="AN44" s="399"/>
      <c r="AO44" s="400"/>
      <c r="AP44" s="384"/>
      <c r="AQ44" s="401"/>
      <c r="AR44" s="402"/>
      <c r="AS44" s="384"/>
      <c r="AT44" s="400"/>
      <c r="AU44" s="384"/>
      <c r="AV44" s="401"/>
      <c r="AW44" s="403"/>
      <c r="AX44" s="376"/>
      <c r="AY44" s="404"/>
    </row>
    <row r="45" spans="1:51" ht="13.5" hidden="1" customHeight="1">
      <c r="A45" s="22"/>
      <c r="B45" s="5174"/>
      <c r="C45" s="5166"/>
      <c r="D45" s="5166"/>
      <c r="E45" s="2114"/>
      <c r="F45" s="775"/>
      <c r="G45" s="778"/>
      <c r="H45" s="2107" t="s">
        <v>201</v>
      </c>
      <c r="I45" s="2115"/>
      <c r="J45" s="2116"/>
      <c r="K45" s="2117"/>
      <c r="L45" s="2118" t="s">
        <v>115</v>
      </c>
      <c r="M45" s="799"/>
      <c r="N45" s="978"/>
      <c r="O45" s="1559"/>
      <c r="P45" s="786"/>
      <c r="Q45" s="775"/>
      <c r="R45" s="944"/>
      <c r="S45" s="2109"/>
      <c r="T45" s="792"/>
      <c r="U45" s="2110">
        <f t="shared" si="1"/>
        <v>0</v>
      </c>
      <c r="V45" s="2105"/>
      <c r="W45" s="792"/>
      <c r="X45" s="792" t="str">
        <f t="shared" si="29"/>
        <v>0건</v>
      </c>
      <c r="Y45" s="793" t="str">
        <f t="shared" si="30"/>
        <v>₩0</v>
      </c>
      <c r="Z45" s="2105"/>
      <c r="AA45" s="2105"/>
      <c r="AB45" s="2105"/>
      <c r="AC45" s="2105"/>
      <c r="AD45" s="2153"/>
      <c r="AE45" s="392">
        <v>45565</v>
      </c>
      <c r="AF45" s="393">
        <v>45621</v>
      </c>
      <c r="AG45" s="394">
        <v>500000</v>
      </c>
      <c r="AH45" s="394">
        <f t="shared" si="25"/>
        <v>50000</v>
      </c>
      <c r="AI45" s="394">
        <f t="shared" si="26"/>
        <v>550000</v>
      </c>
      <c r="AJ45" s="901">
        <v>550000</v>
      </c>
      <c r="AK45" s="396"/>
      <c r="AL45" s="397"/>
      <c r="AM45" s="398"/>
      <c r="AN45" s="399"/>
      <c r="AO45" s="400"/>
      <c r="AP45" s="384"/>
      <c r="AQ45" s="401"/>
      <c r="AR45" s="402"/>
      <c r="AS45" s="384"/>
      <c r="AT45" s="400"/>
      <c r="AU45" s="384"/>
      <c r="AV45" s="401"/>
      <c r="AW45" s="403"/>
      <c r="AX45" s="376"/>
      <c r="AY45" s="404"/>
    </row>
    <row r="46" spans="1:51" ht="13.5" hidden="1" customHeight="1">
      <c r="A46" s="22"/>
      <c r="B46" s="5174"/>
      <c r="C46" s="5166"/>
      <c r="D46" s="5166"/>
      <c r="E46" s="2114"/>
      <c r="F46" s="775"/>
      <c r="G46" s="778"/>
      <c r="H46" s="2107" t="s">
        <v>202</v>
      </c>
      <c r="I46" s="2115"/>
      <c r="J46" s="2116"/>
      <c r="K46" s="2117"/>
      <c r="L46" s="2118" t="s">
        <v>115</v>
      </c>
      <c r="M46" s="799"/>
      <c r="N46" s="978"/>
      <c r="O46" s="1559"/>
      <c r="P46" s="786"/>
      <c r="Q46" s="775"/>
      <c r="R46" s="944"/>
      <c r="S46" s="2109"/>
      <c r="T46" s="792"/>
      <c r="U46" s="2110">
        <f t="shared" si="1"/>
        <v>0</v>
      </c>
      <c r="V46" s="2105"/>
      <c r="W46" s="792"/>
      <c r="X46" s="792" t="str">
        <f t="shared" si="29"/>
        <v>0건</v>
      </c>
      <c r="Y46" s="793" t="str">
        <f t="shared" si="30"/>
        <v>₩0</v>
      </c>
      <c r="Z46" s="2105"/>
      <c r="AA46" s="2105"/>
      <c r="AB46" s="2105"/>
      <c r="AC46" s="2105"/>
      <c r="AD46" s="2153"/>
      <c r="AE46" s="900">
        <v>45596</v>
      </c>
      <c r="AF46" s="393">
        <v>45657</v>
      </c>
      <c r="AG46" s="394">
        <v>500000</v>
      </c>
      <c r="AH46" s="394">
        <f t="shared" si="25"/>
        <v>50000</v>
      </c>
      <c r="AI46" s="394">
        <f t="shared" si="26"/>
        <v>550000</v>
      </c>
      <c r="AJ46" s="901">
        <v>550000</v>
      </c>
      <c r="AK46" s="396"/>
      <c r="AL46" s="397"/>
      <c r="AM46" s="398"/>
      <c r="AN46" s="399"/>
      <c r="AO46" s="400"/>
      <c r="AP46" s="384"/>
      <c r="AQ46" s="401"/>
      <c r="AR46" s="402"/>
      <c r="AS46" s="384"/>
      <c r="AT46" s="400"/>
      <c r="AU46" s="384"/>
      <c r="AV46" s="401"/>
      <c r="AW46" s="403"/>
      <c r="AX46" s="376"/>
      <c r="AY46" s="404"/>
    </row>
    <row r="47" spans="1:51" ht="13.5" hidden="1" customHeight="1">
      <c r="A47" s="22"/>
      <c r="B47" s="5174"/>
      <c r="C47" s="5166"/>
      <c r="D47" s="5166"/>
      <c r="E47" s="2114"/>
      <c r="F47" s="775"/>
      <c r="G47" s="778"/>
      <c r="H47" s="2107" t="s">
        <v>203</v>
      </c>
      <c r="I47" s="2115"/>
      <c r="J47" s="2116"/>
      <c r="K47" s="2117"/>
      <c r="L47" s="2118" t="s">
        <v>115</v>
      </c>
      <c r="M47" s="799"/>
      <c r="N47" s="978"/>
      <c r="O47" s="1559"/>
      <c r="P47" s="786"/>
      <c r="Q47" s="775"/>
      <c r="R47" s="944"/>
      <c r="S47" s="2109"/>
      <c r="T47" s="792"/>
      <c r="U47" s="2110">
        <f t="shared" si="1"/>
        <v>0</v>
      </c>
      <c r="V47" s="2105"/>
      <c r="W47" s="792"/>
      <c r="X47" s="792" t="str">
        <f t="shared" si="29"/>
        <v>0건</v>
      </c>
      <c r="Y47" s="793" t="str">
        <f t="shared" si="30"/>
        <v>₩0</v>
      </c>
      <c r="Z47" s="2105"/>
      <c r="AA47" s="2105"/>
      <c r="AB47" s="2105"/>
      <c r="AC47" s="2105"/>
      <c r="AD47" s="2153"/>
      <c r="AE47" s="392">
        <v>45625</v>
      </c>
      <c r="AF47" s="393">
        <v>45681</v>
      </c>
      <c r="AG47" s="394">
        <v>500000</v>
      </c>
      <c r="AH47" s="394">
        <f t="shared" si="25"/>
        <v>50000</v>
      </c>
      <c r="AI47" s="394">
        <f t="shared" si="26"/>
        <v>550000</v>
      </c>
      <c r="AJ47" s="901">
        <v>550000</v>
      </c>
      <c r="AK47" s="396"/>
      <c r="AL47" s="397"/>
      <c r="AM47" s="398"/>
      <c r="AN47" s="399"/>
      <c r="AO47" s="400"/>
      <c r="AP47" s="384"/>
      <c r="AQ47" s="401"/>
      <c r="AR47" s="402"/>
      <c r="AS47" s="384"/>
      <c r="AT47" s="400"/>
      <c r="AU47" s="384"/>
      <c r="AV47" s="401"/>
      <c r="AW47" s="403"/>
      <c r="AX47" s="376"/>
      <c r="AY47" s="404"/>
    </row>
    <row r="48" spans="1:51" ht="13.5" hidden="1" customHeight="1">
      <c r="A48" s="22"/>
      <c r="B48" s="5174"/>
      <c r="C48" s="5166"/>
      <c r="D48" s="5166"/>
      <c r="E48" s="2114"/>
      <c r="F48" s="775"/>
      <c r="G48" s="778"/>
      <c r="H48" s="2107" t="s">
        <v>204</v>
      </c>
      <c r="I48" s="2115"/>
      <c r="J48" s="2116"/>
      <c r="K48" s="2117"/>
      <c r="L48" s="2118" t="s">
        <v>115</v>
      </c>
      <c r="M48" s="799"/>
      <c r="N48" s="978"/>
      <c r="O48" s="1559"/>
      <c r="P48" s="786"/>
      <c r="Q48" s="775"/>
      <c r="R48" s="944"/>
      <c r="S48" s="2109"/>
      <c r="T48" s="792"/>
      <c r="U48" s="2110">
        <f t="shared" si="1"/>
        <v>0</v>
      </c>
      <c r="V48" s="2105"/>
      <c r="W48" s="792" t="s">
        <v>613</v>
      </c>
      <c r="X48" s="792" t="str">
        <f t="shared" si="29"/>
        <v>17건</v>
      </c>
      <c r="Y48" s="793" t="str">
        <f t="shared" si="30"/>
        <v>₩788,008,100</v>
      </c>
      <c r="Z48" s="2105"/>
      <c r="AA48" s="2105"/>
      <c r="AB48" s="2105"/>
      <c r="AC48" s="2105"/>
      <c r="AD48" s="2153"/>
      <c r="AE48" s="900">
        <v>45636</v>
      </c>
      <c r="AF48" s="393">
        <v>45681</v>
      </c>
      <c r="AG48" s="394">
        <v>500000</v>
      </c>
      <c r="AH48" s="394">
        <f t="shared" si="25"/>
        <v>50000</v>
      </c>
      <c r="AI48" s="394">
        <f t="shared" si="26"/>
        <v>550000</v>
      </c>
      <c r="AJ48" s="901">
        <v>550000</v>
      </c>
      <c r="AK48" s="396"/>
      <c r="AL48" s="397"/>
      <c r="AM48" s="398"/>
      <c r="AN48" s="399"/>
      <c r="AO48" s="400"/>
      <c r="AP48" s="384"/>
      <c r="AQ48" s="401"/>
      <c r="AR48" s="402"/>
      <c r="AS48" s="384"/>
      <c r="AT48" s="400"/>
      <c r="AU48" s="384"/>
      <c r="AV48" s="401"/>
      <c r="AW48" s="403"/>
      <c r="AX48" s="376"/>
      <c r="AY48" s="404"/>
    </row>
    <row r="49" spans="1:51" ht="13.5" hidden="1" customHeight="1">
      <c r="A49" s="22"/>
      <c r="B49" s="5174"/>
      <c r="C49" s="5166"/>
      <c r="D49" s="5166"/>
      <c r="E49" s="2114"/>
      <c r="F49" s="775"/>
      <c r="G49" s="778"/>
      <c r="H49" s="2107" t="s">
        <v>205</v>
      </c>
      <c r="I49" s="2115"/>
      <c r="J49" s="2116"/>
      <c r="K49" s="2117"/>
      <c r="L49" s="2118" t="s">
        <v>115</v>
      </c>
      <c r="M49" s="799"/>
      <c r="N49" s="978"/>
      <c r="O49" s="1559"/>
      <c r="P49" s="786"/>
      <c r="Q49" s="775"/>
      <c r="R49" s="944"/>
      <c r="S49" s="2109"/>
      <c r="T49" s="792"/>
      <c r="U49" s="2110">
        <f t="shared" si="1"/>
        <v>0</v>
      </c>
      <c r="V49" s="2119"/>
      <c r="W49" s="792" t="s">
        <v>613</v>
      </c>
      <c r="X49" s="792" t="str">
        <f t="shared" si="29"/>
        <v>17건</v>
      </c>
      <c r="Y49" s="793" t="str">
        <f t="shared" si="30"/>
        <v>₩788,008,100</v>
      </c>
      <c r="Z49" s="2119"/>
      <c r="AA49" s="2119"/>
      <c r="AB49" s="2119"/>
      <c r="AC49" s="2119"/>
      <c r="AD49" s="2121"/>
      <c r="AE49" s="392">
        <v>45688</v>
      </c>
      <c r="AF49" s="393">
        <v>45681</v>
      </c>
      <c r="AG49" s="394">
        <v>500000</v>
      </c>
      <c r="AH49" s="394">
        <f t="shared" si="25"/>
        <v>50000</v>
      </c>
      <c r="AI49" s="394">
        <f t="shared" si="26"/>
        <v>550000</v>
      </c>
      <c r="AJ49" s="901">
        <v>550000</v>
      </c>
      <c r="AK49" s="396"/>
      <c r="AL49" s="397"/>
      <c r="AM49" s="398"/>
      <c r="AN49" s="399"/>
      <c r="AO49" s="400"/>
      <c r="AP49" s="384"/>
      <c r="AQ49" s="401"/>
      <c r="AR49" s="402"/>
      <c r="AS49" s="384"/>
      <c r="AT49" s="400"/>
      <c r="AU49" s="384"/>
      <c r="AV49" s="401"/>
      <c r="AW49" s="403"/>
      <c r="AX49" s="376"/>
      <c r="AY49" s="404"/>
    </row>
    <row r="50" spans="1:51" ht="13.5" hidden="1" customHeight="1">
      <c r="A50" s="559"/>
      <c r="B50" s="5174"/>
      <c r="C50" s="5166"/>
      <c r="D50" s="5166"/>
      <c r="E50" s="2114"/>
      <c r="F50" s="775"/>
      <c r="G50" s="778"/>
      <c r="H50" s="2107" t="s">
        <v>206</v>
      </c>
      <c r="I50" s="2115"/>
      <c r="J50" s="2116"/>
      <c r="K50" s="2117"/>
      <c r="L50" s="2118" t="s">
        <v>115</v>
      </c>
      <c r="M50" s="799"/>
      <c r="N50" s="978"/>
      <c r="O50" s="1559"/>
      <c r="P50" s="786"/>
      <c r="Q50" s="775"/>
      <c r="R50" s="944"/>
      <c r="S50" s="2109"/>
      <c r="T50" s="792"/>
      <c r="U50" s="2110">
        <f t="shared" si="1"/>
        <v>0</v>
      </c>
      <c r="V50" s="2133"/>
      <c r="W50" s="792"/>
      <c r="X50" s="792" t="str">
        <f t="shared" si="29"/>
        <v>0건</v>
      </c>
      <c r="Y50" s="793" t="str">
        <f t="shared" si="30"/>
        <v>₩0</v>
      </c>
      <c r="Z50" s="2133"/>
      <c r="AA50" s="2133"/>
      <c r="AB50" s="2133"/>
      <c r="AC50" s="2133"/>
      <c r="AD50" s="2154"/>
      <c r="AE50" s="907">
        <v>45716</v>
      </c>
      <c r="AF50" s="908">
        <v>45716</v>
      </c>
      <c r="AG50" s="909">
        <v>500000</v>
      </c>
      <c r="AH50" s="909">
        <f t="shared" si="25"/>
        <v>50000</v>
      </c>
      <c r="AI50" s="909">
        <f t="shared" si="26"/>
        <v>550000</v>
      </c>
      <c r="AJ50" s="901">
        <v>550000</v>
      </c>
      <c r="AK50" s="396"/>
      <c r="AL50" s="910"/>
      <c r="AM50" s="911"/>
      <c r="AN50" s="912"/>
      <c r="AO50" s="913"/>
      <c r="AP50" s="914"/>
      <c r="AQ50" s="915"/>
      <c r="AR50" s="916"/>
      <c r="AS50" s="914"/>
      <c r="AT50" s="913"/>
      <c r="AU50" s="914"/>
      <c r="AV50" s="915"/>
      <c r="AW50" s="917"/>
      <c r="AX50" s="918"/>
      <c r="AY50" s="919"/>
    </row>
    <row r="51" spans="1:51" ht="13.5" hidden="1" customHeight="1">
      <c r="A51" s="22"/>
      <c r="B51" s="5174"/>
      <c r="C51" s="5166"/>
      <c r="D51" s="5166"/>
      <c r="E51" s="2114"/>
      <c r="F51" s="775"/>
      <c r="G51" s="778"/>
      <c r="H51" s="2107" t="s">
        <v>207</v>
      </c>
      <c r="I51" s="2115"/>
      <c r="J51" s="2116"/>
      <c r="K51" s="2117"/>
      <c r="L51" s="2118" t="s">
        <v>115</v>
      </c>
      <c r="M51" s="799"/>
      <c r="N51" s="978"/>
      <c r="O51" s="1559"/>
      <c r="P51" s="786"/>
      <c r="Q51" s="775"/>
      <c r="R51" s="944"/>
      <c r="S51" s="2109"/>
      <c r="T51" s="792"/>
      <c r="U51" s="2110">
        <f t="shared" si="1"/>
        <v>0</v>
      </c>
      <c r="V51" s="2119"/>
      <c r="W51" s="792"/>
      <c r="X51" s="792" t="str">
        <f t="shared" si="29"/>
        <v>0건</v>
      </c>
      <c r="Y51" s="793" t="str">
        <f t="shared" si="30"/>
        <v>₩0</v>
      </c>
      <c r="Z51" s="2119"/>
      <c r="AA51" s="2119"/>
      <c r="AB51" s="2119"/>
      <c r="AC51" s="2119"/>
      <c r="AD51" s="2121"/>
      <c r="AE51" s="920">
        <v>45747</v>
      </c>
      <c r="AF51" s="908">
        <v>45744</v>
      </c>
      <c r="AG51" s="909">
        <v>500000</v>
      </c>
      <c r="AH51" s="909">
        <f t="shared" si="25"/>
        <v>50000</v>
      </c>
      <c r="AI51" s="909">
        <f t="shared" si="26"/>
        <v>550000</v>
      </c>
      <c r="AJ51" s="921">
        <v>550000</v>
      </c>
      <c r="AK51" s="396"/>
      <c r="AL51" s="910"/>
      <c r="AM51" s="398"/>
      <c r="AN51" s="399"/>
      <c r="AO51" s="400"/>
      <c r="AP51" s="384"/>
      <c r="AQ51" s="401"/>
      <c r="AR51" s="402"/>
      <c r="AS51" s="384"/>
      <c r="AT51" s="400"/>
      <c r="AU51" s="384"/>
      <c r="AV51" s="401"/>
      <c r="AW51" s="403"/>
      <c r="AX51" s="376"/>
      <c r="AY51" s="404"/>
    </row>
    <row r="52" spans="1:51" ht="13.5" hidden="1" customHeight="1">
      <c r="A52" s="22"/>
      <c r="B52" s="5174"/>
      <c r="C52" s="5166"/>
      <c r="D52" s="5166"/>
      <c r="E52" s="2114"/>
      <c r="F52" s="775"/>
      <c r="G52" s="778"/>
      <c r="H52" s="2107" t="s">
        <v>208</v>
      </c>
      <c r="I52" s="2115"/>
      <c r="J52" s="2116"/>
      <c r="K52" s="2117"/>
      <c r="L52" s="2118" t="s">
        <v>115</v>
      </c>
      <c r="M52" s="799"/>
      <c r="N52" s="978"/>
      <c r="O52" s="1559"/>
      <c r="P52" s="786"/>
      <c r="Q52" s="775"/>
      <c r="R52" s="944"/>
      <c r="S52" s="2109"/>
      <c r="T52" s="792"/>
      <c r="U52" s="2110">
        <f t="shared" si="1"/>
        <v>0</v>
      </c>
      <c r="V52" s="2119"/>
      <c r="W52" s="792"/>
      <c r="X52" s="792" t="str">
        <f t="shared" si="29"/>
        <v>0건</v>
      </c>
      <c r="Y52" s="793" t="str">
        <f t="shared" si="30"/>
        <v>₩0</v>
      </c>
      <c r="Z52" s="2119"/>
      <c r="AA52" s="2119"/>
      <c r="AB52" s="2119"/>
      <c r="AC52" s="2119"/>
      <c r="AD52" s="2121"/>
      <c r="AE52" s="392">
        <v>45777</v>
      </c>
      <c r="AF52" s="393">
        <v>45777</v>
      </c>
      <c r="AG52" s="394">
        <v>500000</v>
      </c>
      <c r="AH52" s="394">
        <f t="shared" si="25"/>
        <v>50000</v>
      </c>
      <c r="AI52" s="394">
        <f t="shared" si="26"/>
        <v>550000</v>
      </c>
      <c r="AJ52" s="921">
        <v>550000</v>
      </c>
      <c r="AK52" s="396"/>
      <c r="AL52" s="397"/>
      <c r="AM52" s="398"/>
      <c r="AN52" s="399"/>
      <c r="AO52" s="400"/>
      <c r="AP52" s="384"/>
      <c r="AQ52" s="401"/>
      <c r="AR52" s="402"/>
      <c r="AS52" s="384"/>
      <c r="AT52" s="400"/>
      <c r="AU52" s="384"/>
      <c r="AV52" s="401"/>
      <c r="AW52" s="403"/>
      <c r="AX52" s="376"/>
      <c r="AY52" s="404"/>
    </row>
    <row r="53" spans="1:51" ht="13.5" hidden="1" customHeight="1">
      <c r="A53" s="22"/>
      <c r="B53" s="5174"/>
      <c r="C53" s="5166"/>
      <c r="D53" s="5166"/>
      <c r="E53" s="2114"/>
      <c r="F53" s="775"/>
      <c r="G53" s="778"/>
      <c r="H53" s="2107" t="s">
        <v>209</v>
      </c>
      <c r="I53" s="2115"/>
      <c r="J53" s="2116"/>
      <c r="K53" s="2117"/>
      <c r="L53" s="2118" t="s">
        <v>115</v>
      </c>
      <c r="M53" s="799"/>
      <c r="N53" s="978"/>
      <c r="O53" s="1559"/>
      <c r="P53" s="786"/>
      <c r="Q53" s="775"/>
      <c r="R53" s="944"/>
      <c r="S53" s="2109"/>
      <c r="T53" s="792"/>
      <c r="U53" s="2110">
        <f t="shared" si="1"/>
        <v>0</v>
      </c>
      <c r="V53" s="2119"/>
      <c r="W53" s="792"/>
      <c r="X53" s="792" t="str">
        <f t="shared" si="29"/>
        <v>0건</v>
      </c>
      <c r="Y53" s="793" t="str">
        <f t="shared" si="30"/>
        <v>₩0</v>
      </c>
      <c r="Z53" s="2119"/>
      <c r="AA53" s="2119"/>
      <c r="AB53" s="2119"/>
      <c r="AC53" s="2119"/>
      <c r="AD53" s="2123"/>
      <c r="AE53" s="440">
        <v>45807</v>
      </c>
      <c r="AF53" s="441">
        <v>45810</v>
      </c>
      <c r="AG53" s="442">
        <v>500000</v>
      </c>
      <c r="AH53" s="442">
        <v>50000</v>
      </c>
      <c r="AI53" s="442">
        <v>550000</v>
      </c>
      <c r="AJ53" s="922">
        <v>550000</v>
      </c>
      <c r="AK53" s="444"/>
      <c r="AL53" s="445"/>
      <c r="AM53" s="446"/>
      <c r="AN53" s="447"/>
      <c r="AO53" s="448"/>
      <c r="AP53" s="432"/>
      <c r="AQ53" s="449"/>
      <c r="AR53" s="450"/>
      <c r="AS53" s="432"/>
      <c r="AT53" s="448"/>
      <c r="AU53" s="432"/>
      <c r="AV53" s="449"/>
      <c r="AW53" s="451"/>
      <c r="AX53" s="310"/>
      <c r="AY53" s="452"/>
    </row>
    <row r="54" spans="1:51" ht="30" customHeight="1">
      <c r="A54" s="22"/>
      <c r="B54" s="5174" t="s">
        <v>16</v>
      </c>
      <c r="C54" s="5166"/>
      <c r="D54" s="5167"/>
      <c r="E54" s="1038" t="s">
        <v>16</v>
      </c>
      <c r="F54" s="777" t="s">
        <v>210</v>
      </c>
      <c r="G54" s="778" t="s">
        <v>35</v>
      </c>
      <c r="H54" s="2107" t="s">
        <v>613</v>
      </c>
      <c r="I54" s="780" t="s">
        <v>112</v>
      </c>
      <c r="J54" s="942" t="s">
        <v>197</v>
      </c>
      <c r="K54" s="782" t="s">
        <v>114</v>
      </c>
      <c r="L54" s="1495" t="s">
        <v>115</v>
      </c>
      <c r="M54" s="799" t="s">
        <v>156</v>
      </c>
      <c r="N54" s="784" t="s">
        <v>117</v>
      </c>
      <c r="O54" s="785">
        <v>45442</v>
      </c>
      <c r="P54" s="786">
        <v>45444</v>
      </c>
      <c r="Q54" s="775" t="s">
        <v>14</v>
      </c>
      <c r="R54" s="944">
        <v>45808</v>
      </c>
      <c r="S54" s="2109">
        <v>6000000</v>
      </c>
      <c r="T54" s="792">
        <f>S54/10</f>
        <v>600000</v>
      </c>
      <c r="U54" s="2110">
        <f t="shared" si="1"/>
        <v>6600000</v>
      </c>
      <c r="V54" s="2105"/>
      <c r="W54" s="792" t="s">
        <v>612</v>
      </c>
      <c r="X54" s="2112">
        <f t="shared" ref="X54:X66" si="31">COUNTIFS(H:H, W54,P:P, "&gt;=2024-01-01")</f>
        <v>4</v>
      </c>
      <c r="Y54" s="793" t="str">
        <f t="shared" ref="Y54:Y66" si="32">TEXT(SUMIFS(U:U,H:H, W54,P:P, "&gt;=2024-01-01"), "₩#,##0")</f>
        <v>₩791,642,500</v>
      </c>
      <c r="Z54" s="2105"/>
      <c r="AA54" s="2105"/>
      <c r="AB54" s="2105"/>
      <c r="AC54" s="2105"/>
      <c r="AD54" s="2135">
        <f>SUM(S54:T54)</f>
        <v>6600000</v>
      </c>
      <c r="AE54" s="887"/>
      <c r="AF54" s="888"/>
      <c r="AG54" s="607">
        <f>SUM(AG55:AG58)</f>
        <v>6000000</v>
      </c>
      <c r="AH54" s="607">
        <f t="shared" ref="AH54:AH64" si="33">AG54/10</f>
        <v>600000</v>
      </c>
      <c r="AI54" s="607">
        <f t="shared" ref="AI54:AI64" si="34">SUM(AG54:AH54)</f>
        <v>6600000</v>
      </c>
      <c r="AJ54" s="608">
        <f>SUM(AJ55:AJ58)</f>
        <v>6600000</v>
      </c>
      <c r="AK54" s="609">
        <f>ROUND(AD54-AJ54,0)</f>
        <v>0</v>
      </c>
      <c r="AL54" s="610">
        <f>AI54/AD54</f>
        <v>1</v>
      </c>
      <c r="AM54" s="611" t="s">
        <v>36</v>
      </c>
      <c r="AN54" s="612" t="s">
        <v>156</v>
      </c>
      <c r="AO54" s="613" t="s">
        <v>211</v>
      </c>
      <c r="AP54" s="597" t="s">
        <v>212</v>
      </c>
      <c r="AQ54" s="614">
        <v>1092137842</v>
      </c>
      <c r="AR54" s="615" t="s">
        <v>213</v>
      </c>
      <c r="AS54" s="597"/>
      <c r="AT54" s="613"/>
      <c r="AU54" s="597"/>
      <c r="AV54" s="614"/>
      <c r="AW54" s="616"/>
      <c r="AX54" s="376"/>
      <c r="AY54" s="376"/>
    </row>
    <row r="55" spans="1:51" ht="13.5" hidden="1" customHeight="1">
      <c r="A55" s="22"/>
      <c r="B55" s="5174"/>
      <c r="C55" s="5166"/>
      <c r="D55" s="5166"/>
      <c r="E55" s="2114"/>
      <c r="F55" s="775"/>
      <c r="G55" s="778"/>
      <c r="H55" s="2107" t="s">
        <v>198</v>
      </c>
      <c r="I55" s="2115"/>
      <c r="J55" s="2116"/>
      <c r="K55" s="2117"/>
      <c r="L55" s="2118" t="s">
        <v>115</v>
      </c>
      <c r="M55" s="799"/>
      <c r="N55" s="978"/>
      <c r="O55" s="1559"/>
      <c r="P55" s="786"/>
      <c r="Q55" s="775"/>
      <c r="R55" s="944"/>
      <c r="S55" s="2109"/>
      <c r="T55" s="792"/>
      <c r="U55" s="2110">
        <f t="shared" si="1"/>
        <v>0</v>
      </c>
      <c r="V55" s="2119"/>
      <c r="W55" s="792"/>
      <c r="X55" s="2112">
        <f t="shared" si="31"/>
        <v>0</v>
      </c>
      <c r="Y55" s="793" t="str">
        <f t="shared" si="32"/>
        <v>₩0</v>
      </c>
      <c r="Z55" s="2119"/>
      <c r="AA55" s="2119"/>
      <c r="AB55" s="2119"/>
      <c r="AC55" s="2119"/>
      <c r="AD55" s="2120"/>
      <c r="AE55" s="896">
        <v>45478</v>
      </c>
      <c r="AF55" s="365">
        <v>45483</v>
      </c>
      <c r="AG55" s="366">
        <v>500000</v>
      </c>
      <c r="AH55" s="366">
        <f t="shared" si="33"/>
        <v>50000</v>
      </c>
      <c r="AI55" s="366">
        <f t="shared" si="34"/>
        <v>550000</v>
      </c>
      <c r="AJ55" s="925">
        <v>550000</v>
      </c>
      <c r="AK55" s="396"/>
      <c r="AL55" s="369"/>
      <c r="AM55" s="370"/>
      <c r="AN55" s="371"/>
      <c r="AO55" s="372"/>
      <c r="AP55" s="356"/>
      <c r="AQ55" s="373"/>
      <c r="AR55" s="374"/>
      <c r="AS55" s="356"/>
      <c r="AT55" s="372"/>
      <c r="AU55" s="356"/>
      <c r="AV55" s="373"/>
      <c r="AW55" s="375"/>
      <c r="AX55" s="376"/>
      <c r="AY55" s="377"/>
    </row>
    <row r="56" spans="1:51" ht="13.5" hidden="1" customHeight="1">
      <c r="A56" s="22"/>
      <c r="B56" s="5174"/>
      <c r="C56" s="5166"/>
      <c r="D56" s="5166"/>
      <c r="E56" s="2114"/>
      <c r="F56" s="775"/>
      <c r="G56" s="778"/>
      <c r="H56" s="2107" t="s">
        <v>199</v>
      </c>
      <c r="I56" s="2115"/>
      <c r="J56" s="2116"/>
      <c r="K56" s="2117"/>
      <c r="L56" s="2118" t="s">
        <v>115</v>
      </c>
      <c r="M56" s="799"/>
      <c r="N56" s="978"/>
      <c r="O56" s="1559"/>
      <c r="P56" s="786"/>
      <c r="Q56" s="775"/>
      <c r="R56" s="944"/>
      <c r="S56" s="2109"/>
      <c r="T56" s="792"/>
      <c r="U56" s="2110">
        <f t="shared" si="1"/>
        <v>0</v>
      </c>
      <c r="V56" s="2119"/>
      <c r="W56" s="792"/>
      <c r="X56" s="2112">
        <f t="shared" si="31"/>
        <v>0</v>
      </c>
      <c r="Y56" s="793" t="str">
        <f t="shared" si="32"/>
        <v>₩0</v>
      </c>
      <c r="Z56" s="2119"/>
      <c r="AA56" s="2119"/>
      <c r="AB56" s="2119"/>
      <c r="AC56" s="2119"/>
      <c r="AD56" s="2121"/>
      <c r="AE56" s="392">
        <v>45513</v>
      </c>
      <c r="AF56" s="393">
        <v>45520</v>
      </c>
      <c r="AG56" s="394">
        <v>500000</v>
      </c>
      <c r="AH56" s="394">
        <f t="shared" si="33"/>
        <v>50000</v>
      </c>
      <c r="AI56" s="394">
        <f t="shared" si="34"/>
        <v>550000</v>
      </c>
      <c r="AJ56" s="926">
        <v>550000</v>
      </c>
      <c r="AK56" s="396"/>
      <c r="AL56" s="397"/>
      <c r="AM56" s="398"/>
      <c r="AN56" s="399"/>
      <c r="AO56" s="400"/>
      <c r="AP56" s="384"/>
      <c r="AQ56" s="401"/>
      <c r="AR56" s="402"/>
      <c r="AS56" s="384"/>
      <c r="AT56" s="400"/>
      <c r="AU56" s="384"/>
      <c r="AV56" s="401"/>
      <c r="AW56" s="403"/>
      <c r="AX56" s="376"/>
      <c r="AY56" s="404"/>
    </row>
    <row r="57" spans="1:51" ht="13.5" hidden="1" customHeight="1">
      <c r="A57" s="22"/>
      <c r="B57" s="5174"/>
      <c r="C57" s="5166"/>
      <c r="D57" s="5166"/>
      <c r="E57" s="2114"/>
      <c r="F57" s="775"/>
      <c r="G57" s="778"/>
      <c r="H57" s="2107" t="s">
        <v>214</v>
      </c>
      <c r="I57" s="2115"/>
      <c r="J57" s="2116"/>
      <c r="K57" s="2117"/>
      <c r="L57" s="2118" t="s">
        <v>115</v>
      </c>
      <c r="M57" s="799"/>
      <c r="N57" s="978"/>
      <c r="O57" s="1559"/>
      <c r="P57" s="786"/>
      <c r="Q57" s="775"/>
      <c r="R57" s="944"/>
      <c r="S57" s="2109"/>
      <c r="T57" s="792"/>
      <c r="U57" s="2110">
        <f t="shared" si="1"/>
        <v>0</v>
      </c>
      <c r="V57" s="2119"/>
      <c r="W57" s="792" t="s">
        <v>615</v>
      </c>
      <c r="X57" s="2112">
        <f t="shared" si="31"/>
        <v>2</v>
      </c>
      <c r="Y57" s="793" t="str">
        <f t="shared" si="32"/>
        <v>₩60,500,000</v>
      </c>
      <c r="Z57" s="2119"/>
      <c r="AA57" s="2119"/>
      <c r="AB57" s="2119"/>
      <c r="AC57" s="2119"/>
      <c r="AD57" s="2121"/>
      <c r="AE57" s="392">
        <v>45535</v>
      </c>
      <c r="AF57" s="393">
        <v>45546</v>
      </c>
      <c r="AG57" s="394">
        <v>2500000</v>
      </c>
      <c r="AH57" s="394">
        <f t="shared" si="33"/>
        <v>250000</v>
      </c>
      <c r="AI57" s="394">
        <f t="shared" si="34"/>
        <v>2750000</v>
      </c>
      <c r="AJ57" s="928">
        <v>2750000</v>
      </c>
      <c r="AK57" s="396"/>
      <c r="AL57" s="397"/>
      <c r="AM57" s="398"/>
      <c r="AN57" s="399"/>
      <c r="AO57" s="400"/>
      <c r="AP57" s="384"/>
      <c r="AQ57" s="401"/>
      <c r="AR57" s="402"/>
      <c r="AS57" s="384"/>
      <c r="AT57" s="400"/>
      <c r="AU57" s="384"/>
      <c r="AV57" s="401"/>
      <c r="AW57" s="403"/>
      <c r="AX57" s="376"/>
      <c r="AY57" s="404"/>
    </row>
    <row r="58" spans="1:51" ht="13.5" hidden="1" customHeight="1">
      <c r="A58" s="22"/>
      <c r="B58" s="5174"/>
      <c r="C58" s="5166"/>
      <c r="D58" s="5166"/>
      <c r="E58" s="2114"/>
      <c r="F58" s="775"/>
      <c r="G58" s="778"/>
      <c r="H58" s="2107"/>
      <c r="I58" s="2115"/>
      <c r="J58" s="2116"/>
      <c r="K58" s="2117"/>
      <c r="L58" s="2118" t="s">
        <v>115</v>
      </c>
      <c r="M58" s="799"/>
      <c r="N58" s="978"/>
      <c r="O58" s="2155"/>
      <c r="P58" s="2156"/>
      <c r="Q58" s="2148"/>
      <c r="R58" s="2157"/>
      <c r="S58" s="2109"/>
      <c r="T58" s="792"/>
      <c r="U58" s="2110">
        <f t="shared" si="1"/>
        <v>0</v>
      </c>
      <c r="V58" s="2119"/>
      <c r="W58" s="792" t="s">
        <v>616</v>
      </c>
      <c r="X58" s="2112">
        <f t="shared" si="31"/>
        <v>7</v>
      </c>
      <c r="Y58" s="793" t="str">
        <f t="shared" si="32"/>
        <v>₩93,720,000</v>
      </c>
      <c r="Z58" s="2119"/>
      <c r="AA58" s="2119"/>
      <c r="AB58" s="2119"/>
      <c r="AC58" s="2119"/>
      <c r="AD58" s="2122"/>
      <c r="AE58" s="414">
        <v>45688</v>
      </c>
      <c r="AF58" s="415">
        <v>45703</v>
      </c>
      <c r="AG58" s="416">
        <v>2500000</v>
      </c>
      <c r="AH58" s="416">
        <f t="shared" si="33"/>
        <v>250000</v>
      </c>
      <c r="AI58" s="416">
        <f t="shared" si="34"/>
        <v>2750000</v>
      </c>
      <c r="AJ58" s="928">
        <v>2750000</v>
      </c>
      <c r="AK58" s="417"/>
      <c r="AL58" s="418"/>
      <c r="AM58" s="419"/>
      <c r="AN58" s="420"/>
      <c r="AO58" s="421"/>
      <c r="AP58" s="406"/>
      <c r="AQ58" s="422"/>
      <c r="AR58" s="423"/>
      <c r="AS58" s="406"/>
      <c r="AT58" s="421"/>
      <c r="AU58" s="406"/>
      <c r="AV58" s="422"/>
      <c r="AW58" s="424"/>
      <c r="AX58" s="376"/>
      <c r="AY58" s="425"/>
    </row>
    <row r="59" spans="1:51" ht="30" customHeight="1">
      <c r="A59" s="22"/>
      <c r="B59" s="5174" t="s">
        <v>16</v>
      </c>
      <c r="C59" s="5166"/>
      <c r="D59" s="5167"/>
      <c r="E59" s="776" t="s">
        <v>16</v>
      </c>
      <c r="F59" s="777" t="s">
        <v>215</v>
      </c>
      <c r="G59" s="778" t="s">
        <v>38</v>
      </c>
      <c r="H59" s="2107" t="s">
        <v>613</v>
      </c>
      <c r="I59" s="977" t="s">
        <v>112</v>
      </c>
      <c r="J59" s="942" t="s">
        <v>216</v>
      </c>
      <c r="K59" s="782" t="s">
        <v>150</v>
      </c>
      <c r="L59" s="1495" t="s">
        <v>115</v>
      </c>
      <c r="M59" s="799" t="s">
        <v>39</v>
      </c>
      <c r="N59" s="784" t="s">
        <v>117</v>
      </c>
      <c r="O59" s="785">
        <v>45489</v>
      </c>
      <c r="P59" s="786">
        <v>45489</v>
      </c>
      <c r="Q59" s="775" t="s">
        <v>14</v>
      </c>
      <c r="R59" s="944">
        <v>45853</v>
      </c>
      <c r="S59" s="2109">
        <v>8000000</v>
      </c>
      <c r="T59" s="792">
        <f t="shared" ref="T59:T63" si="35">S59/10</f>
        <v>800000</v>
      </c>
      <c r="U59" s="2110">
        <f t="shared" si="1"/>
        <v>8800000</v>
      </c>
      <c r="V59" s="2105"/>
      <c r="W59" s="792" t="s">
        <v>613</v>
      </c>
      <c r="X59" s="2112">
        <f t="shared" si="31"/>
        <v>11</v>
      </c>
      <c r="Y59" s="793" t="str">
        <f t="shared" si="32"/>
        <v>₩60,908,100</v>
      </c>
      <c r="Z59" s="2105"/>
      <c r="AA59" s="2105"/>
      <c r="AB59" s="2105"/>
      <c r="AC59" s="2105"/>
      <c r="AD59" s="2136">
        <f t="shared" ref="AD59:AD63" si="36">SUM(S59:T59)</f>
        <v>8800000</v>
      </c>
      <c r="AE59" s="644">
        <v>45489</v>
      </c>
      <c r="AF59" s="645">
        <v>45498</v>
      </c>
      <c r="AG59" s="646">
        <v>8000000</v>
      </c>
      <c r="AH59" s="646">
        <f t="shared" si="33"/>
        <v>800000</v>
      </c>
      <c r="AI59" s="646">
        <f t="shared" si="34"/>
        <v>8800000</v>
      </c>
      <c r="AJ59" s="338">
        <v>8800000</v>
      </c>
      <c r="AK59" s="628">
        <f t="shared" ref="AK59:AK63" si="37">ROUND(AD59-AJ59,0)</f>
        <v>0</v>
      </c>
      <c r="AL59" s="647">
        <f t="shared" ref="AL59:AL63" si="38">AI59/AD59</f>
        <v>1</v>
      </c>
      <c r="AM59" s="648"/>
      <c r="AN59" s="649"/>
      <c r="AO59" s="650"/>
      <c r="AP59" s="637"/>
      <c r="AQ59" s="651"/>
      <c r="AR59" s="652"/>
      <c r="AS59" s="637" t="s">
        <v>39</v>
      </c>
      <c r="AT59" s="650" t="s">
        <v>217</v>
      </c>
      <c r="AU59" s="637"/>
      <c r="AV59" s="651"/>
      <c r="AW59" s="653"/>
      <c r="AX59" s="654"/>
      <c r="AY59" s="654"/>
    </row>
    <row r="60" spans="1:51" ht="30" customHeight="1">
      <c r="A60" s="22"/>
      <c r="B60" s="5174" t="s">
        <v>16</v>
      </c>
      <c r="C60" s="5166"/>
      <c r="D60" s="5167"/>
      <c r="E60" s="776" t="s">
        <v>16</v>
      </c>
      <c r="F60" s="777" t="s">
        <v>218</v>
      </c>
      <c r="G60" s="778" t="s">
        <v>219</v>
      </c>
      <c r="H60" s="2107" t="s">
        <v>613</v>
      </c>
      <c r="I60" s="977" t="s">
        <v>112</v>
      </c>
      <c r="J60" s="942" t="s">
        <v>197</v>
      </c>
      <c r="K60" s="782" t="s">
        <v>150</v>
      </c>
      <c r="L60" s="1495" t="s">
        <v>115</v>
      </c>
      <c r="M60" s="799" t="s">
        <v>220</v>
      </c>
      <c r="N60" s="784" t="s">
        <v>117</v>
      </c>
      <c r="O60" s="785">
        <v>45558</v>
      </c>
      <c r="P60" s="786">
        <v>45558</v>
      </c>
      <c r="Q60" s="775" t="s">
        <v>14</v>
      </c>
      <c r="R60" s="944">
        <v>45922</v>
      </c>
      <c r="S60" s="2109">
        <v>1600000</v>
      </c>
      <c r="T60" s="792">
        <f t="shared" si="35"/>
        <v>160000</v>
      </c>
      <c r="U60" s="2110">
        <f t="shared" si="1"/>
        <v>1760000</v>
      </c>
      <c r="V60" s="2105"/>
      <c r="W60" s="792" t="s">
        <v>615</v>
      </c>
      <c r="X60" s="2112">
        <f t="shared" si="31"/>
        <v>2</v>
      </c>
      <c r="Y60" s="793" t="str">
        <f t="shared" si="32"/>
        <v>₩60,500,000</v>
      </c>
      <c r="Z60" s="2105"/>
      <c r="AA60" s="2105"/>
      <c r="AB60" s="2105"/>
      <c r="AC60" s="2105"/>
      <c r="AD60" s="2136">
        <f t="shared" si="36"/>
        <v>1760000</v>
      </c>
      <c r="AE60" s="644">
        <v>45558</v>
      </c>
      <c r="AF60" s="645">
        <v>45560</v>
      </c>
      <c r="AG60" s="646">
        <v>1600000</v>
      </c>
      <c r="AH60" s="646">
        <f t="shared" si="33"/>
        <v>160000</v>
      </c>
      <c r="AI60" s="646">
        <f t="shared" si="34"/>
        <v>1760000</v>
      </c>
      <c r="AJ60" s="338">
        <v>1760000</v>
      </c>
      <c r="AK60" s="628">
        <f t="shared" si="37"/>
        <v>0</v>
      </c>
      <c r="AL60" s="647">
        <f t="shared" si="38"/>
        <v>1</v>
      </c>
      <c r="AM60" s="648"/>
      <c r="AN60" s="649"/>
      <c r="AO60" s="650"/>
      <c r="AP60" s="637"/>
      <c r="AQ60" s="651"/>
      <c r="AR60" s="652"/>
      <c r="AS60" s="637"/>
      <c r="AT60" s="650"/>
      <c r="AU60" s="637"/>
      <c r="AV60" s="651"/>
      <c r="AW60" s="653"/>
      <c r="AX60" s="654"/>
      <c r="AY60" s="654"/>
    </row>
    <row r="61" spans="1:51" ht="30" customHeight="1">
      <c r="A61" s="22"/>
      <c r="B61" s="5174" t="s">
        <v>16</v>
      </c>
      <c r="C61" s="5166"/>
      <c r="D61" s="5167"/>
      <c r="E61" s="776" t="s">
        <v>16</v>
      </c>
      <c r="F61" s="777" t="s">
        <v>221</v>
      </c>
      <c r="G61" s="778" t="s">
        <v>222</v>
      </c>
      <c r="H61" s="2107" t="s">
        <v>613</v>
      </c>
      <c r="I61" s="780" t="s">
        <v>112</v>
      </c>
      <c r="J61" s="942" t="s">
        <v>197</v>
      </c>
      <c r="K61" s="782" t="s">
        <v>150</v>
      </c>
      <c r="L61" s="1495" t="s">
        <v>138</v>
      </c>
      <c r="M61" s="799" t="s">
        <v>223</v>
      </c>
      <c r="N61" s="784" t="s">
        <v>117</v>
      </c>
      <c r="O61" s="785">
        <v>45659</v>
      </c>
      <c r="P61" s="786">
        <v>45659</v>
      </c>
      <c r="Q61" s="775" t="s">
        <v>14</v>
      </c>
      <c r="R61" s="944">
        <v>46112</v>
      </c>
      <c r="S61" s="2109">
        <v>1000000</v>
      </c>
      <c r="T61" s="792">
        <f t="shared" si="35"/>
        <v>100000</v>
      </c>
      <c r="U61" s="2110">
        <f t="shared" si="1"/>
        <v>1100000</v>
      </c>
      <c r="V61" s="2105"/>
      <c r="W61" s="792" t="s">
        <v>616</v>
      </c>
      <c r="X61" s="2112">
        <f t="shared" si="31"/>
        <v>7</v>
      </c>
      <c r="Y61" s="793" t="str">
        <f t="shared" si="32"/>
        <v>₩93,720,000</v>
      </c>
      <c r="Z61" s="2105"/>
      <c r="AA61" s="2105"/>
      <c r="AB61" s="2105"/>
      <c r="AC61" s="2105"/>
      <c r="AD61" s="2145">
        <f t="shared" si="36"/>
        <v>1100000</v>
      </c>
      <c r="AE61" s="790">
        <v>45663</v>
      </c>
      <c r="AF61" s="791">
        <v>45688</v>
      </c>
      <c r="AG61" s="792">
        <v>1000000</v>
      </c>
      <c r="AH61" s="792">
        <f t="shared" si="33"/>
        <v>100000</v>
      </c>
      <c r="AI61" s="792">
        <f t="shared" si="34"/>
        <v>1100000</v>
      </c>
      <c r="AJ61" s="793">
        <v>1100000</v>
      </c>
      <c r="AK61" s="794">
        <f t="shared" si="37"/>
        <v>0</v>
      </c>
      <c r="AL61" s="795">
        <f t="shared" si="38"/>
        <v>1</v>
      </c>
      <c r="AM61" s="945"/>
      <c r="AN61" s="797"/>
      <c r="AO61" s="798"/>
      <c r="AP61" s="799"/>
      <c r="AQ61" s="800"/>
      <c r="AR61" s="946"/>
      <c r="AS61" s="799"/>
      <c r="AT61" s="798"/>
      <c r="AU61" s="799"/>
      <c r="AV61" s="800"/>
      <c r="AW61" s="802"/>
      <c r="AX61" s="803"/>
      <c r="AY61" s="803"/>
    </row>
    <row r="62" spans="1:51" ht="30" customHeight="1">
      <c r="A62" s="22"/>
      <c r="B62" s="5174" t="s">
        <v>16</v>
      </c>
      <c r="C62" s="5166"/>
      <c r="D62" s="5167"/>
      <c r="E62" s="776" t="s">
        <v>16</v>
      </c>
      <c r="F62" s="777" t="s">
        <v>224</v>
      </c>
      <c r="G62" s="778" t="s">
        <v>35</v>
      </c>
      <c r="H62" s="2107" t="s">
        <v>613</v>
      </c>
      <c r="I62" s="977" t="s">
        <v>112</v>
      </c>
      <c r="J62" s="781" t="s">
        <v>113</v>
      </c>
      <c r="K62" s="782" t="s">
        <v>114</v>
      </c>
      <c r="L62" s="1495" t="s">
        <v>225</v>
      </c>
      <c r="M62" s="799" t="s">
        <v>226</v>
      </c>
      <c r="N62" s="978" t="s">
        <v>227</v>
      </c>
      <c r="O62" s="785">
        <v>45700</v>
      </c>
      <c r="P62" s="786">
        <v>45700</v>
      </c>
      <c r="Q62" s="775" t="s">
        <v>14</v>
      </c>
      <c r="R62" s="944">
        <v>45700</v>
      </c>
      <c r="S62" s="2109">
        <v>6310000</v>
      </c>
      <c r="T62" s="792">
        <f t="shared" si="35"/>
        <v>631000</v>
      </c>
      <c r="U62" s="2110">
        <f t="shared" si="1"/>
        <v>6941000</v>
      </c>
      <c r="V62" s="2105"/>
      <c r="W62" s="792" t="s">
        <v>617</v>
      </c>
      <c r="X62" s="2112">
        <f t="shared" si="31"/>
        <v>2</v>
      </c>
      <c r="Y62" s="793" t="str">
        <f t="shared" si="32"/>
        <v>₩628,100,000</v>
      </c>
      <c r="Z62" s="2105"/>
      <c r="AA62" s="2105"/>
      <c r="AB62" s="2105"/>
      <c r="AC62" s="2105"/>
      <c r="AD62" s="2158">
        <f t="shared" si="36"/>
        <v>6941000</v>
      </c>
      <c r="AE62" s="959">
        <v>45695</v>
      </c>
      <c r="AF62" s="960">
        <v>45700</v>
      </c>
      <c r="AG62" s="961">
        <v>6310000</v>
      </c>
      <c r="AH62" s="961">
        <f t="shared" si="33"/>
        <v>631000</v>
      </c>
      <c r="AI62" s="961">
        <f t="shared" si="34"/>
        <v>6941000</v>
      </c>
      <c r="AJ62" s="962">
        <f>AI62</f>
        <v>6941000</v>
      </c>
      <c r="AK62" s="609">
        <f t="shared" si="37"/>
        <v>0</v>
      </c>
      <c r="AL62" s="963">
        <f t="shared" si="38"/>
        <v>1</v>
      </c>
      <c r="AM62" s="964" t="s">
        <v>228</v>
      </c>
      <c r="AN62" s="965"/>
      <c r="AO62" s="966"/>
      <c r="AP62" s="967"/>
      <c r="AQ62" s="968"/>
      <c r="AR62" s="969"/>
      <c r="AS62" s="343"/>
      <c r="AT62" s="970"/>
      <c r="AU62" s="343"/>
      <c r="AV62" s="971"/>
      <c r="AW62" s="972"/>
      <c r="AX62" s="376"/>
      <c r="AY62" s="376"/>
    </row>
    <row r="63" spans="1:51" ht="54">
      <c r="A63" s="22"/>
      <c r="B63" s="5174" t="s">
        <v>16</v>
      </c>
      <c r="C63" s="5166"/>
      <c r="D63" s="5167"/>
      <c r="E63" s="776" t="s">
        <v>16</v>
      </c>
      <c r="F63" s="2124" t="s">
        <v>229</v>
      </c>
      <c r="G63" s="1677" t="s">
        <v>230</v>
      </c>
      <c r="H63" s="2125" t="s">
        <v>615</v>
      </c>
      <c r="I63" s="977" t="s">
        <v>231</v>
      </c>
      <c r="J63" s="781" t="s">
        <v>113</v>
      </c>
      <c r="K63" s="782" t="s">
        <v>232</v>
      </c>
      <c r="L63" s="1495" t="s">
        <v>138</v>
      </c>
      <c r="M63" s="799" t="s">
        <v>233</v>
      </c>
      <c r="N63" s="978">
        <v>0.6</v>
      </c>
      <c r="O63" s="785">
        <v>45756</v>
      </c>
      <c r="P63" s="786">
        <v>45756</v>
      </c>
      <c r="Q63" s="775" t="s">
        <v>14</v>
      </c>
      <c r="R63" s="787">
        <v>46163</v>
      </c>
      <c r="S63" s="2109">
        <v>33000000</v>
      </c>
      <c r="T63" s="792">
        <f t="shared" si="35"/>
        <v>3300000</v>
      </c>
      <c r="U63" s="2110">
        <f t="shared" si="1"/>
        <v>36300000</v>
      </c>
      <c r="V63" s="2105"/>
      <c r="W63" s="792" t="s">
        <v>606</v>
      </c>
      <c r="X63" s="2112">
        <f t="shared" si="31"/>
        <v>0</v>
      </c>
      <c r="Y63" s="793" t="str">
        <f t="shared" si="32"/>
        <v>₩0</v>
      </c>
      <c r="Z63" s="2105"/>
      <c r="AA63" s="2105"/>
      <c r="AB63" s="2105"/>
      <c r="AC63" s="2105"/>
      <c r="AD63" s="2145">
        <f t="shared" si="36"/>
        <v>36300000</v>
      </c>
      <c r="AE63" s="790"/>
      <c r="AF63" s="791"/>
      <c r="AG63" s="792">
        <f>SUM(AG64:AG65)</f>
        <v>9900000</v>
      </c>
      <c r="AH63" s="792">
        <f t="shared" si="33"/>
        <v>990000</v>
      </c>
      <c r="AI63" s="792">
        <f t="shared" si="34"/>
        <v>10890000</v>
      </c>
      <c r="AJ63" s="792">
        <f>SUM(AJ64:AJ65)</f>
        <v>10890000</v>
      </c>
      <c r="AK63" s="794">
        <f t="shared" si="37"/>
        <v>25410000</v>
      </c>
      <c r="AL63" s="795">
        <f t="shared" si="38"/>
        <v>0.3</v>
      </c>
      <c r="AM63" s="945"/>
      <c r="AN63" s="797" t="s">
        <v>116</v>
      </c>
      <c r="AO63" s="798" t="s">
        <v>234</v>
      </c>
      <c r="AP63" s="799" t="s">
        <v>235</v>
      </c>
      <c r="AQ63" s="800" t="s">
        <v>236</v>
      </c>
      <c r="AR63" s="946" t="s">
        <v>237</v>
      </c>
      <c r="AS63" s="799" t="s">
        <v>116</v>
      </c>
      <c r="AT63" s="798" t="s">
        <v>238</v>
      </c>
      <c r="AU63" s="799" t="s">
        <v>239</v>
      </c>
      <c r="AV63" s="800" t="s">
        <v>240</v>
      </c>
      <c r="AW63" s="979" t="s">
        <v>241</v>
      </c>
      <c r="AX63" s="803"/>
      <c r="AY63" s="803"/>
    </row>
    <row r="64" spans="1:51" ht="13.5" hidden="1" customHeight="1">
      <c r="A64" s="22"/>
      <c r="B64" s="5174"/>
      <c r="C64" s="5166"/>
      <c r="D64" s="5166"/>
      <c r="E64" s="2114"/>
      <c r="F64" s="775"/>
      <c r="G64" s="778"/>
      <c r="H64" s="2107" t="s">
        <v>62</v>
      </c>
      <c r="I64" s="2115"/>
      <c r="J64" s="2116"/>
      <c r="K64" s="782"/>
      <c r="L64" s="1495" t="s">
        <v>115</v>
      </c>
      <c r="M64" s="799"/>
      <c r="N64" s="978"/>
      <c r="O64" s="1559"/>
      <c r="P64" s="786"/>
      <c r="Q64" s="775"/>
      <c r="R64" s="944"/>
      <c r="S64" s="2109"/>
      <c r="T64" s="792"/>
      <c r="U64" s="2110">
        <f t="shared" si="1"/>
        <v>0</v>
      </c>
      <c r="V64" s="2105"/>
      <c r="W64" s="792"/>
      <c r="X64" s="2112">
        <f t="shared" si="31"/>
        <v>0</v>
      </c>
      <c r="Y64" s="793" t="str">
        <f t="shared" si="32"/>
        <v>₩0</v>
      </c>
      <c r="Z64" s="2105"/>
      <c r="AA64" s="2105"/>
      <c r="AB64" s="2105"/>
      <c r="AC64" s="2105"/>
      <c r="AD64" s="2146"/>
      <c r="AE64" s="982">
        <v>45827</v>
      </c>
      <c r="AF64" s="821">
        <v>45838</v>
      </c>
      <c r="AG64" s="822">
        <v>9900000</v>
      </c>
      <c r="AH64" s="822">
        <f t="shared" si="33"/>
        <v>990000</v>
      </c>
      <c r="AI64" s="822">
        <f t="shared" si="34"/>
        <v>10890000</v>
      </c>
      <c r="AJ64" s="983">
        <v>10890000</v>
      </c>
      <c r="AK64" s="984"/>
      <c r="AL64" s="824"/>
      <c r="AM64" s="825"/>
      <c r="AN64" s="826"/>
      <c r="AO64" s="827"/>
      <c r="AP64" s="812"/>
      <c r="AQ64" s="828"/>
      <c r="AR64" s="829"/>
      <c r="AS64" s="812"/>
      <c r="AT64" s="827"/>
      <c r="AU64" s="812"/>
      <c r="AV64" s="828"/>
      <c r="AW64" s="830"/>
      <c r="AX64" s="831"/>
      <c r="AY64" s="831"/>
    </row>
    <row r="65" spans="1:51" ht="13.5" hidden="1" customHeight="1">
      <c r="A65" s="22"/>
      <c r="B65" s="5174"/>
      <c r="C65" s="5166"/>
      <c r="D65" s="5166"/>
      <c r="E65" s="2114"/>
      <c r="F65" s="775"/>
      <c r="G65" s="778"/>
      <c r="H65" s="2107"/>
      <c r="I65" s="2115"/>
      <c r="J65" s="2116"/>
      <c r="K65" s="782"/>
      <c r="L65" s="1495" t="s">
        <v>173</v>
      </c>
      <c r="M65" s="799"/>
      <c r="N65" s="978"/>
      <c r="O65" s="2155"/>
      <c r="P65" s="2156"/>
      <c r="Q65" s="2148"/>
      <c r="R65" s="2157"/>
      <c r="S65" s="2109"/>
      <c r="T65" s="792"/>
      <c r="U65" s="2110">
        <f t="shared" si="1"/>
        <v>0</v>
      </c>
      <c r="V65" s="2105"/>
      <c r="W65" s="792"/>
      <c r="X65" s="2112">
        <f t="shared" si="31"/>
        <v>0</v>
      </c>
      <c r="Y65" s="793" t="str">
        <f t="shared" si="32"/>
        <v>₩0</v>
      </c>
      <c r="Z65" s="2105"/>
      <c r="AA65" s="2105"/>
      <c r="AB65" s="2105"/>
      <c r="AC65" s="2105"/>
      <c r="AD65" s="2159"/>
      <c r="AE65" s="999"/>
      <c r="AF65" s="1000"/>
      <c r="AG65" s="1001"/>
      <c r="AH65" s="1001"/>
      <c r="AI65" s="1001"/>
      <c r="AJ65" s="1002"/>
      <c r="AK65" s="1003"/>
      <c r="AL65" s="1004"/>
      <c r="AM65" s="1005" t="s">
        <v>242</v>
      </c>
      <c r="AN65" s="1006"/>
      <c r="AO65" s="1007"/>
      <c r="AP65" s="991"/>
      <c r="AQ65" s="1008"/>
      <c r="AR65" s="1009"/>
      <c r="AS65" s="991"/>
      <c r="AT65" s="1007"/>
      <c r="AU65" s="991"/>
      <c r="AV65" s="1008"/>
      <c r="AW65" s="1010"/>
      <c r="AX65" s="1011"/>
      <c r="AY65" s="1011"/>
    </row>
    <row r="66" spans="1:51" ht="54">
      <c r="A66" s="22"/>
      <c r="B66" s="5174" t="s">
        <v>16</v>
      </c>
      <c r="C66" s="5166"/>
      <c r="D66" s="5167"/>
      <c r="E66" s="776" t="s">
        <v>16</v>
      </c>
      <c r="F66" s="2124" t="s">
        <v>243</v>
      </c>
      <c r="G66" s="1677" t="s">
        <v>244</v>
      </c>
      <c r="H66" s="2125" t="s">
        <v>615</v>
      </c>
      <c r="I66" s="780" t="s">
        <v>112</v>
      </c>
      <c r="J66" s="781" t="s">
        <v>113</v>
      </c>
      <c r="K66" s="782" t="s">
        <v>232</v>
      </c>
      <c r="L66" s="1495" t="s">
        <v>138</v>
      </c>
      <c r="M66" s="799" t="s">
        <v>245</v>
      </c>
      <c r="N66" s="978">
        <v>0.4</v>
      </c>
      <c r="O66" s="1012">
        <v>45700</v>
      </c>
      <c r="P66" s="786">
        <v>45700</v>
      </c>
      <c r="Q66" s="775" t="s">
        <v>14</v>
      </c>
      <c r="R66" s="787">
        <v>46163</v>
      </c>
      <c r="S66" s="2109">
        <v>22000000</v>
      </c>
      <c r="T66" s="792">
        <f>S66/10</f>
        <v>2200000</v>
      </c>
      <c r="U66" s="2110">
        <f t="shared" si="1"/>
        <v>24200000</v>
      </c>
      <c r="V66" s="2105"/>
      <c r="W66" s="792" t="s">
        <v>607</v>
      </c>
      <c r="X66" s="2112">
        <f t="shared" si="31"/>
        <v>0</v>
      </c>
      <c r="Y66" s="793" t="str">
        <f t="shared" si="32"/>
        <v>₩0</v>
      </c>
      <c r="Z66" s="2105"/>
      <c r="AA66" s="2105"/>
      <c r="AB66" s="2105"/>
      <c r="AC66" s="2105"/>
      <c r="AD66" s="2145">
        <f>SUM(S66:T66)</f>
        <v>24200000</v>
      </c>
      <c r="AE66" s="790"/>
      <c r="AF66" s="791"/>
      <c r="AG66" s="792">
        <f>SUM(AG67:AG68)</f>
        <v>13200000</v>
      </c>
      <c r="AH66" s="792">
        <f t="shared" ref="AH66:AH67" si="39">AG66/10</f>
        <v>1320000</v>
      </c>
      <c r="AI66" s="792">
        <f t="shared" ref="AI66:AI67" si="40">SUM(AG66:AH66)</f>
        <v>14520000</v>
      </c>
      <c r="AJ66" s="792">
        <f>SUM(AJ67:AJ68)</f>
        <v>14520000</v>
      </c>
      <c r="AK66" s="794">
        <f>ROUND(AD66-AJ66,0)</f>
        <v>9680000</v>
      </c>
      <c r="AL66" s="795">
        <f>AI66/AD66</f>
        <v>0.6</v>
      </c>
      <c r="AM66" s="945" t="s">
        <v>246</v>
      </c>
      <c r="AN66" s="797" t="s">
        <v>247</v>
      </c>
      <c r="AO66" s="798" t="s">
        <v>248</v>
      </c>
      <c r="AP66" s="799" t="s">
        <v>248</v>
      </c>
      <c r="AQ66" s="1013" t="s">
        <v>249</v>
      </c>
      <c r="AR66" s="946"/>
      <c r="AS66" s="799" t="s">
        <v>247</v>
      </c>
      <c r="AT66" s="1014" t="s">
        <v>250</v>
      </c>
      <c r="AU66" s="1015" t="s">
        <v>251</v>
      </c>
      <c r="AV66" s="1016" t="s">
        <v>252</v>
      </c>
      <c r="AW66" s="979" t="s">
        <v>253</v>
      </c>
      <c r="AX66" s="803"/>
      <c r="AY66" s="803"/>
    </row>
    <row r="67" spans="1:51" ht="13.5" hidden="1" customHeight="1">
      <c r="A67" s="22"/>
      <c r="B67" s="5174"/>
      <c r="C67" s="5166"/>
      <c r="D67" s="5166"/>
      <c r="E67" s="2114"/>
      <c r="F67" s="775"/>
      <c r="G67" s="778"/>
      <c r="H67" s="2107" t="s">
        <v>62</v>
      </c>
      <c r="I67" s="2115"/>
      <c r="J67" s="2116"/>
      <c r="K67" s="782"/>
      <c r="L67" s="1495" t="s">
        <v>115</v>
      </c>
      <c r="M67" s="799"/>
      <c r="N67" s="978"/>
      <c r="O67" s="1559"/>
      <c r="P67" s="786"/>
      <c r="Q67" s="775"/>
      <c r="R67" s="944"/>
      <c r="S67" s="2109"/>
      <c r="T67" s="792"/>
      <c r="U67" s="2110">
        <f t="shared" si="1"/>
        <v>0</v>
      </c>
      <c r="V67" s="2105"/>
      <c r="W67" s="792" t="s">
        <v>606</v>
      </c>
      <c r="X67" s="792" t="str">
        <f>COUNTIF(H:H, W67) &amp; "건"</f>
        <v>1건</v>
      </c>
      <c r="Y67" s="793" t="str">
        <f>TEXT(SUMIF(H:H, W67,U:U ), "₩#,##0")</f>
        <v>₩26,169,989</v>
      </c>
      <c r="Z67" s="2105"/>
      <c r="AA67" s="2105"/>
      <c r="AB67" s="2105"/>
      <c r="AC67" s="2105"/>
      <c r="AD67" s="2146"/>
      <c r="AE67" s="982">
        <v>46034</v>
      </c>
      <c r="AF67" s="821">
        <v>46051</v>
      </c>
      <c r="AG67" s="822">
        <v>13200000</v>
      </c>
      <c r="AH67" s="822">
        <f t="shared" si="39"/>
        <v>1320000</v>
      </c>
      <c r="AI67" s="822">
        <f t="shared" si="40"/>
        <v>14520000</v>
      </c>
      <c r="AJ67" s="983">
        <v>14520000</v>
      </c>
      <c r="AK67" s="984"/>
      <c r="AL67" s="824"/>
      <c r="AM67" s="1017" t="s">
        <v>620</v>
      </c>
      <c r="AN67" s="826"/>
      <c r="AO67" s="827"/>
      <c r="AP67" s="812"/>
      <c r="AQ67" s="828"/>
      <c r="AR67" s="829"/>
      <c r="AS67" s="812"/>
      <c r="AT67" s="827"/>
      <c r="AU67" s="812"/>
      <c r="AV67" s="828"/>
      <c r="AW67" s="831"/>
      <c r="AX67" s="831"/>
      <c r="AY67" s="831"/>
    </row>
    <row r="68" spans="1:51" ht="13.5" hidden="1" customHeight="1">
      <c r="A68" s="22"/>
      <c r="B68" s="5174"/>
      <c r="C68" s="5166"/>
      <c r="D68" s="5166"/>
      <c r="E68" s="2114"/>
      <c r="F68" s="775"/>
      <c r="G68" s="778"/>
      <c r="H68" s="2107"/>
      <c r="I68" s="2115"/>
      <c r="J68" s="2116"/>
      <c r="K68" s="782"/>
      <c r="L68" s="1495" t="s">
        <v>173</v>
      </c>
      <c r="M68" s="799"/>
      <c r="N68" s="978"/>
      <c r="O68" s="2155"/>
      <c r="P68" s="2156"/>
      <c r="Q68" s="2148"/>
      <c r="R68" s="2157"/>
      <c r="S68" s="2109"/>
      <c r="T68" s="792"/>
      <c r="U68" s="2110">
        <f t="shared" si="1"/>
        <v>0</v>
      </c>
      <c r="V68" s="2105"/>
      <c r="W68" s="2105"/>
      <c r="X68" s="2105"/>
      <c r="Y68" s="2105"/>
      <c r="Z68" s="2105"/>
      <c r="AA68" s="2105"/>
      <c r="AB68" s="2105"/>
      <c r="AC68" s="2105"/>
      <c r="AD68" s="2160"/>
      <c r="AE68" s="999"/>
      <c r="AF68" s="1000"/>
      <c r="AG68" s="1001"/>
      <c r="AH68" s="1001"/>
      <c r="AI68" s="1001"/>
      <c r="AJ68" s="1002"/>
      <c r="AK68" s="1003"/>
      <c r="AL68" s="1004"/>
      <c r="AM68" s="1005" t="s">
        <v>255</v>
      </c>
      <c r="AN68" s="1031"/>
      <c r="AO68" s="1032"/>
      <c r="AP68" s="1023"/>
      <c r="AQ68" s="1033"/>
      <c r="AR68" s="1034"/>
      <c r="AS68" s="1023"/>
      <c r="AT68" s="1032"/>
      <c r="AU68" s="1023"/>
      <c r="AV68" s="1033"/>
      <c r="AW68" s="1035"/>
      <c r="AX68" s="536"/>
      <c r="AY68" s="536"/>
    </row>
    <row r="69" spans="1:51" ht="30" hidden="1" customHeight="1">
      <c r="A69" s="22"/>
      <c r="B69" s="5174" t="s">
        <v>16</v>
      </c>
      <c r="C69" s="5166"/>
      <c r="D69" s="5167"/>
      <c r="E69" s="776" t="s">
        <v>16</v>
      </c>
      <c r="F69" s="777" t="s">
        <v>256</v>
      </c>
      <c r="G69" s="778" t="s">
        <v>257</v>
      </c>
      <c r="H69" s="2107"/>
      <c r="I69" s="780" t="s">
        <v>112</v>
      </c>
      <c r="J69" s="781" t="s">
        <v>113</v>
      </c>
      <c r="K69" s="782" t="s">
        <v>258</v>
      </c>
      <c r="L69" s="2118" t="s">
        <v>115</v>
      </c>
      <c r="M69" s="799" t="s">
        <v>259</v>
      </c>
      <c r="N69" s="978" t="s">
        <v>72</v>
      </c>
      <c r="O69" s="785">
        <v>45707</v>
      </c>
      <c r="P69" s="786">
        <v>45707</v>
      </c>
      <c r="Q69" s="775" t="s">
        <v>14</v>
      </c>
      <c r="R69" s="944">
        <v>45716</v>
      </c>
      <c r="S69" s="2109">
        <v>7800000</v>
      </c>
      <c r="T69" s="792">
        <f t="shared" ref="T69:T71" si="41">S69/10</f>
        <v>780000</v>
      </c>
      <c r="U69" s="2110">
        <f t="shared" si="1"/>
        <v>8580000</v>
      </c>
      <c r="V69" s="2105"/>
      <c r="W69" s="2105"/>
      <c r="X69" s="2105"/>
      <c r="Y69" s="2105"/>
      <c r="Z69" s="2105"/>
      <c r="AA69" s="2105"/>
      <c r="AB69" s="2105"/>
      <c r="AC69" s="2105"/>
      <c r="AD69" s="2136">
        <f t="shared" ref="AD69:AD71" si="42">SUM(S69:T69)</f>
        <v>8580000</v>
      </c>
      <c r="AE69" s="644">
        <v>45714</v>
      </c>
      <c r="AF69" s="645">
        <v>45726</v>
      </c>
      <c r="AG69" s="646">
        <v>7800000</v>
      </c>
      <c r="AH69" s="646">
        <f t="shared" ref="AH69:AH73" si="43">AG69/10</f>
        <v>780000</v>
      </c>
      <c r="AI69" s="646">
        <f t="shared" ref="AI69:AI73" si="44">SUM(AG69:AH69)</f>
        <v>8580000</v>
      </c>
      <c r="AJ69" s="646">
        <v>8580000</v>
      </c>
      <c r="AK69" s="302">
        <f t="shared" ref="AK69:AK70" si="45">ROUND(AD69-AJ69,0)</f>
        <v>0</v>
      </c>
      <c r="AL69" s="303">
        <f>AJ69/AD69</f>
        <v>1</v>
      </c>
      <c r="AM69" s="304"/>
      <c r="AN69" s="649" t="s">
        <v>259</v>
      </c>
      <c r="AO69" s="650" t="s">
        <v>260</v>
      </c>
      <c r="AP69" s="637"/>
      <c r="AQ69" s="651" t="s">
        <v>261</v>
      </c>
      <c r="AR69" s="637" t="s">
        <v>262</v>
      </c>
      <c r="AS69" s="637" t="s">
        <v>259</v>
      </c>
      <c r="AT69" s="637" t="s">
        <v>263</v>
      </c>
      <c r="AU69" s="637" t="s">
        <v>264</v>
      </c>
      <c r="AV69" s="637" t="s">
        <v>265</v>
      </c>
      <c r="AW69" s="653" t="s">
        <v>266</v>
      </c>
      <c r="AX69" s="654"/>
      <c r="AY69" s="654"/>
    </row>
    <row r="70" spans="1:51" ht="60">
      <c r="A70" s="559"/>
      <c r="B70" s="5174" t="s">
        <v>16</v>
      </c>
      <c r="C70" s="5166"/>
      <c r="D70" s="5167"/>
      <c r="E70" s="1038" t="s">
        <v>16</v>
      </c>
      <c r="F70" s="777" t="s">
        <v>267</v>
      </c>
      <c r="G70" s="778" t="s">
        <v>268</v>
      </c>
      <c r="H70" s="2107" t="s">
        <v>612</v>
      </c>
      <c r="I70" s="780" t="s">
        <v>112</v>
      </c>
      <c r="J70" s="781" t="s">
        <v>113</v>
      </c>
      <c r="K70" s="782" t="s">
        <v>258</v>
      </c>
      <c r="L70" s="1495" t="s">
        <v>138</v>
      </c>
      <c r="M70" s="799" t="s">
        <v>269</v>
      </c>
      <c r="N70" s="784" t="s">
        <v>117</v>
      </c>
      <c r="O70" s="785">
        <v>45716</v>
      </c>
      <c r="P70" s="786">
        <v>45716</v>
      </c>
      <c r="Q70" s="775" t="s">
        <v>14</v>
      </c>
      <c r="R70" s="787">
        <v>46387</v>
      </c>
      <c r="S70" s="2109">
        <f>SUM(S71:S76)</f>
        <v>333300000</v>
      </c>
      <c r="T70" s="792">
        <f t="shared" si="41"/>
        <v>33330000</v>
      </c>
      <c r="U70" s="2110">
        <f t="shared" si="1"/>
        <v>366630000</v>
      </c>
      <c r="V70" s="2105"/>
      <c r="W70" s="2105"/>
      <c r="X70" s="2105"/>
      <c r="Y70" s="2105"/>
      <c r="Z70" s="2105"/>
      <c r="AA70" s="2105"/>
      <c r="AB70" s="2105"/>
      <c r="AC70" s="2105"/>
      <c r="AD70" s="2145">
        <f t="shared" si="42"/>
        <v>366630000</v>
      </c>
      <c r="AE70" s="790"/>
      <c r="AF70" s="791"/>
      <c r="AG70" s="792">
        <f>SUM(AG71:AG76)</f>
        <v>316635000</v>
      </c>
      <c r="AH70" s="792">
        <f t="shared" si="43"/>
        <v>31663500</v>
      </c>
      <c r="AI70" s="792">
        <f t="shared" si="44"/>
        <v>348298500</v>
      </c>
      <c r="AJ70" s="792">
        <f>SUM(AJ71:AJ76)</f>
        <v>348298500.10000002</v>
      </c>
      <c r="AK70" s="794">
        <f t="shared" si="45"/>
        <v>18331500</v>
      </c>
      <c r="AL70" s="795">
        <f>AI70/AD70</f>
        <v>0.95</v>
      </c>
      <c r="AM70" s="796" t="s">
        <v>270</v>
      </c>
      <c r="AN70" s="1039" t="s">
        <v>269</v>
      </c>
      <c r="AO70" s="1040" t="s">
        <v>271</v>
      </c>
      <c r="AP70" s="1040" t="s">
        <v>272</v>
      </c>
      <c r="AQ70" s="1040" t="s">
        <v>273</v>
      </c>
      <c r="AR70" s="1040" t="s">
        <v>274</v>
      </c>
      <c r="AS70" s="1040" t="s">
        <v>269</v>
      </c>
      <c r="AT70" s="1040" t="s">
        <v>275</v>
      </c>
      <c r="AU70" s="1040" t="s">
        <v>276</v>
      </c>
      <c r="AV70" s="1040" t="s">
        <v>277</v>
      </c>
      <c r="AW70" s="1041"/>
      <c r="AX70" s="1042"/>
      <c r="AY70" s="1042"/>
    </row>
    <row r="71" spans="1:51" ht="13.5" hidden="1" customHeight="1">
      <c r="A71" s="22"/>
      <c r="B71" s="5174"/>
      <c r="C71" s="5166"/>
      <c r="D71" s="5166"/>
      <c r="E71" s="2161"/>
      <c r="F71" s="2161"/>
      <c r="G71" s="778"/>
      <c r="H71" s="2107" t="s">
        <v>278</v>
      </c>
      <c r="I71" s="2115"/>
      <c r="J71" s="2116"/>
      <c r="K71" s="2162" t="s">
        <v>279</v>
      </c>
      <c r="L71" s="2118" t="s">
        <v>115</v>
      </c>
      <c r="M71" s="799" t="s">
        <v>269</v>
      </c>
      <c r="N71" s="2163">
        <v>0.8</v>
      </c>
      <c r="O71" s="1559">
        <v>45716</v>
      </c>
      <c r="P71" s="2164" t="s">
        <v>280</v>
      </c>
      <c r="Q71" s="775"/>
      <c r="R71" s="944"/>
      <c r="S71" s="2109">
        <v>325500000</v>
      </c>
      <c r="T71" s="792">
        <f t="shared" si="41"/>
        <v>32550000</v>
      </c>
      <c r="U71" s="2110">
        <f t="shared" si="1"/>
        <v>358050000</v>
      </c>
      <c r="V71" s="2105"/>
      <c r="W71" s="2105"/>
      <c r="X71" s="2105"/>
      <c r="Y71" s="2105"/>
      <c r="Z71" s="2105"/>
      <c r="AA71" s="2105"/>
      <c r="AB71" s="2105"/>
      <c r="AC71" s="2105"/>
      <c r="AD71" s="2146">
        <f t="shared" si="42"/>
        <v>358050000</v>
      </c>
      <c r="AE71" s="1047">
        <v>45747</v>
      </c>
      <c r="AF71" s="821">
        <v>45762</v>
      </c>
      <c r="AG71" s="822">
        <v>247380000</v>
      </c>
      <c r="AH71" s="822">
        <f t="shared" si="43"/>
        <v>24738000</v>
      </c>
      <c r="AI71" s="822">
        <f t="shared" si="44"/>
        <v>272118000</v>
      </c>
      <c r="AJ71" s="983">
        <v>272118000</v>
      </c>
      <c r="AK71" s="823"/>
      <c r="AL71" s="824">
        <f>(AI71+AI74+AI72)/AD71</f>
        <v>0.85499999999999998</v>
      </c>
      <c r="AM71" s="825"/>
      <c r="AN71" s="826"/>
      <c r="AO71" s="827"/>
      <c r="AP71" s="812"/>
      <c r="AQ71" s="828"/>
      <c r="AR71" s="829"/>
      <c r="AS71" s="812"/>
      <c r="AT71" s="827"/>
      <c r="AU71" s="812"/>
      <c r="AV71" s="828"/>
      <c r="AW71" s="830"/>
      <c r="AX71" s="511"/>
      <c r="AY71" s="511"/>
    </row>
    <row r="72" spans="1:51" ht="13.5" hidden="1" customHeight="1">
      <c r="A72" s="22"/>
      <c r="B72" s="5174"/>
      <c r="C72" s="5166"/>
      <c r="D72" s="5166"/>
      <c r="E72" s="2161"/>
      <c r="F72" s="2161"/>
      <c r="G72" s="778"/>
      <c r="H72" s="2107" t="s">
        <v>278</v>
      </c>
      <c r="I72" s="2115"/>
      <c r="J72" s="2116"/>
      <c r="K72" s="2162" t="s">
        <v>281</v>
      </c>
      <c r="L72" s="2118" t="s">
        <v>115</v>
      </c>
      <c r="M72" s="799" t="s">
        <v>282</v>
      </c>
      <c r="N72" s="2163">
        <v>0.1</v>
      </c>
      <c r="O72" s="2165"/>
      <c r="P72" s="2166"/>
      <c r="Q72" s="2167"/>
      <c r="R72" s="2168"/>
      <c r="S72" s="2109"/>
      <c r="T72" s="792"/>
      <c r="U72" s="2110">
        <f t="shared" si="1"/>
        <v>0</v>
      </c>
      <c r="V72" s="2105"/>
      <c r="W72" s="2105"/>
      <c r="X72" s="2105"/>
      <c r="Y72" s="2105"/>
      <c r="Z72" s="2105"/>
      <c r="AA72" s="2105"/>
      <c r="AB72" s="2105"/>
      <c r="AC72" s="2105"/>
      <c r="AD72" s="2147"/>
      <c r="AE72" s="1047">
        <v>45747</v>
      </c>
      <c r="AF72" s="692">
        <v>45772</v>
      </c>
      <c r="AG72" s="693">
        <v>30922500</v>
      </c>
      <c r="AH72" s="693">
        <f t="shared" si="43"/>
        <v>3092250</v>
      </c>
      <c r="AI72" s="693">
        <f t="shared" si="44"/>
        <v>34014750</v>
      </c>
      <c r="AJ72" s="1055">
        <v>34014750</v>
      </c>
      <c r="AK72" s="694"/>
      <c r="AL72" s="695"/>
      <c r="AM72" s="696"/>
      <c r="AN72" s="697"/>
      <c r="AO72" s="698"/>
      <c r="AP72" s="683"/>
      <c r="AQ72" s="699"/>
      <c r="AR72" s="700"/>
      <c r="AS72" s="683"/>
      <c r="AT72" s="698"/>
      <c r="AU72" s="683"/>
      <c r="AV72" s="699"/>
      <c r="AW72" s="701"/>
      <c r="AX72" s="702"/>
      <c r="AY72" s="702"/>
    </row>
    <row r="73" spans="1:51" ht="13.5" hidden="1" customHeight="1">
      <c r="A73" s="22"/>
      <c r="B73" s="5174"/>
      <c r="C73" s="5166"/>
      <c r="D73" s="5166"/>
      <c r="E73" s="2161"/>
      <c r="F73" s="2161"/>
      <c r="G73" s="778"/>
      <c r="H73" s="2107" t="s">
        <v>278</v>
      </c>
      <c r="I73" s="2115"/>
      <c r="J73" s="2116"/>
      <c r="K73" s="2162" t="s">
        <v>281</v>
      </c>
      <c r="L73" s="1495" t="s">
        <v>115</v>
      </c>
      <c r="M73" s="799" t="s">
        <v>283</v>
      </c>
      <c r="N73" s="2163">
        <v>0.1</v>
      </c>
      <c r="O73" s="2169"/>
      <c r="P73" s="2166"/>
      <c r="Q73" s="2167"/>
      <c r="R73" s="2168"/>
      <c r="S73" s="2109"/>
      <c r="T73" s="792"/>
      <c r="U73" s="2110">
        <f t="shared" si="1"/>
        <v>0</v>
      </c>
      <c r="V73" s="2105"/>
      <c r="W73" s="2105"/>
      <c r="X73" s="2105"/>
      <c r="Y73" s="2105"/>
      <c r="Z73" s="2105"/>
      <c r="AA73" s="2105"/>
      <c r="AB73" s="2105"/>
      <c r="AC73" s="2105"/>
      <c r="AD73" s="2147"/>
      <c r="AE73" s="1047">
        <v>45747</v>
      </c>
      <c r="AF73" s="692">
        <v>45777</v>
      </c>
      <c r="AG73" s="693">
        <v>30922500</v>
      </c>
      <c r="AH73" s="693">
        <f t="shared" si="43"/>
        <v>3092250</v>
      </c>
      <c r="AI73" s="693">
        <f t="shared" si="44"/>
        <v>34014750</v>
      </c>
      <c r="AJ73" s="1055">
        <v>34014750</v>
      </c>
      <c r="AK73" s="694"/>
      <c r="AL73" s="695"/>
      <c r="AM73" s="709" t="s">
        <v>284</v>
      </c>
      <c r="AN73" s="697"/>
      <c r="AO73" s="698"/>
      <c r="AP73" s="683"/>
      <c r="AQ73" s="699"/>
      <c r="AR73" s="700"/>
      <c r="AS73" s="683"/>
      <c r="AT73" s="698"/>
      <c r="AU73" s="683"/>
      <c r="AV73" s="699"/>
      <c r="AW73" s="701"/>
      <c r="AX73" s="702"/>
      <c r="AY73" s="702"/>
    </row>
    <row r="74" spans="1:51" ht="13.5" hidden="1" customHeight="1">
      <c r="A74" s="22"/>
      <c r="B74" s="5174"/>
      <c r="C74" s="5166"/>
      <c r="D74" s="5166"/>
      <c r="E74" s="2161"/>
      <c r="F74" s="2161"/>
      <c r="G74" s="778"/>
      <c r="H74" s="2107"/>
      <c r="I74" s="2115"/>
      <c r="J74" s="2116"/>
      <c r="K74" s="2162"/>
      <c r="L74" s="1495" t="s">
        <v>173</v>
      </c>
      <c r="M74" s="799"/>
      <c r="N74" s="2163"/>
      <c r="O74" s="2169"/>
      <c r="P74" s="2166"/>
      <c r="Q74" s="2167"/>
      <c r="R74" s="2168"/>
      <c r="S74" s="2109"/>
      <c r="T74" s="792"/>
      <c r="U74" s="2110">
        <f t="shared" si="1"/>
        <v>0</v>
      </c>
      <c r="V74" s="2105"/>
      <c r="W74" s="2105"/>
      <c r="X74" s="2105"/>
      <c r="Y74" s="2105"/>
      <c r="Z74" s="2105"/>
      <c r="AA74" s="2105"/>
      <c r="AB74" s="2105"/>
      <c r="AC74" s="2105"/>
      <c r="AD74" s="2170"/>
      <c r="AE74" s="1070"/>
      <c r="AF74" s="1071"/>
      <c r="AG74" s="1072"/>
      <c r="AH74" s="1072"/>
      <c r="AI74" s="1072"/>
      <c r="AJ74" s="1073"/>
      <c r="AK74" s="1074"/>
      <c r="AL74" s="1075"/>
      <c r="AM74" s="1076"/>
      <c r="AN74" s="1077"/>
      <c r="AO74" s="1078"/>
      <c r="AP74" s="1062"/>
      <c r="AQ74" s="1079"/>
      <c r="AR74" s="1080"/>
      <c r="AS74" s="1062"/>
      <c r="AT74" s="1078"/>
      <c r="AU74" s="1062"/>
      <c r="AV74" s="1079"/>
      <c r="AW74" s="1081"/>
      <c r="AX74" s="536"/>
      <c r="AY74" s="536"/>
    </row>
    <row r="75" spans="1:51" ht="13.5" hidden="1" customHeight="1">
      <c r="A75" s="22"/>
      <c r="B75" s="5174"/>
      <c r="C75" s="5166"/>
      <c r="D75" s="5166"/>
      <c r="E75" s="2161"/>
      <c r="F75" s="2161"/>
      <c r="G75" s="778"/>
      <c r="H75" s="2107" t="s">
        <v>285</v>
      </c>
      <c r="I75" s="2115"/>
      <c r="J75" s="2116"/>
      <c r="K75" s="2162" t="s">
        <v>279</v>
      </c>
      <c r="L75" s="1495" t="s">
        <v>115</v>
      </c>
      <c r="M75" s="799" t="s">
        <v>269</v>
      </c>
      <c r="N75" s="2163">
        <v>0.88890000000000002</v>
      </c>
      <c r="O75" s="2171">
        <v>45792</v>
      </c>
      <c r="P75" s="2172" t="s">
        <v>286</v>
      </c>
      <c r="Q75" s="2167"/>
      <c r="R75" s="2173"/>
      <c r="S75" s="2109">
        <v>7800000</v>
      </c>
      <c r="T75" s="792">
        <f>S75/10</f>
        <v>780000</v>
      </c>
      <c r="U75" s="2110">
        <f t="shared" si="1"/>
        <v>8580000</v>
      </c>
      <c r="V75" s="2105"/>
      <c r="W75" s="2105"/>
      <c r="X75" s="2105"/>
      <c r="Y75" s="2105"/>
      <c r="Z75" s="2105"/>
      <c r="AA75" s="2105"/>
      <c r="AB75" s="2105"/>
      <c r="AC75" s="2105"/>
      <c r="AD75" s="2174">
        <f>SUM(S75:T75)</f>
        <v>8580000</v>
      </c>
      <c r="AE75" s="1047">
        <v>45838</v>
      </c>
      <c r="AF75" s="1093">
        <v>45869</v>
      </c>
      <c r="AG75" s="1094">
        <v>6586749</v>
      </c>
      <c r="AH75" s="1094">
        <f t="shared" ref="AH75:AH76" si="46">AG75/10</f>
        <v>658674.9</v>
      </c>
      <c r="AI75" s="1094">
        <f t="shared" ref="AI75:AI76" si="47">SUM(AG75:AH75)</f>
        <v>7245423.9000000004</v>
      </c>
      <c r="AJ75" s="1095">
        <v>7245424</v>
      </c>
      <c r="AK75" s="1096"/>
      <c r="AL75" s="824">
        <f>(AI75+AI76)/AD75</f>
        <v>0.95</v>
      </c>
      <c r="AM75" s="1097"/>
      <c r="AN75" s="1098"/>
      <c r="AO75" s="1099"/>
      <c r="AP75" s="1100"/>
      <c r="AQ75" s="1101"/>
      <c r="AR75" s="1102"/>
      <c r="AS75" s="1100"/>
      <c r="AT75" s="1099"/>
      <c r="AU75" s="1100"/>
      <c r="AV75" s="1101"/>
      <c r="AW75" s="1103"/>
      <c r="AX75" s="511"/>
      <c r="AY75" s="511"/>
    </row>
    <row r="76" spans="1:51" ht="13.5" hidden="1" customHeight="1">
      <c r="A76" s="22"/>
      <c r="B76" s="5174"/>
      <c r="C76" s="5166"/>
      <c r="D76" s="5166"/>
      <c r="E76" s="2161"/>
      <c r="F76" s="2161"/>
      <c r="G76" s="778"/>
      <c r="H76" s="2107" t="s">
        <v>285</v>
      </c>
      <c r="I76" s="2115"/>
      <c r="J76" s="2116"/>
      <c r="K76" s="2162" t="s">
        <v>281</v>
      </c>
      <c r="L76" s="1495" t="s">
        <v>115</v>
      </c>
      <c r="M76" s="799" t="s">
        <v>282</v>
      </c>
      <c r="N76" s="2163">
        <v>0.1111</v>
      </c>
      <c r="O76" s="2169"/>
      <c r="P76" s="2166"/>
      <c r="Q76" s="2167"/>
      <c r="R76" s="2168"/>
      <c r="S76" s="2109"/>
      <c r="T76" s="792"/>
      <c r="U76" s="2110">
        <f t="shared" si="1"/>
        <v>0</v>
      </c>
      <c r="V76" s="2105"/>
      <c r="W76" s="2105"/>
      <c r="X76" s="2105"/>
      <c r="Y76" s="2105"/>
      <c r="Z76" s="2105"/>
      <c r="AA76" s="2105"/>
      <c r="AB76" s="2105"/>
      <c r="AC76" s="2105"/>
      <c r="AD76" s="2147"/>
      <c r="AE76" s="691">
        <v>45839</v>
      </c>
      <c r="AF76" s="692">
        <v>45863</v>
      </c>
      <c r="AG76" s="693">
        <v>823251</v>
      </c>
      <c r="AH76" s="693">
        <f t="shared" si="46"/>
        <v>82325.100000000006</v>
      </c>
      <c r="AI76" s="693">
        <f t="shared" si="47"/>
        <v>905576.1</v>
      </c>
      <c r="AJ76" s="1055">
        <f>AI76</f>
        <v>905576.1</v>
      </c>
      <c r="AK76" s="694"/>
      <c r="AL76" s="695"/>
      <c r="AM76" s="696"/>
      <c r="AN76" s="697" t="s">
        <v>282</v>
      </c>
      <c r="AO76" s="698"/>
      <c r="AP76" s="683"/>
      <c r="AQ76" s="699"/>
      <c r="AR76" s="700" t="s">
        <v>287</v>
      </c>
      <c r="AS76" s="683"/>
      <c r="AT76" s="698"/>
      <c r="AU76" s="683"/>
      <c r="AV76" s="699"/>
      <c r="AW76" s="701"/>
      <c r="AX76" s="702"/>
      <c r="AY76" s="702"/>
    </row>
    <row r="77" spans="1:51" ht="13.5" hidden="1" customHeight="1">
      <c r="A77" s="22"/>
      <c r="B77" s="5174"/>
      <c r="C77" s="5166"/>
      <c r="D77" s="5166"/>
      <c r="E77" s="2161"/>
      <c r="F77" s="2161"/>
      <c r="G77" s="778"/>
      <c r="H77" s="2107"/>
      <c r="I77" s="2115"/>
      <c r="J77" s="2116"/>
      <c r="K77" s="782"/>
      <c r="L77" s="1495" t="s">
        <v>173</v>
      </c>
      <c r="M77" s="799"/>
      <c r="N77" s="2163"/>
      <c r="O77" s="2169"/>
      <c r="P77" s="2166"/>
      <c r="Q77" s="2167"/>
      <c r="R77" s="2168"/>
      <c r="S77" s="2109"/>
      <c r="T77" s="792"/>
      <c r="U77" s="2110">
        <f t="shared" si="1"/>
        <v>0</v>
      </c>
      <c r="V77" s="2105"/>
      <c r="W77" s="2105"/>
      <c r="X77" s="2105"/>
      <c r="Y77" s="2105"/>
      <c r="Z77" s="2105"/>
      <c r="AA77" s="2105"/>
      <c r="AB77" s="2105"/>
      <c r="AC77" s="2105"/>
      <c r="AD77" s="2160"/>
      <c r="AE77" s="1110"/>
      <c r="AF77" s="1111"/>
      <c r="AG77" s="1112"/>
      <c r="AH77" s="1112"/>
      <c r="AI77" s="1112"/>
      <c r="AJ77" s="1073"/>
      <c r="AK77" s="1074"/>
      <c r="AL77" s="1075"/>
      <c r="AM77" s="1113"/>
      <c r="AN77" s="1031"/>
      <c r="AO77" s="1032"/>
      <c r="AP77" s="1023"/>
      <c r="AQ77" s="1033"/>
      <c r="AR77" s="1034"/>
      <c r="AS77" s="1023"/>
      <c r="AT77" s="1032"/>
      <c r="AU77" s="1023"/>
      <c r="AV77" s="1033"/>
      <c r="AW77" s="1035"/>
      <c r="AX77" s="536"/>
      <c r="AY77" s="536"/>
    </row>
    <row r="78" spans="1:51" ht="30" hidden="1" customHeight="1">
      <c r="A78" s="559"/>
      <c r="B78" s="5174" t="s">
        <v>152</v>
      </c>
      <c r="C78" s="5166"/>
      <c r="D78" s="5167"/>
      <c r="E78" s="1038" t="s">
        <v>25</v>
      </c>
      <c r="F78" s="777"/>
      <c r="G78" s="778" t="s">
        <v>288</v>
      </c>
      <c r="H78" s="2107"/>
      <c r="I78" s="780" t="s">
        <v>112</v>
      </c>
      <c r="J78" s="781" t="s">
        <v>113</v>
      </c>
      <c r="K78" s="782" t="s">
        <v>258</v>
      </c>
      <c r="L78" s="1495" t="s">
        <v>138</v>
      </c>
      <c r="M78" s="799" t="s">
        <v>269</v>
      </c>
      <c r="N78" s="978" t="s">
        <v>72</v>
      </c>
      <c r="O78" s="785">
        <v>45716</v>
      </c>
      <c r="P78" s="786">
        <v>45716</v>
      </c>
      <c r="Q78" s="775" t="s">
        <v>14</v>
      </c>
      <c r="R78" s="1560">
        <v>46387</v>
      </c>
      <c r="S78" s="2109">
        <v>0</v>
      </c>
      <c r="T78" s="792">
        <f t="shared" ref="T78:T83" si="48">S78/10</f>
        <v>0</v>
      </c>
      <c r="U78" s="2110">
        <f t="shared" si="1"/>
        <v>0</v>
      </c>
      <c r="V78" s="2105"/>
      <c r="W78" s="2105"/>
      <c r="X78" s="2105"/>
      <c r="Y78" s="2105"/>
      <c r="Z78" s="2105"/>
      <c r="AA78" s="2105"/>
      <c r="AB78" s="2105"/>
      <c r="AC78" s="2105"/>
      <c r="AD78" s="2175">
        <f t="shared" ref="AD78:AD83" si="49">SUM(S78:T78)</f>
        <v>0</v>
      </c>
      <c r="AE78" s="1128"/>
      <c r="AF78" s="1129"/>
      <c r="AG78" s="1130">
        <v>0</v>
      </c>
      <c r="AH78" s="1130">
        <f t="shared" ref="AH78:AH97" si="50">AG78/10</f>
        <v>0</v>
      </c>
      <c r="AI78" s="1130">
        <f t="shared" ref="AI78:AI80" si="51">SUM(AG78:AH78)</f>
        <v>0</v>
      </c>
      <c r="AJ78" s="1130">
        <v>0</v>
      </c>
      <c r="AK78" s="1131">
        <f t="shared" ref="AK78:AK83" si="52">ROUND(AD78-AJ78,0)</f>
        <v>0</v>
      </c>
      <c r="AL78" s="1132" t="e">
        <f t="shared" ref="AL78:AL82" si="53">AI78/AD78</f>
        <v>#DIV/0!</v>
      </c>
      <c r="AM78" s="1133" t="s">
        <v>289</v>
      </c>
      <c r="AN78" s="1134" t="s">
        <v>269</v>
      </c>
      <c r="AO78" s="1135" t="s">
        <v>271</v>
      </c>
      <c r="AP78" s="1135" t="s">
        <v>272</v>
      </c>
      <c r="AQ78" s="1135" t="s">
        <v>273</v>
      </c>
      <c r="AR78" s="1135" t="s">
        <v>274</v>
      </c>
      <c r="AS78" s="1135" t="s">
        <v>269</v>
      </c>
      <c r="AT78" s="1135" t="s">
        <v>275</v>
      </c>
      <c r="AU78" s="1135" t="s">
        <v>276</v>
      </c>
      <c r="AV78" s="1135" t="s">
        <v>277</v>
      </c>
      <c r="AW78" s="1136"/>
      <c r="AX78" s="1137"/>
      <c r="AY78" s="1137"/>
    </row>
    <row r="79" spans="1:51" ht="30" customHeight="1">
      <c r="A79" s="22"/>
      <c r="B79" s="5174" t="s">
        <v>16</v>
      </c>
      <c r="C79" s="5166"/>
      <c r="D79" s="5167"/>
      <c r="E79" s="1038" t="s">
        <v>16</v>
      </c>
      <c r="F79" s="2124" t="s">
        <v>290</v>
      </c>
      <c r="G79" s="1677" t="s">
        <v>291</v>
      </c>
      <c r="H79" s="2125" t="s">
        <v>616</v>
      </c>
      <c r="I79" s="780" t="s">
        <v>231</v>
      </c>
      <c r="J79" s="781" t="s">
        <v>113</v>
      </c>
      <c r="K79" s="782" t="s">
        <v>176</v>
      </c>
      <c r="L79" s="2118" t="s">
        <v>115</v>
      </c>
      <c r="M79" s="799" t="s">
        <v>233</v>
      </c>
      <c r="N79" s="978">
        <v>0.6</v>
      </c>
      <c r="O79" s="2176" t="s">
        <v>72</v>
      </c>
      <c r="P79" s="786">
        <v>45627</v>
      </c>
      <c r="Q79" s="775" t="s">
        <v>14</v>
      </c>
      <c r="R79" s="1560">
        <v>45716</v>
      </c>
      <c r="S79" s="2109">
        <v>25200000</v>
      </c>
      <c r="T79" s="792">
        <f t="shared" si="48"/>
        <v>2520000</v>
      </c>
      <c r="U79" s="2110">
        <f t="shared" si="1"/>
        <v>27720000</v>
      </c>
      <c r="V79" s="2105"/>
      <c r="W79" s="2105"/>
      <c r="X79" s="2105"/>
      <c r="Y79" s="2105"/>
      <c r="Z79" s="2105"/>
      <c r="AA79" s="2105"/>
      <c r="AB79" s="2105"/>
      <c r="AC79" s="2105"/>
      <c r="AD79" s="2177">
        <f t="shared" si="49"/>
        <v>27720000</v>
      </c>
      <c r="AE79" s="1152">
        <v>45713</v>
      </c>
      <c r="AF79" s="1153">
        <v>45728</v>
      </c>
      <c r="AG79" s="1154">
        <v>25200000</v>
      </c>
      <c r="AH79" s="1154">
        <f t="shared" si="50"/>
        <v>2520000</v>
      </c>
      <c r="AI79" s="1154">
        <f t="shared" si="51"/>
        <v>27720000</v>
      </c>
      <c r="AJ79" s="1154">
        <v>27720000</v>
      </c>
      <c r="AK79" s="302">
        <f t="shared" si="52"/>
        <v>0</v>
      </c>
      <c r="AL79" s="1155">
        <f t="shared" si="53"/>
        <v>1</v>
      </c>
      <c r="AM79" s="648" t="s">
        <v>292</v>
      </c>
      <c r="AN79" s="649"/>
      <c r="AO79" s="637"/>
      <c r="AP79" s="637"/>
      <c r="AQ79" s="637"/>
      <c r="AR79" s="637"/>
      <c r="AS79" s="637" t="s">
        <v>116</v>
      </c>
      <c r="AT79" s="637" t="s">
        <v>293</v>
      </c>
      <c r="AU79" s="637" t="s">
        <v>294</v>
      </c>
      <c r="AV79" s="637" t="s">
        <v>295</v>
      </c>
      <c r="AW79" s="653" t="s">
        <v>296</v>
      </c>
      <c r="AX79" s="310"/>
      <c r="AY79" s="310"/>
    </row>
    <row r="80" spans="1:51" ht="72">
      <c r="A80" s="559"/>
      <c r="B80" s="5174" t="s">
        <v>16</v>
      </c>
      <c r="C80" s="5166"/>
      <c r="D80" s="5167"/>
      <c r="E80" s="1038" t="s">
        <v>16</v>
      </c>
      <c r="F80" s="2124" t="s">
        <v>297</v>
      </c>
      <c r="G80" s="1677" t="s">
        <v>298</v>
      </c>
      <c r="H80" s="2125" t="s">
        <v>616</v>
      </c>
      <c r="I80" s="977" t="s">
        <v>112</v>
      </c>
      <c r="J80" s="781" t="s">
        <v>155</v>
      </c>
      <c r="K80" s="782" t="s">
        <v>176</v>
      </c>
      <c r="L80" s="2118" t="s">
        <v>115</v>
      </c>
      <c r="M80" s="799" t="s">
        <v>299</v>
      </c>
      <c r="N80" s="978">
        <v>0.4</v>
      </c>
      <c r="O80" s="785">
        <v>45505</v>
      </c>
      <c r="P80" s="786">
        <v>45627</v>
      </c>
      <c r="Q80" s="775" t="s">
        <v>14</v>
      </c>
      <c r="R80" s="1560">
        <v>45716</v>
      </c>
      <c r="S80" s="2109">
        <v>16800000</v>
      </c>
      <c r="T80" s="792">
        <f t="shared" si="48"/>
        <v>1680000</v>
      </c>
      <c r="U80" s="2110">
        <f t="shared" si="1"/>
        <v>18480000</v>
      </c>
      <c r="V80" s="2105"/>
      <c r="W80" s="2105"/>
      <c r="X80" s="2105"/>
      <c r="Y80" s="2105"/>
      <c r="Z80" s="2105"/>
      <c r="AA80" s="2105"/>
      <c r="AB80" s="2105"/>
      <c r="AC80" s="2105"/>
      <c r="AD80" s="2135">
        <f t="shared" si="49"/>
        <v>18480000</v>
      </c>
      <c r="AE80" s="887">
        <v>45772</v>
      </c>
      <c r="AF80" s="1165">
        <v>45772</v>
      </c>
      <c r="AG80" s="607">
        <v>16800000</v>
      </c>
      <c r="AH80" s="607">
        <f t="shared" si="50"/>
        <v>1680000</v>
      </c>
      <c r="AI80" s="607">
        <f t="shared" si="51"/>
        <v>18480000</v>
      </c>
      <c r="AJ80" s="607">
        <v>18480000</v>
      </c>
      <c r="AK80" s="609">
        <f t="shared" si="52"/>
        <v>0</v>
      </c>
      <c r="AL80" s="610">
        <f t="shared" si="53"/>
        <v>1</v>
      </c>
      <c r="AM80" s="611" t="s">
        <v>300</v>
      </c>
      <c r="AN80" s="1166"/>
      <c r="AO80" s="1167"/>
      <c r="AP80" s="1167"/>
      <c r="AQ80" s="1167"/>
      <c r="AR80" s="1167"/>
      <c r="AS80" s="327" t="s">
        <v>301</v>
      </c>
      <c r="AT80" s="327" t="s">
        <v>302</v>
      </c>
      <c r="AU80" s="327" t="s">
        <v>303</v>
      </c>
      <c r="AV80" s="327" t="s">
        <v>304</v>
      </c>
      <c r="AW80" s="972" t="s">
        <v>305</v>
      </c>
      <c r="AX80" s="918"/>
      <c r="AY80" s="918"/>
    </row>
    <row r="81" spans="1:51" ht="28.5" customHeight="1">
      <c r="A81" s="22"/>
      <c r="B81" s="5174" t="s">
        <v>16</v>
      </c>
      <c r="C81" s="5166"/>
      <c r="D81" s="5167"/>
      <c r="E81" s="1038" t="s">
        <v>16</v>
      </c>
      <c r="F81" s="777" t="s">
        <v>306</v>
      </c>
      <c r="G81" s="778" t="s">
        <v>307</v>
      </c>
      <c r="H81" s="2125" t="s">
        <v>616</v>
      </c>
      <c r="I81" s="977" t="s">
        <v>231</v>
      </c>
      <c r="J81" s="781" t="s">
        <v>113</v>
      </c>
      <c r="K81" s="782" t="s">
        <v>176</v>
      </c>
      <c r="L81" s="1495" t="s">
        <v>115</v>
      </c>
      <c r="M81" s="799" t="s">
        <v>233</v>
      </c>
      <c r="N81" s="978">
        <v>0.6</v>
      </c>
      <c r="O81" s="2176" t="s">
        <v>72</v>
      </c>
      <c r="P81" s="786">
        <v>45870</v>
      </c>
      <c r="Q81" s="775" t="s">
        <v>14</v>
      </c>
      <c r="R81" s="1560">
        <v>45900</v>
      </c>
      <c r="S81" s="2109">
        <v>18000000</v>
      </c>
      <c r="T81" s="792">
        <f t="shared" si="48"/>
        <v>1800000</v>
      </c>
      <c r="U81" s="2110">
        <f t="shared" si="1"/>
        <v>19800000</v>
      </c>
      <c r="V81" s="2105"/>
      <c r="W81" s="2105"/>
      <c r="X81" s="2105"/>
      <c r="Y81" s="2105"/>
      <c r="Z81" s="2105"/>
      <c r="AA81" s="2105"/>
      <c r="AB81" s="2105"/>
      <c r="AC81" s="2105"/>
      <c r="AD81" s="2136">
        <f t="shared" si="49"/>
        <v>19800000</v>
      </c>
      <c r="AE81" s="644">
        <v>45917</v>
      </c>
      <c r="AF81" s="645">
        <v>45925</v>
      </c>
      <c r="AG81" s="1174">
        <v>18000000</v>
      </c>
      <c r="AH81" s="1174">
        <f t="shared" si="50"/>
        <v>1800000</v>
      </c>
      <c r="AI81" s="646">
        <f t="shared" ref="AI81:AI82" si="54">AG81+AH81</f>
        <v>19800000</v>
      </c>
      <c r="AJ81" s="961">
        <v>19800000</v>
      </c>
      <c r="AK81" s="628">
        <f t="shared" si="52"/>
        <v>0</v>
      </c>
      <c r="AL81" s="647">
        <f t="shared" si="53"/>
        <v>1</v>
      </c>
      <c r="AM81" s="1175" t="s">
        <v>308</v>
      </c>
      <c r="AN81" s="649"/>
      <c r="AO81" s="637"/>
      <c r="AP81" s="637"/>
      <c r="AQ81" s="637"/>
      <c r="AR81" s="637"/>
      <c r="AS81" s="637" t="s">
        <v>116</v>
      </c>
      <c r="AT81" s="637" t="s">
        <v>293</v>
      </c>
      <c r="AU81" s="637" t="s">
        <v>294</v>
      </c>
      <c r="AV81" s="637" t="s">
        <v>295</v>
      </c>
      <c r="AW81" s="653" t="s">
        <v>296</v>
      </c>
      <c r="AX81" s="654"/>
      <c r="AY81" s="654"/>
    </row>
    <row r="82" spans="1:51" ht="30" customHeight="1">
      <c r="A82" s="22"/>
      <c r="B82" s="5174" t="s">
        <v>16</v>
      </c>
      <c r="C82" s="5166"/>
      <c r="D82" s="5167"/>
      <c r="E82" s="1038" t="s">
        <v>16</v>
      </c>
      <c r="F82" s="777" t="s">
        <v>309</v>
      </c>
      <c r="G82" s="778" t="s">
        <v>307</v>
      </c>
      <c r="H82" s="2125" t="s">
        <v>616</v>
      </c>
      <c r="I82" s="977" t="s">
        <v>112</v>
      </c>
      <c r="J82" s="781" t="s">
        <v>155</v>
      </c>
      <c r="K82" s="782" t="s">
        <v>176</v>
      </c>
      <c r="L82" s="1495" t="s">
        <v>115</v>
      </c>
      <c r="M82" s="799" t="s">
        <v>299</v>
      </c>
      <c r="N82" s="978">
        <v>0.4</v>
      </c>
      <c r="O82" s="1559">
        <v>45870</v>
      </c>
      <c r="P82" s="2178">
        <v>45505</v>
      </c>
      <c r="Q82" s="775" t="s">
        <v>14</v>
      </c>
      <c r="R82" s="2179">
        <v>45900</v>
      </c>
      <c r="S82" s="2109">
        <v>12000000</v>
      </c>
      <c r="T82" s="792">
        <f t="shared" si="48"/>
        <v>1200000</v>
      </c>
      <c r="U82" s="2110">
        <f t="shared" si="1"/>
        <v>13200000</v>
      </c>
      <c r="V82" s="2105"/>
      <c r="W82" s="2105"/>
      <c r="X82" s="2105"/>
      <c r="Y82" s="2105"/>
      <c r="Z82" s="2105"/>
      <c r="AA82" s="2105"/>
      <c r="AB82" s="2105"/>
      <c r="AC82" s="2105"/>
      <c r="AD82" s="2136">
        <f t="shared" si="49"/>
        <v>13200000</v>
      </c>
      <c r="AE82" s="644">
        <v>45986</v>
      </c>
      <c r="AF82" s="645">
        <v>45986</v>
      </c>
      <c r="AG82" s="1174">
        <v>12000000</v>
      </c>
      <c r="AH82" s="1174">
        <f t="shared" si="50"/>
        <v>1200000</v>
      </c>
      <c r="AI82" s="646">
        <f t="shared" si="54"/>
        <v>13200000</v>
      </c>
      <c r="AJ82" s="961">
        <v>13200000</v>
      </c>
      <c r="AK82" s="628">
        <f t="shared" si="52"/>
        <v>0</v>
      </c>
      <c r="AL82" s="647">
        <f t="shared" si="53"/>
        <v>1</v>
      </c>
      <c r="AM82" s="1175" t="s">
        <v>310</v>
      </c>
      <c r="AN82" s="649" t="s">
        <v>301</v>
      </c>
      <c r="AO82" s="637" t="s">
        <v>311</v>
      </c>
      <c r="AP82" s="637" t="s">
        <v>312</v>
      </c>
      <c r="AQ82" s="637" t="s">
        <v>313</v>
      </c>
      <c r="AR82" s="637"/>
      <c r="AS82" s="637"/>
      <c r="AT82" s="637" t="s">
        <v>302</v>
      </c>
      <c r="AU82" s="637"/>
      <c r="AV82" s="637"/>
      <c r="AW82" s="653"/>
      <c r="AX82" s="654"/>
      <c r="AY82" s="654"/>
    </row>
    <row r="83" spans="1:51" ht="30" hidden="1" customHeight="1">
      <c r="A83" s="22"/>
      <c r="B83" s="5174" t="s">
        <v>16</v>
      </c>
      <c r="C83" s="5166"/>
      <c r="D83" s="5167"/>
      <c r="E83" s="1038" t="s">
        <v>16</v>
      </c>
      <c r="F83" s="1558" t="s">
        <v>314</v>
      </c>
      <c r="G83" s="778" t="s">
        <v>315</v>
      </c>
      <c r="H83" s="2107"/>
      <c r="I83" s="977" t="s">
        <v>112</v>
      </c>
      <c r="J83" s="781" t="s">
        <v>113</v>
      </c>
      <c r="K83" s="782" t="s">
        <v>72</v>
      </c>
      <c r="L83" s="1495" t="s">
        <v>115</v>
      </c>
      <c r="M83" s="799" t="s">
        <v>316</v>
      </c>
      <c r="N83" s="784" t="s">
        <v>117</v>
      </c>
      <c r="O83" s="1559">
        <v>45667</v>
      </c>
      <c r="P83" s="786">
        <v>45667</v>
      </c>
      <c r="Q83" s="1701" t="s">
        <v>14</v>
      </c>
      <c r="R83" s="1560">
        <v>46031</v>
      </c>
      <c r="S83" s="2109">
        <v>421200000</v>
      </c>
      <c r="T83" s="792">
        <f t="shared" si="48"/>
        <v>42120000</v>
      </c>
      <c r="U83" s="2110">
        <f t="shared" si="1"/>
        <v>463320000</v>
      </c>
      <c r="V83" s="2105"/>
      <c r="W83" s="2105"/>
      <c r="X83" s="2105"/>
      <c r="Y83" s="2105"/>
      <c r="Z83" s="2105"/>
      <c r="AA83" s="2105"/>
      <c r="AB83" s="2105"/>
      <c r="AC83" s="2105"/>
      <c r="AD83" s="2136">
        <f t="shared" si="49"/>
        <v>463320000</v>
      </c>
      <c r="AE83" s="644"/>
      <c r="AF83" s="645"/>
      <c r="AG83" s="1174">
        <f>SUM(AG84:AG96)</f>
        <v>394900000</v>
      </c>
      <c r="AH83" s="1174">
        <f t="shared" si="50"/>
        <v>39490000</v>
      </c>
      <c r="AI83" s="1174">
        <f t="shared" ref="AI83:AI139" si="55">SUM(AG83:AH83)</f>
        <v>434390000</v>
      </c>
      <c r="AJ83" s="1174">
        <f>SUM(AJ84:AJ96)</f>
        <v>365750000</v>
      </c>
      <c r="AK83" s="302">
        <f t="shared" si="52"/>
        <v>97570000</v>
      </c>
      <c r="AL83" s="303">
        <f>AJ83/AD83</f>
        <v>0.78941120607787274</v>
      </c>
      <c r="AM83" s="648"/>
      <c r="AN83" s="649"/>
      <c r="AO83" s="637"/>
      <c r="AP83" s="637"/>
      <c r="AQ83" s="637"/>
      <c r="AR83" s="637"/>
      <c r="AS83" s="637"/>
      <c r="AT83" s="637"/>
      <c r="AU83" s="637"/>
      <c r="AV83" s="637"/>
      <c r="AW83" s="653"/>
      <c r="AX83" s="376"/>
      <c r="AY83" s="376"/>
    </row>
    <row r="84" spans="1:51" ht="13.5" hidden="1" customHeight="1">
      <c r="A84" s="1184"/>
      <c r="B84" s="5264"/>
      <c r="C84" s="5166"/>
      <c r="D84" s="5166"/>
      <c r="E84" s="2181"/>
      <c r="F84" s="2180"/>
      <c r="G84" s="2182"/>
      <c r="H84" s="2183" t="s">
        <v>317</v>
      </c>
      <c r="I84" s="2184"/>
      <c r="J84" s="2185"/>
      <c r="K84" s="2186"/>
      <c r="L84" s="2187" t="s">
        <v>115</v>
      </c>
      <c r="M84" s="2188"/>
      <c r="N84" s="2189"/>
      <c r="O84" s="2190"/>
      <c r="P84" s="2191"/>
      <c r="Q84" s="2180"/>
      <c r="R84" s="2192"/>
      <c r="S84" s="2193"/>
      <c r="T84" s="2194"/>
      <c r="U84" s="2110">
        <f t="shared" si="1"/>
        <v>0</v>
      </c>
      <c r="V84" s="2195"/>
      <c r="W84" s="2195"/>
      <c r="X84" s="2195"/>
      <c r="Y84" s="2195"/>
      <c r="Z84" s="2195"/>
      <c r="AA84" s="2195"/>
      <c r="AB84" s="2195"/>
      <c r="AC84" s="2195"/>
      <c r="AD84" s="2196"/>
      <c r="AE84" s="1202">
        <v>45667</v>
      </c>
      <c r="AF84" s="1203">
        <v>45681</v>
      </c>
      <c r="AG84" s="1204">
        <v>35100000</v>
      </c>
      <c r="AH84" s="1204">
        <f t="shared" si="50"/>
        <v>3510000</v>
      </c>
      <c r="AI84" s="1204">
        <f t="shared" si="55"/>
        <v>38610000</v>
      </c>
      <c r="AJ84" s="1205">
        <v>38610000</v>
      </c>
      <c r="AK84" s="1206"/>
      <c r="AL84" s="1207"/>
      <c r="AM84" s="1208"/>
      <c r="AN84" s="1209"/>
      <c r="AO84" s="1210"/>
      <c r="AP84" s="1194"/>
      <c r="AQ84" s="1211"/>
      <c r="AR84" s="1212"/>
      <c r="AS84" s="1194"/>
      <c r="AT84" s="1210"/>
      <c r="AU84" s="1194"/>
      <c r="AV84" s="1211"/>
      <c r="AW84" s="1213"/>
      <c r="AX84" s="1214"/>
      <c r="AY84" s="1214"/>
    </row>
    <row r="85" spans="1:51" ht="13.5" hidden="1" customHeight="1">
      <c r="A85" s="1184"/>
      <c r="B85" s="5264"/>
      <c r="C85" s="5166"/>
      <c r="D85" s="5166"/>
      <c r="E85" s="2181"/>
      <c r="F85" s="2180"/>
      <c r="G85" s="2182"/>
      <c r="H85" s="2183" t="s">
        <v>318</v>
      </c>
      <c r="I85" s="2184"/>
      <c r="J85" s="2185"/>
      <c r="K85" s="2186"/>
      <c r="L85" s="2187" t="s">
        <v>115</v>
      </c>
      <c r="M85" s="2188"/>
      <c r="N85" s="2189"/>
      <c r="O85" s="2197"/>
      <c r="P85" s="2198"/>
      <c r="Q85" s="2199"/>
      <c r="R85" s="2200"/>
      <c r="S85" s="2193"/>
      <c r="T85" s="2194"/>
      <c r="U85" s="2110">
        <f t="shared" si="1"/>
        <v>0</v>
      </c>
      <c r="V85" s="2195"/>
      <c r="W85" s="2195"/>
      <c r="X85" s="2195"/>
      <c r="Y85" s="2195"/>
      <c r="Z85" s="2195"/>
      <c r="AA85" s="2195"/>
      <c r="AB85" s="2195"/>
      <c r="AC85" s="2195"/>
      <c r="AD85" s="2201"/>
      <c r="AE85" s="1230">
        <v>45698</v>
      </c>
      <c r="AF85" s="1231">
        <v>45713</v>
      </c>
      <c r="AG85" s="1232">
        <v>35100000</v>
      </c>
      <c r="AH85" s="1232">
        <f t="shared" si="50"/>
        <v>3510000</v>
      </c>
      <c r="AI85" s="1232">
        <f t="shared" si="55"/>
        <v>38610000</v>
      </c>
      <c r="AJ85" s="1233">
        <v>38610000</v>
      </c>
      <c r="AK85" s="1234"/>
      <c r="AL85" s="1235"/>
      <c r="AM85" s="1236"/>
      <c r="AN85" s="1237"/>
      <c r="AO85" s="1238"/>
      <c r="AP85" s="1222"/>
      <c r="AQ85" s="1239"/>
      <c r="AR85" s="1240"/>
      <c r="AS85" s="1222"/>
      <c r="AT85" s="1238"/>
      <c r="AU85" s="1222"/>
      <c r="AV85" s="1239"/>
      <c r="AW85" s="1241"/>
      <c r="AX85" s="1242"/>
      <c r="AY85" s="1242"/>
    </row>
    <row r="86" spans="1:51" ht="13.5" hidden="1" customHeight="1">
      <c r="A86" s="1184"/>
      <c r="B86" s="5264"/>
      <c r="C86" s="5166"/>
      <c r="D86" s="5166"/>
      <c r="E86" s="2202"/>
      <c r="F86" s="2203"/>
      <c r="G86" s="2182"/>
      <c r="H86" s="2183" t="s">
        <v>319</v>
      </c>
      <c r="I86" s="2204"/>
      <c r="J86" s="2205"/>
      <c r="K86" s="2206"/>
      <c r="L86" s="2187" t="s">
        <v>115</v>
      </c>
      <c r="M86" s="2188"/>
      <c r="N86" s="2207"/>
      <c r="O86" s="2190"/>
      <c r="P86" s="2208"/>
      <c r="Q86" s="2209"/>
      <c r="R86" s="2210"/>
      <c r="S86" s="2193"/>
      <c r="T86" s="2194"/>
      <c r="U86" s="2110">
        <f t="shared" si="1"/>
        <v>0</v>
      </c>
      <c r="V86" s="2195"/>
      <c r="W86" s="2195"/>
      <c r="X86" s="2195"/>
      <c r="Y86" s="2195"/>
      <c r="Z86" s="2195"/>
      <c r="AA86" s="2195"/>
      <c r="AB86" s="2195"/>
      <c r="AC86" s="2195"/>
      <c r="AD86" s="2201"/>
      <c r="AE86" s="1230">
        <v>45726</v>
      </c>
      <c r="AF86" s="1231">
        <v>45741</v>
      </c>
      <c r="AG86" s="1232">
        <v>35100000</v>
      </c>
      <c r="AH86" s="1232">
        <f t="shared" si="50"/>
        <v>3510000</v>
      </c>
      <c r="AI86" s="1232">
        <f t="shared" si="55"/>
        <v>38610000</v>
      </c>
      <c r="AJ86" s="1233">
        <v>38610000</v>
      </c>
      <c r="AK86" s="1254"/>
      <c r="AL86" s="1235"/>
      <c r="AM86" s="1236"/>
      <c r="AN86" s="1237"/>
      <c r="AO86" s="1222"/>
      <c r="AP86" s="1222"/>
      <c r="AQ86" s="1222"/>
      <c r="AR86" s="1222"/>
      <c r="AS86" s="1222"/>
      <c r="AT86" s="1222"/>
      <c r="AU86" s="1222"/>
      <c r="AV86" s="1222"/>
      <c r="AW86" s="1241"/>
      <c r="AX86" s="1242"/>
      <c r="AY86" s="1242"/>
    </row>
    <row r="87" spans="1:51" ht="13.5" hidden="1" customHeight="1">
      <c r="A87" s="1184"/>
      <c r="B87" s="5264"/>
      <c r="C87" s="5166"/>
      <c r="D87" s="5166"/>
      <c r="E87" s="2202"/>
      <c r="F87" s="2203"/>
      <c r="G87" s="2182"/>
      <c r="H87" s="2183" t="s">
        <v>320</v>
      </c>
      <c r="I87" s="2204"/>
      <c r="J87" s="2205"/>
      <c r="K87" s="2206"/>
      <c r="L87" s="2187" t="s">
        <v>115</v>
      </c>
      <c r="M87" s="2188"/>
      <c r="N87" s="2207"/>
      <c r="O87" s="2190"/>
      <c r="P87" s="2208"/>
      <c r="Q87" s="2209"/>
      <c r="R87" s="2210"/>
      <c r="S87" s="2193"/>
      <c r="T87" s="2194"/>
      <c r="U87" s="2110">
        <f t="shared" si="1"/>
        <v>0</v>
      </c>
      <c r="V87" s="2195"/>
      <c r="W87" s="2195"/>
      <c r="X87" s="2195"/>
      <c r="Y87" s="2195"/>
      <c r="Z87" s="2195"/>
      <c r="AA87" s="2195"/>
      <c r="AB87" s="2195"/>
      <c r="AC87" s="2195"/>
      <c r="AD87" s="2201"/>
      <c r="AE87" s="1230">
        <v>45757</v>
      </c>
      <c r="AF87" s="1231">
        <v>45771</v>
      </c>
      <c r="AG87" s="1232">
        <v>35100000</v>
      </c>
      <c r="AH87" s="1232">
        <f t="shared" si="50"/>
        <v>3510000</v>
      </c>
      <c r="AI87" s="1232">
        <f t="shared" si="55"/>
        <v>38610000</v>
      </c>
      <c r="AJ87" s="1233">
        <v>38610000</v>
      </c>
      <c r="AK87" s="1254"/>
      <c r="AL87" s="1235"/>
      <c r="AM87" s="1236"/>
      <c r="AN87" s="1237"/>
      <c r="AO87" s="1222"/>
      <c r="AP87" s="1222"/>
      <c r="AQ87" s="1222"/>
      <c r="AR87" s="1222"/>
      <c r="AS87" s="1222"/>
      <c r="AT87" s="1222"/>
      <c r="AU87" s="1222"/>
      <c r="AV87" s="1222"/>
      <c r="AW87" s="1241"/>
      <c r="AX87" s="1242"/>
      <c r="AY87" s="1242"/>
    </row>
    <row r="88" spans="1:51" ht="13.5" hidden="1" customHeight="1">
      <c r="A88" s="1184"/>
      <c r="B88" s="5264"/>
      <c r="C88" s="5166"/>
      <c r="D88" s="5166"/>
      <c r="E88" s="2202"/>
      <c r="F88" s="2203"/>
      <c r="G88" s="2182"/>
      <c r="H88" s="2183" t="s">
        <v>321</v>
      </c>
      <c r="I88" s="2204"/>
      <c r="J88" s="2205"/>
      <c r="K88" s="2206"/>
      <c r="L88" s="2187" t="s">
        <v>115</v>
      </c>
      <c r="M88" s="2188"/>
      <c r="N88" s="2207"/>
      <c r="O88" s="2190"/>
      <c r="P88" s="2208"/>
      <c r="Q88" s="2209"/>
      <c r="R88" s="2210"/>
      <c r="S88" s="2193"/>
      <c r="T88" s="2194"/>
      <c r="U88" s="2110">
        <f t="shared" si="1"/>
        <v>0</v>
      </c>
      <c r="V88" s="2195"/>
      <c r="W88" s="2195"/>
      <c r="X88" s="2195"/>
      <c r="Y88" s="2195"/>
      <c r="Z88" s="2195"/>
      <c r="AA88" s="2195"/>
      <c r="AB88" s="2195"/>
      <c r="AC88" s="2195"/>
      <c r="AD88" s="2201"/>
      <c r="AE88" s="1230">
        <v>45787</v>
      </c>
      <c r="AF88" s="1231">
        <v>45800</v>
      </c>
      <c r="AG88" s="1232">
        <v>35100000</v>
      </c>
      <c r="AH88" s="1232">
        <f t="shared" si="50"/>
        <v>3510000</v>
      </c>
      <c r="AI88" s="1232">
        <f t="shared" si="55"/>
        <v>38610000</v>
      </c>
      <c r="AJ88" s="1233">
        <v>38610000</v>
      </c>
      <c r="AK88" s="1254"/>
      <c r="AL88" s="1235"/>
      <c r="AM88" s="1236"/>
      <c r="AN88" s="1237"/>
      <c r="AO88" s="1222"/>
      <c r="AP88" s="1222"/>
      <c r="AQ88" s="1222"/>
      <c r="AR88" s="1222"/>
      <c r="AS88" s="1222"/>
      <c r="AT88" s="1222"/>
      <c r="AU88" s="1222"/>
      <c r="AV88" s="1222"/>
      <c r="AW88" s="1241"/>
      <c r="AX88" s="1242"/>
      <c r="AY88" s="1242"/>
    </row>
    <row r="89" spans="1:51" ht="13.5" hidden="1" customHeight="1">
      <c r="A89" s="1184"/>
      <c r="B89" s="5264"/>
      <c r="C89" s="5166"/>
      <c r="D89" s="5166"/>
      <c r="E89" s="2202"/>
      <c r="F89" s="2203"/>
      <c r="G89" s="2182"/>
      <c r="H89" s="2183" t="s">
        <v>322</v>
      </c>
      <c r="I89" s="2204"/>
      <c r="J89" s="2205"/>
      <c r="K89" s="2206"/>
      <c r="L89" s="2187" t="s">
        <v>115</v>
      </c>
      <c r="M89" s="2188"/>
      <c r="N89" s="2207"/>
      <c r="O89" s="2190"/>
      <c r="P89" s="2208"/>
      <c r="Q89" s="2209"/>
      <c r="R89" s="2210"/>
      <c r="S89" s="2193"/>
      <c r="T89" s="2194"/>
      <c r="U89" s="2110">
        <f t="shared" si="1"/>
        <v>0</v>
      </c>
      <c r="V89" s="2195"/>
      <c r="W89" s="2195"/>
      <c r="X89" s="2195"/>
      <c r="Y89" s="2195"/>
      <c r="Z89" s="2195"/>
      <c r="AA89" s="2195"/>
      <c r="AB89" s="2195"/>
      <c r="AC89" s="2195"/>
      <c r="AD89" s="2201"/>
      <c r="AE89" s="1230">
        <v>45818</v>
      </c>
      <c r="AF89" s="1231">
        <v>45832</v>
      </c>
      <c r="AG89" s="1232">
        <v>35100000</v>
      </c>
      <c r="AH89" s="1232">
        <f t="shared" si="50"/>
        <v>3510000</v>
      </c>
      <c r="AI89" s="1232">
        <f t="shared" si="55"/>
        <v>38610000</v>
      </c>
      <c r="AJ89" s="1233">
        <v>38610000</v>
      </c>
      <c r="AK89" s="1254"/>
      <c r="AL89" s="1235"/>
      <c r="AM89" s="1236"/>
      <c r="AN89" s="1237"/>
      <c r="AO89" s="1222"/>
      <c r="AP89" s="1222"/>
      <c r="AQ89" s="1222"/>
      <c r="AR89" s="1222"/>
      <c r="AS89" s="1222"/>
      <c r="AT89" s="1222"/>
      <c r="AU89" s="1222"/>
      <c r="AV89" s="1222"/>
      <c r="AW89" s="1241"/>
      <c r="AX89" s="1242"/>
      <c r="AY89" s="1242"/>
    </row>
    <row r="90" spans="1:51" ht="13.5" hidden="1" customHeight="1">
      <c r="A90" s="1184"/>
      <c r="B90" s="5264"/>
      <c r="C90" s="5166"/>
      <c r="D90" s="5166"/>
      <c r="E90" s="2202"/>
      <c r="F90" s="2203"/>
      <c r="G90" s="2182"/>
      <c r="H90" s="2183" t="s">
        <v>323</v>
      </c>
      <c r="I90" s="2204"/>
      <c r="J90" s="2205"/>
      <c r="K90" s="2206"/>
      <c r="L90" s="2187" t="s">
        <v>115</v>
      </c>
      <c r="M90" s="2188"/>
      <c r="N90" s="2207"/>
      <c r="O90" s="2190"/>
      <c r="P90" s="2208"/>
      <c r="Q90" s="2209"/>
      <c r="R90" s="2210"/>
      <c r="S90" s="2193"/>
      <c r="T90" s="2194"/>
      <c r="U90" s="2110">
        <f t="shared" si="1"/>
        <v>0</v>
      </c>
      <c r="V90" s="2195"/>
      <c r="W90" s="2195"/>
      <c r="X90" s="2195"/>
      <c r="Y90" s="2195"/>
      <c r="Z90" s="2195"/>
      <c r="AA90" s="2195"/>
      <c r="AB90" s="2195"/>
      <c r="AC90" s="2195"/>
      <c r="AD90" s="2201"/>
      <c r="AE90" s="1230">
        <v>45848</v>
      </c>
      <c r="AF90" s="1231">
        <v>45863</v>
      </c>
      <c r="AG90" s="1232">
        <v>35100000</v>
      </c>
      <c r="AH90" s="1232">
        <f t="shared" si="50"/>
        <v>3510000</v>
      </c>
      <c r="AI90" s="1232">
        <f t="shared" si="55"/>
        <v>38610000</v>
      </c>
      <c r="AJ90" s="1233">
        <v>38610000</v>
      </c>
      <c r="AK90" s="1254"/>
      <c r="AL90" s="1235"/>
      <c r="AM90" s="1236"/>
      <c r="AN90" s="1237"/>
      <c r="AO90" s="1222"/>
      <c r="AP90" s="1222"/>
      <c r="AQ90" s="1222"/>
      <c r="AR90" s="1222"/>
      <c r="AS90" s="1222"/>
      <c r="AT90" s="1222"/>
      <c r="AU90" s="1222"/>
      <c r="AV90" s="1222"/>
      <c r="AW90" s="1241"/>
      <c r="AX90" s="1242"/>
      <c r="AY90" s="1242"/>
    </row>
    <row r="91" spans="1:51" ht="13.5" hidden="1" customHeight="1">
      <c r="A91" s="1184"/>
      <c r="B91" s="5264"/>
      <c r="C91" s="5166"/>
      <c r="D91" s="5166"/>
      <c r="E91" s="2202"/>
      <c r="F91" s="2203"/>
      <c r="G91" s="2182"/>
      <c r="H91" s="2183" t="s">
        <v>324</v>
      </c>
      <c r="I91" s="2204"/>
      <c r="J91" s="2205"/>
      <c r="K91" s="2206"/>
      <c r="L91" s="2187" t="s">
        <v>115</v>
      </c>
      <c r="M91" s="2188"/>
      <c r="N91" s="2207"/>
      <c r="O91" s="2190"/>
      <c r="P91" s="2208"/>
      <c r="Q91" s="2209"/>
      <c r="R91" s="2210"/>
      <c r="S91" s="2193"/>
      <c r="T91" s="2194"/>
      <c r="U91" s="2110">
        <f t="shared" si="1"/>
        <v>0</v>
      </c>
      <c r="V91" s="2195"/>
      <c r="W91" s="2195"/>
      <c r="X91" s="2195"/>
      <c r="Y91" s="2195"/>
      <c r="Z91" s="2195"/>
      <c r="AA91" s="2195"/>
      <c r="AB91" s="2195"/>
      <c r="AC91" s="2195"/>
      <c r="AD91" s="2201"/>
      <c r="AE91" s="1230">
        <v>45879</v>
      </c>
      <c r="AF91" s="1231">
        <v>45894</v>
      </c>
      <c r="AG91" s="1232">
        <v>31200000</v>
      </c>
      <c r="AH91" s="1232">
        <f t="shared" si="50"/>
        <v>3120000</v>
      </c>
      <c r="AI91" s="1232">
        <f t="shared" si="55"/>
        <v>34320000</v>
      </c>
      <c r="AJ91" s="1233">
        <v>34320000</v>
      </c>
      <c r="AK91" s="1254"/>
      <c r="AL91" s="1255"/>
      <c r="AM91" s="1236"/>
      <c r="AN91" s="1237"/>
      <c r="AO91" s="1222"/>
      <c r="AP91" s="1222"/>
      <c r="AQ91" s="1222"/>
      <c r="AR91" s="1222"/>
      <c r="AS91" s="1222"/>
      <c r="AT91" s="1222"/>
      <c r="AU91" s="1222"/>
      <c r="AV91" s="1222"/>
      <c r="AW91" s="1241"/>
      <c r="AX91" s="1242"/>
      <c r="AY91" s="1242"/>
    </row>
    <row r="92" spans="1:51" ht="13.5" hidden="1" customHeight="1">
      <c r="A92" s="1184"/>
      <c r="B92" s="5264"/>
      <c r="C92" s="5166"/>
      <c r="D92" s="5166"/>
      <c r="E92" s="2202"/>
      <c r="F92" s="2203"/>
      <c r="G92" s="2182"/>
      <c r="H92" s="2183" t="s">
        <v>325</v>
      </c>
      <c r="I92" s="2204"/>
      <c r="J92" s="2205"/>
      <c r="K92" s="2206"/>
      <c r="L92" s="2187" t="s">
        <v>115</v>
      </c>
      <c r="M92" s="2188"/>
      <c r="N92" s="2207"/>
      <c r="O92" s="2190"/>
      <c r="P92" s="2208"/>
      <c r="Q92" s="2209"/>
      <c r="R92" s="2210"/>
      <c r="S92" s="2193"/>
      <c r="T92" s="2194"/>
      <c r="U92" s="2110">
        <f t="shared" si="1"/>
        <v>0</v>
      </c>
      <c r="V92" s="2195"/>
      <c r="W92" s="2195"/>
      <c r="X92" s="2195"/>
      <c r="Y92" s="2195"/>
      <c r="Z92" s="2195"/>
      <c r="AA92" s="2195"/>
      <c r="AB92" s="2195"/>
      <c r="AC92" s="2195"/>
      <c r="AD92" s="2201"/>
      <c r="AE92" s="1230">
        <v>45910</v>
      </c>
      <c r="AF92" s="1231">
        <v>45925</v>
      </c>
      <c r="AG92" s="1256">
        <v>31200000</v>
      </c>
      <c r="AH92" s="1232">
        <f t="shared" si="50"/>
        <v>3120000</v>
      </c>
      <c r="AI92" s="1232">
        <f t="shared" si="55"/>
        <v>34320000</v>
      </c>
      <c r="AJ92" s="1233">
        <v>34320000</v>
      </c>
      <c r="AK92" s="1257"/>
      <c r="AL92" s="1235"/>
      <c r="AM92" s="1236"/>
      <c r="AN92" s="1237"/>
      <c r="AO92" s="1222"/>
      <c r="AP92" s="1222"/>
      <c r="AQ92" s="1222"/>
      <c r="AR92" s="1222"/>
      <c r="AS92" s="1222"/>
      <c r="AT92" s="1222"/>
      <c r="AU92" s="1222"/>
      <c r="AV92" s="1222"/>
      <c r="AW92" s="1241"/>
      <c r="AX92" s="1242"/>
      <c r="AY92" s="1242"/>
    </row>
    <row r="93" spans="1:51" ht="13.5" hidden="1" customHeight="1">
      <c r="A93" s="1184"/>
      <c r="B93" s="5264"/>
      <c r="C93" s="5166"/>
      <c r="D93" s="5166"/>
      <c r="E93" s="2202"/>
      <c r="F93" s="2203"/>
      <c r="G93" s="2182"/>
      <c r="H93" s="2183" t="s">
        <v>326</v>
      </c>
      <c r="I93" s="2204"/>
      <c r="J93" s="2205"/>
      <c r="K93" s="2206"/>
      <c r="L93" s="2187" t="s">
        <v>115</v>
      </c>
      <c r="M93" s="2188"/>
      <c r="N93" s="2207"/>
      <c r="O93" s="2190"/>
      <c r="P93" s="2211"/>
      <c r="Q93" s="2209"/>
      <c r="R93" s="2209"/>
      <c r="S93" s="2193"/>
      <c r="T93" s="2194"/>
      <c r="U93" s="2110">
        <f t="shared" si="1"/>
        <v>0</v>
      </c>
      <c r="V93" s="2195"/>
      <c r="W93" s="2195"/>
      <c r="X93" s="2195"/>
      <c r="Y93" s="2195"/>
      <c r="Z93" s="2195"/>
      <c r="AA93" s="2195"/>
      <c r="AB93" s="2195"/>
      <c r="AC93" s="2195"/>
      <c r="AD93" s="2201"/>
      <c r="AE93" s="1230">
        <v>45940</v>
      </c>
      <c r="AF93" s="1231">
        <v>45954</v>
      </c>
      <c r="AG93" s="1256">
        <v>31200000</v>
      </c>
      <c r="AH93" s="1232">
        <f t="shared" si="50"/>
        <v>3120000</v>
      </c>
      <c r="AI93" s="1232">
        <f t="shared" si="55"/>
        <v>34320000</v>
      </c>
      <c r="AJ93" s="1233">
        <v>34320000</v>
      </c>
      <c r="AK93" s="1257"/>
      <c r="AL93" s="1235"/>
      <c r="AM93" s="1236"/>
      <c r="AN93" s="1237"/>
      <c r="AO93" s="1222"/>
      <c r="AP93" s="1222"/>
      <c r="AQ93" s="1222"/>
      <c r="AR93" s="1222"/>
      <c r="AS93" s="1222"/>
      <c r="AT93" s="1222"/>
      <c r="AU93" s="1222"/>
      <c r="AV93" s="1222"/>
      <c r="AW93" s="1241"/>
      <c r="AX93" s="1242"/>
      <c r="AY93" s="1242"/>
    </row>
    <row r="94" spans="1:51" ht="13.5" hidden="1" customHeight="1">
      <c r="A94" s="1184"/>
      <c r="B94" s="5264"/>
      <c r="C94" s="5166"/>
      <c r="D94" s="5166"/>
      <c r="E94" s="2202"/>
      <c r="F94" s="2203"/>
      <c r="G94" s="2182"/>
      <c r="H94" s="2183" t="s">
        <v>327</v>
      </c>
      <c r="I94" s="2204"/>
      <c r="J94" s="2205"/>
      <c r="K94" s="2206"/>
      <c r="L94" s="2187" t="s">
        <v>115</v>
      </c>
      <c r="M94" s="2188"/>
      <c r="N94" s="2207"/>
      <c r="O94" s="2190"/>
      <c r="P94" s="2211"/>
      <c r="Q94" s="2209"/>
      <c r="R94" s="2209"/>
      <c r="S94" s="2193"/>
      <c r="T94" s="2194"/>
      <c r="U94" s="2110">
        <f t="shared" si="1"/>
        <v>0</v>
      </c>
      <c r="V94" s="2195"/>
      <c r="W94" s="2195"/>
      <c r="X94" s="2195"/>
      <c r="Y94" s="2195"/>
      <c r="Z94" s="2195"/>
      <c r="AA94" s="2195"/>
      <c r="AB94" s="2195"/>
      <c r="AC94" s="2195"/>
      <c r="AD94" s="2201"/>
      <c r="AE94" s="1230">
        <v>45971</v>
      </c>
      <c r="AF94" s="1231"/>
      <c r="AG94" s="1256">
        <v>31200000</v>
      </c>
      <c r="AH94" s="1232">
        <f t="shared" si="50"/>
        <v>3120000</v>
      </c>
      <c r="AI94" s="1232">
        <f t="shared" si="55"/>
        <v>34320000</v>
      </c>
      <c r="AJ94" s="1233">
        <v>0</v>
      </c>
      <c r="AK94" s="1257"/>
      <c r="AL94" s="1235"/>
      <c r="AM94" s="1236"/>
      <c r="AN94" s="1237"/>
      <c r="AO94" s="1222"/>
      <c r="AP94" s="1222"/>
      <c r="AQ94" s="1222"/>
      <c r="AR94" s="1222"/>
      <c r="AS94" s="1222"/>
      <c r="AT94" s="1222"/>
      <c r="AU94" s="1222"/>
      <c r="AV94" s="1222"/>
      <c r="AW94" s="1241"/>
      <c r="AX94" s="1242"/>
      <c r="AY94" s="1242"/>
    </row>
    <row r="95" spans="1:51" ht="13.5" hidden="1" customHeight="1">
      <c r="A95" s="1184"/>
      <c r="B95" s="5264"/>
      <c r="C95" s="5166"/>
      <c r="D95" s="5166"/>
      <c r="E95" s="2202"/>
      <c r="F95" s="2203"/>
      <c r="G95" s="2182"/>
      <c r="H95" s="2183" t="s">
        <v>328</v>
      </c>
      <c r="I95" s="2204"/>
      <c r="J95" s="2205"/>
      <c r="K95" s="2206"/>
      <c r="L95" s="2187" t="s">
        <v>115</v>
      </c>
      <c r="M95" s="2188"/>
      <c r="N95" s="2207"/>
      <c r="O95" s="2190"/>
      <c r="P95" s="2211"/>
      <c r="Q95" s="2209"/>
      <c r="R95" s="2209"/>
      <c r="S95" s="2193"/>
      <c r="T95" s="2194"/>
      <c r="U95" s="2110">
        <f t="shared" si="1"/>
        <v>0</v>
      </c>
      <c r="V95" s="2195"/>
      <c r="W95" s="2195"/>
      <c r="X95" s="2195"/>
      <c r="Y95" s="2195"/>
      <c r="Z95" s="2195"/>
      <c r="AA95" s="2195"/>
      <c r="AB95" s="2195"/>
      <c r="AC95" s="2195"/>
      <c r="AD95" s="2201"/>
      <c r="AE95" s="1230">
        <v>46001</v>
      </c>
      <c r="AF95" s="1231"/>
      <c r="AG95" s="1256">
        <v>31200000</v>
      </c>
      <c r="AH95" s="1232">
        <f t="shared" si="50"/>
        <v>3120000</v>
      </c>
      <c r="AI95" s="1232">
        <f t="shared" si="55"/>
        <v>34320000</v>
      </c>
      <c r="AJ95" s="1233">
        <v>0</v>
      </c>
      <c r="AK95" s="1257"/>
      <c r="AL95" s="1235"/>
      <c r="AM95" s="1236"/>
      <c r="AN95" s="1237"/>
      <c r="AO95" s="1222"/>
      <c r="AP95" s="1222"/>
      <c r="AQ95" s="1222"/>
      <c r="AR95" s="1222"/>
      <c r="AS95" s="1222"/>
      <c r="AT95" s="1222"/>
      <c r="AU95" s="1222"/>
      <c r="AV95" s="1222"/>
      <c r="AW95" s="1241"/>
      <c r="AX95" s="1242"/>
      <c r="AY95" s="1242"/>
    </row>
    <row r="96" spans="1:51" ht="13.5" hidden="1" customHeight="1">
      <c r="A96" s="1184"/>
      <c r="B96" s="5264"/>
      <c r="C96" s="5166"/>
      <c r="D96" s="5166"/>
      <c r="E96" s="2202"/>
      <c r="F96" s="2203"/>
      <c r="G96" s="2182"/>
      <c r="H96" s="2183" t="s">
        <v>329</v>
      </c>
      <c r="I96" s="2204"/>
      <c r="J96" s="2205"/>
      <c r="K96" s="2206"/>
      <c r="L96" s="2187" t="s">
        <v>115</v>
      </c>
      <c r="M96" s="2188"/>
      <c r="N96" s="2207"/>
      <c r="O96" s="2190"/>
      <c r="P96" s="2211"/>
      <c r="Q96" s="2209"/>
      <c r="R96" s="2209"/>
      <c r="S96" s="2193"/>
      <c r="T96" s="2194"/>
      <c r="U96" s="2110">
        <f t="shared" si="1"/>
        <v>0</v>
      </c>
      <c r="V96" s="2195"/>
      <c r="W96" s="2195"/>
      <c r="X96" s="2195"/>
      <c r="Y96" s="2195"/>
      <c r="Z96" s="2195"/>
      <c r="AA96" s="2195"/>
      <c r="AB96" s="2195"/>
      <c r="AC96" s="2195"/>
      <c r="AD96" s="2212"/>
      <c r="AE96" s="1273">
        <v>46022</v>
      </c>
      <c r="AF96" s="1274"/>
      <c r="AG96" s="1275">
        <v>-6800000</v>
      </c>
      <c r="AH96" s="1275">
        <f t="shared" si="50"/>
        <v>-680000</v>
      </c>
      <c r="AI96" s="1276">
        <f t="shared" si="55"/>
        <v>-7480000</v>
      </c>
      <c r="AJ96" s="1277">
        <v>-7480000</v>
      </c>
      <c r="AK96" s="1278"/>
      <c r="AL96" s="1279"/>
      <c r="AM96" s="1280"/>
      <c r="AN96" s="1281"/>
      <c r="AO96" s="1282"/>
      <c r="AP96" s="1282"/>
      <c r="AQ96" s="1282"/>
      <c r="AR96" s="1282"/>
      <c r="AS96" s="1282"/>
      <c r="AT96" s="1282"/>
      <c r="AU96" s="1282"/>
      <c r="AV96" s="1282"/>
      <c r="AW96" s="1283"/>
      <c r="AX96" s="1284"/>
      <c r="AY96" s="1284"/>
    </row>
    <row r="97" spans="1:51" ht="30" customHeight="1">
      <c r="A97" s="22"/>
      <c r="B97" s="5174" t="s">
        <v>16</v>
      </c>
      <c r="C97" s="5166"/>
      <c r="D97" s="5167"/>
      <c r="E97" s="1038" t="s">
        <v>16</v>
      </c>
      <c r="F97" s="777" t="s">
        <v>330</v>
      </c>
      <c r="G97" s="778" t="s">
        <v>331</v>
      </c>
      <c r="H97" s="2107" t="s">
        <v>612</v>
      </c>
      <c r="I97" s="780" t="s">
        <v>112</v>
      </c>
      <c r="J97" s="781" t="s">
        <v>113</v>
      </c>
      <c r="K97" s="782" t="s">
        <v>258</v>
      </c>
      <c r="L97" s="1495" t="s">
        <v>138</v>
      </c>
      <c r="M97" s="799" t="s">
        <v>332</v>
      </c>
      <c r="N97" s="784" t="s">
        <v>117</v>
      </c>
      <c r="O97" s="1559">
        <v>45777</v>
      </c>
      <c r="P97" s="786">
        <v>45777</v>
      </c>
      <c r="Q97" s="775" t="s">
        <v>14</v>
      </c>
      <c r="R97" s="787">
        <v>47848</v>
      </c>
      <c r="S97" s="2109">
        <v>136500000</v>
      </c>
      <c r="T97" s="792">
        <f>S97/10</f>
        <v>13650000</v>
      </c>
      <c r="U97" s="2110">
        <f t="shared" si="1"/>
        <v>150150000</v>
      </c>
      <c r="V97" s="2105"/>
      <c r="W97" s="2105"/>
      <c r="X97" s="2105"/>
      <c r="Y97" s="2105"/>
      <c r="Z97" s="2105"/>
      <c r="AA97" s="2105"/>
      <c r="AB97" s="2105"/>
      <c r="AC97" s="2105"/>
      <c r="AD97" s="2213">
        <f>SUM(S97:T97)</f>
        <v>150150000</v>
      </c>
      <c r="AE97" s="1298"/>
      <c r="AF97" s="1299"/>
      <c r="AG97" s="1300">
        <f>SUM(AG98:AG99)</f>
        <v>129675000</v>
      </c>
      <c r="AH97" s="1300">
        <f t="shared" si="50"/>
        <v>12967500</v>
      </c>
      <c r="AI97" s="1300">
        <f t="shared" si="55"/>
        <v>142642500</v>
      </c>
      <c r="AJ97" s="1300">
        <f>AI97</f>
        <v>142642500</v>
      </c>
      <c r="AK97" s="1301">
        <f>ROUND(AD97-AJ97,0)</f>
        <v>7507500</v>
      </c>
      <c r="AL97" s="1302">
        <f>AI97/AD97</f>
        <v>0.95</v>
      </c>
      <c r="AM97" s="1303" t="s">
        <v>333</v>
      </c>
      <c r="AN97" s="1304"/>
      <c r="AO97" s="1291"/>
      <c r="AP97" s="1291"/>
      <c r="AQ97" s="1291"/>
      <c r="AR97" s="1291"/>
      <c r="AS97" s="1291" t="s">
        <v>332</v>
      </c>
      <c r="AT97" s="1291" t="s">
        <v>334</v>
      </c>
      <c r="AU97" s="1291" t="s">
        <v>335</v>
      </c>
      <c r="AV97" s="1291" t="s">
        <v>336</v>
      </c>
      <c r="AW97" s="974" t="s">
        <v>337</v>
      </c>
      <c r="AX97" s="1305"/>
      <c r="AY97" s="1305"/>
    </row>
    <row r="98" spans="1:51" ht="13.5" hidden="1" customHeight="1">
      <c r="A98" s="1184"/>
      <c r="B98" s="5264"/>
      <c r="C98" s="5166"/>
      <c r="D98" s="5166"/>
      <c r="E98" s="2214"/>
      <c r="F98" s="2180"/>
      <c r="G98" s="2182" t="s">
        <v>62</v>
      </c>
      <c r="H98" s="2183"/>
      <c r="I98" s="2184"/>
      <c r="J98" s="2185"/>
      <c r="K98" s="2186"/>
      <c r="L98" s="2215" t="s">
        <v>115</v>
      </c>
      <c r="M98" s="2188"/>
      <c r="N98" s="2207"/>
      <c r="O98" s="2190"/>
      <c r="P98" s="2208"/>
      <c r="Q98" s="2180"/>
      <c r="R98" s="2192"/>
      <c r="S98" s="2193"/>
      <c r="T98" s="2194"/>
      <c r="U98" s="2110">
        <f t="shared" si="1"/>
        <v>0</v>
      </c>
      <c r="V98" s="2195"/>
      <c r="W98" s="2195"/>
      <c r="X98" s="2195"/>
      <c r="Y98" s="2195"/>
      <c r="Z98" s="2195"/>
      <c r="AA98" s="2195"/>
      <c r="AB98" s="2195"/>
      <c r="AC98" s="2195"/>
      <c r="AD98" s="2216"/>
      <c r="AE98" s="1322">
        <v>45777</v>
      </c>
      <c r="AF98" s="1323">
        <v>45799</v>
      </c>
      <c r="AG98" s="1324">
        <v>129675000</v>
      </c>
      <c r="AH98" s="1324">
        <f>AG97/10</f>
        <v>12967500</v>
      </c>
      <c r="AI98" s="1324">
        <f t="shared" si="55"/>
        <v>142642500</v>
      </c>
      <c r="AJ98" s="1325">
        <v>142642500</v>
      </c>
      <c r="AK98" s="1326"/>
      <c r="AL98" s="1327"/>
      <c r="AM98" s="825"/>
      <c r="AN98" s="1328"/>
      <c r="AO98" s="1329"/>
      <c r="AP98" s="1314"/>
      <c r="AQ98" s="1330"/>
      <c r="AR98" s="1331"/>
      <c r="AS98" s="1314"/>
      <c r="AT98" s="1329"/>
      <c r="AU98" s="1314"/>
      <c r="AV98" s="1330"/>
      <c r="AW98" s="1332"/>
      <c r="AX98" s="1333"/>
      <c r="AY98" s="1333"/>
    </row>
    <row r="99" spans="1:51" ht="13.5" hidden="1" customHeight="1">
      <c r="A99" s="1184"/>
      <c r="B99" s="5264"/>
      <c r="C99" s="5166"/>
      <c r="D99" s="5166"/>
      <c r="E99" s="2214"/>
      <c r="F99" s="2180"/>
      <c r="G99" s="2182"/>
      <c r="H99" s="2183"/>
      <c r="I99" s="2184"/>
      <c r="J99" s="2185"/>
      <c r="K99" s="2186"/>
      <c r="L99" s="2187" t="s">
        <v>173</v>
      </c>
      <c r="M99" s="2188"/>
      <c r="N99" s="2207"/>
      <c r="O99" s="2217"/>
      <c r="P99" s="2218"/>
      <c r="Q99" s="2219"/>
      <c r="R99" s="2220"/>
      <c r="S99" s="2193"/>
      <c r="T99" s="2194"/>
      <c r="U99" s="2110">
        <f t="shared" si="1"/>
        <v>0</v>
      </c>
      <c r="V99" s="2195"/>
      <c r="W99" s="2195"/>
      <c r="X99" s="2195"/>
      <c r="Y99" s="2195"/>
      <c r="Z99" s="2195"/>
      <c r="AA99" s="2195"/>
      <c r="AB99" s="2195"/>
      <c r="AC99" s="2195"/>
      <c r="AD99" s="2221"/>
      <c r="AE99" s="1350"/>
      <c r="AF99" s="1351"/>
      <c r="AG99" s="1352">
        <v>0</v>
      </c>
      <c r="AH99" s="1352">
        <f t="shared" ref="AH99:AH139" si="56">AG99/10</f>
        <v>0</v>
      </c>
      <c r="AI99" s="1352">
        <f t="shared" si="55"/>
        <v>0</v>
      </c>
      <c r="AJ99" s="1353"/>
      <c r="AK99" s="1354"/>
      <c r="AL99" s="1355"/>
      <c r="AM99" s="1076"/>
      <c r="AN99" s="1356"/>
      <c r="AO99" s="1357"/>
      <c r="AP99" s="1342"/>
      <c r="AQ99" s="1358"/>
      <c r="AR99" s="1359"/>
      <c r="AS99" s="1342"/>
      <c r="AT99" s="1357"/>
      <c r="AU99" s="1342"/>
      <c r="AV99" s="1358"/>
      <c r="AW99" s="1360"/>
      <c r="AX99" s="1361"/>
      <c r="AY99" s="1361"/>
    </row>
    <row r="100" spans="1:51" ht="30" customHeight="1">
      <c r="A100" s="22"/>
      <c r="B100" s="5174" t="s">
        <v>16</v>
      </c>
      <c r="C100" s="5166"/>
      <c r="D100" s="5167"/>
      <c r="E100" s="1038" t="s">
        <v>16</v>
      </c>
      <c r="F100" s="2124" t="s">
        <v>338</v>
      </c>
      <c r="G100" s="778" t="s">
        <v>339</v>
      </c>
      <c r="H100" s="2107" t="s">
        <v>612</v>
      </c>
      <c r="I100" s="780" t="s">
        <v>112</v>
      </c>
      <c r="J100" s="781" t="s">
        <v>113</v>
      </c>
      <c r="K100" s="782" t="s">
        <v>258</v>
      </c>
      <c r="L100" s="1495" t="s">
        <v>115</v>
      </c>
      <c r="M100" s="799" t="s">
        <v>340</v>
      </c>
      <c r="N100" s="784" t="s">
        <v>117</v>
      </c>
      <c r="O100" s="1559">
        <v>45789</v>
      </c>
      <c r="P100" s="786">
        <v>45789</v>
      </c>
      <c r="Q100" s="775" t="s">
        <v>14</v>
      </c>
      <c r="R100" s="1560">
        <v>45838</v>
      </c>
      <c r="S100" s="2109">
        <v>124975000</v>
      </c>
      <c r="T100" s="792">
        <f>S100/10</f>
        <v>12497500</v>
      </c>
      <c r="U100" s="2110">
        <f t="shared" si="1"/>
        <v>137472500</v>
      </c>
      <c r="V100" s="2105"/>
      <c r="W100" s="2105"/>
      <c r="X100" s="2105"/>
      <c r="Y100" s="2105"/>
      <c r="Z100" s="2105"/>
      <c r="AA100" s="2105"/>
      <c r="AB100" s="2105"/>
      <c r="AC100" s="2105"/>
      <c r="AD100" s="2106">
        <f>SUM(S100:T100)</f>
        <v>137472500</v>
      </c>
      <c r="AE100" s="299"/>
      <c r="AF100" s="300"/>
      <c r="AG100" s="301">
        <f>SUM(AG101:AG102)</f>
        <v>124975000</v>
      </c>
      <c r="AH100" s="301">
        <f t="shared" si="56"/>
        <v>12497500</v>
      </c>
      <c r="AI100" s="301">
        <f t="shared" si="55"/>
        <v>137472500</v>
      </c>
      <c r="AJ100" s="301">
        <f>SUM(AJ101:AJ102)</f>
        <v>137472500</v>
      </c>
      <c r="AK100" s="302">
        <f>ROUND(AD100-AJ100,0)</f>
        <v>0</v>
      </c>
      <c r="AL100" s="303">
        <f>AJ100/AD100</f>
        <v>1</v>
      </c>
      <c r="AM100" s="648" t="s">
        <v>341</v>
      </c>
      <c r="AN100" s="649" t="s">
        <v>342</v>
      </c>
      <c r="AO100" s="637" t="s">
        <v>343</v>
      </c>
      <c r="AP100" s="637" t="s">
        <v>344</v>
      </c>
      <c r="AQ100" s="637" t="s">
        <v>345</v>
      </c>
      <c r="AR100" s="637" t="s">
        <v>346</v>
      </c>
      <c r="AS100" s="637" t="s">
        <v>347</v>
      </c>
      <c r="AT100" s="637" t="s">
        <v>348</v>
      </c>
      <c r="AU100" s="637" t="s">
        <v>349</v>
      </c>
      <c r="AV100" s="637" t="s">
        <v>350</v>
      </c>
      <c r="AW100" s="653" t="s">
        <v>351</v>
      </c>
      <c r="AX100" s="310"/>
      <c r="AY100" s="310"/>
    </row>
    <row r="101" spans="1:51" ht="13.5" hidden="1" customHeight="1">
      <c r="A101" s="22"/>
      <c r="B101" s="5174"/>
      <c r="C101" s="5166"/>
      <c r="D101" s="5166"/>
      <c r="E101" s="2114"/>
      <c r="F101" s="775"/>
      <c r="G101" s="778"/>
      <c r="H101" s="775" t="s">
        <v>352</v>
      </c>
      <c r="I101" s="2222"/>
      <c r="J101" s="2116"/>
      <c r="K101" s="782"/>
      <c r="L101" s="1495" t="s">
        <v>115</v>
      </c>
      <c r="M101" s="799"/>
      <c r="N101" s="978"/>
      <c r="O101" s="1559"/>
      <c r="P101" s="786"/>
      <c r="Q101" s="775"/>
      <c r="R101" s="944"/>
      <c r="S101" s="2109"/>
      <c r="T101" s="792"/>
      <c r="U101" s="2110">
        <f t="shared" si="1"/>
        <v>0</v>
      </c>
      <c r="V101" s="2105"/>
      <c r="W101" s="2105"/>
      <c r="X101" s="2105"/>
      <c r="Y101" s="2105"/>
      <c r="Z101" s="2105"/>
      <c r="AA101" s="2105"/>
      <c r="AB101" s="2105"/>
      <c r="AC101" s="2105"/>
      <c r="AD101" s="2223"/>
      <c r="AE101" s="1377">
        <v>45808</v>
      </c>
      <c r="AF101" s="1378">
        <v>45901</v>
      </c>
      <c r="AG101" s="1379">
        <v>124929800</v>
      </c>
      <c r="AH101" s="1379">
        <f t="shared" si="56"/>
        <v>12492980</v>
      </c>
      <c r="AI101" s="1379">
        <f t="shared" si="55"/>
        <v>137422780</v>
      </c>
      <c r="AJ101" s="1380">
        <f>AI101</f>
        <v>137422780</v>
      </c>
      <c r="AK101" s="1381"/>
      <c r="AL101" s="1382"/>
      <c r="AM101" s="1383" t="s">
        <v>353</v>
      </c>
      <c r="AN101" s="1384"/>
      <c r="AO101" s="1385"/>
      <c r="AP101" s="1369"/>
      <c r="AQ101" s="1386"/>
      <c r="AR101" s="1387"/>
      <c r="AS101" s="1369"/>
      <c r="AT101" s="1385"/>
      <c r="AU101" s="1369"/>
      <c r="AV101" s="1386"/>
      <c r="AW101" s="1388"/>
      <c r="AX101" s="1389"/>
      <c r="AY101" s="1389"/>
    </row>
    <row r="102" spans="1:51" ht="13.5" hidden="1" customHeight="1">
      <c r="A102" s="22"/>
      <c r="B102" s="5174"/>
      <c r="C102" s="5166"/>
      <c r="D102" s="5166"/>
      <c r="E102" s="2114"/>
      <c r="F102" s="775"/>
      <c r="G102" s="778"/>
      <c r="H102" s="775" t="s">
        <v>354</v>
      </c>
      <c r="I102" s="2222"/>
      <c r="J102" s="2116"/>
      <c r="K102" s="782"/>
      <c r="L102" s="1495" t="s">
        <v>115</v>
      </c>
      <c r="M102" s="799"/>
      <c r="N102" s="978"/>
      <c r="O102" s="2155"/>
      <c r="P102" s="2156"/>
      <c r="Q102" s="2148"/>
      <c r="R102" s="2157"/>
      <c r="S102" s="2109"/>
      <c r="T102" s="792"/>
      <c r="U102" s="2110">
        <f t="shared" si="1"/>
        <v>0</v>
      </c>
      <c r="V102" s="2105"/>
      <c r="W102" s="2105"/>
      <c r="X102" s="2105"/>
      <c r="Y102" s="2105"/>
      <c r="Z102" s="2105"/>
      <c r="AA102" s="2105"/>
      <c r="AB102" s="2105"/>
      <c r="AC102" s="2105"/>
      <c r="AD102" s="2224"/>
      <c r="AE102" s="1402">
        <v>45838</v>
      </c>
      <c r="AF102" s="1403">
        <v>45931</v>
      </c>
      <c r="AG102" s="1404">
        <v>45200</v>
      </c>
      <c r="AH102" s="1404">
        <f t="shared" si="56"/>
        <v>4520</v>
      </c>
      <c r="AI102" s="1404">
        <f t="shared" si="55"/>
        <v>49720</v>
      </c>
      <c r="AJ102" s="922">
        <v>49720</v>
      </c>
      <c r="AK102" s="1405"/>
      <c r="AL102" s="1406"/>
      <c r="AM102" s="1280"/>
      <c r="AN102" s="1407"/>
      <c r="AO102" s="1408"/>
      <c r="AP102" s="1394"/>
      <c r="AQ102" s="1409"/>
      <c r="AR102" s="1410"/>
      <c r="AS102" s="1394"/>
      <c r="AT102" s="1408"/>
      <c r="AU102" s="1394"/>
      <c r="AV102" s="1409"/>
      <c r="AW102" s="1411"/>
      <c r="AX102" s="1412"/>
      <c r="AY102" s="1412"/>
    </row>
    <row r="103" spans="1:51" ht="30" hidden="1" customHeight="1">
      <c r="A103" s="22"/>
      <c r="B103" s="5174" t="s">
        <v>16</v>
      </c>
      <c r="C103" s="5166"/>
      <c r="D103" s="5167"/>
      <c r="E103" s="1038" t="s">
        <v>16</v>
      </c>
      <c r="F103" s="1558" t="s">
        <v>355</v>
      </c>
      <c r="G103" s="778" t="s">
        <v>356</v>
      </c>
      <c r="H103" s="2107"/>
      <c r="I103" s="977" t="s">
        <v>112</v>
      </c>
      <c r="J103" s="781" t="s">
        <v>113</v>
      </c>
      <c r="K103" s="2225" t="s">
        <v>357</v>
      </c>
      <c r="L103" s="1495" t="s">
        <v>115</v>
      </c>
      <c r="M103" s="799" t="s">
        <v>116</v>
      </c>
      <c r="N103" s="784" t="s">
        <v>117</v>
      </c>
      <c r="O103" s="1559">
        <v>45667</v>
      </c>
      <c r="P103" s="786">
        <v>45667</v>
      </c>
      <c r="Q103" s="1701" t="s">
        <v>14</v>
      </c>
      <c r="R103" s="1560">
        <v>46031</v>
      </c>
      <c r="S103" s="2109">
        <v>3058800000</v>
      </c>
      <c r="T103" s="792">
        <f>S103/10</f>
        <v>305880000</v>
      </c>
      <c r="U103" s="2110">
        <f t="shared" si="1"/>
        <v>3364680000</v>
      </c>
      <c r="V103" s="2105"/>
      <c r="W103" s="2105"/>
      <c r="X103" s="2105"/>
      <c r="Y103" s="2105"/>
      <c r="Z103" s="2105"/>
      <c r="AA103" s="2105"/>
      <c r="AB103" s="2105"/>
      <c r="AC103" s="2105"/>
      <c r="AD103" s="2136">
        <f>SUM(S103:T103)</f>
        <v>3364680000</v>
      </c>
      <c r="AE103" s="644"/>
      <c r="AF103" s="645"/>
      <c r="AG103" s="1174">
        <f>SUM(AG104:AG116)</f>
        <v>2794200000</v>
      </c>
      <c r="AH103" s="1174">
        <f t="shared" si="56"/>
        <v>279420000</v>
      </c>
      <c r="AI103" s="1174">
        <f t="shared" si="55"/>
        <v>3073620000</v>
      </c>
      <c r="AJ103" s="1174">
        <f>SUM(AJ104:AJ116)</f>
        <v>3073620000</v>
      </c>
      <c r="AK103" s="302">
        <f>ROUND(AD103-AJ103,0)</f>
        <v>291060000</v>
      </c>
      <c r="AL103" s="303">
        <f>AJ103/AD103</f>
        <v>0.91349548842683403</v>
      </c>
      <c r="AM103" s="648"/>
      <c r="AN103" s="649"/>
      <c r="AO103" s="637"/>
      <c r="AP103" s="637"/>
      <c r="AQ103" s="637"/>
      <c r="AR103" s="637"/>
      <c r="AS103" s="637"/>
      <c r="AT103" s="637"/>
      <c r="AU103" s="637"/>
      <c r="AV103" s="637"/>
      <c r="AW103" s="653"/>
      <c r="AX103" s="376"/>
      <c r="AY103" s="376"/>
    </row>
    <row r="104" spans="1:51" ht="13.5" hidden="1" customHeight="1">
      <c r="A104" s="1184"/>
      <c r="B104" s="5264"/>
      <c r="C104" s="5166"/>
      <c r="D104" s="5166"/>
      <c r="E104" s="2181"/>
      <c r="F104" s="2180"/>
      <c r="G104" s="2182"/>
      <c r="H104" s="2183" t="s">
        <v>317</v>
      </c>
      <c r="I104" s="2184"/>
      <c r="J104" s="2185"/>
      <c r="K104" s="2186"/>
      <c r="L104" s="2187" t="s">
        <v>115</v>
      </c>
      <c r="M104" s="2188"/>
      <c r="N104" s="2189"/>
      <c r="O104" s="2190"/>
      <c r="P104" s="2191"/>
      <c r="Q104" s="2180"/>
      <c r="R104" s="2192"/>
      <c r="S104" s="2193"/>
      <c r="T104" s="2194"/>
      <c r="U104" s="2110">
        <f t="shared" si="1"/>
        <v>0</v>
      </c>
      <c r="V104" s="2195"/>
      <c r="W104" s="2195"/>
      <c r="X104" s="2195"/>
      <c r="Y104" s="2195"/>
      <c r="Z104" s="2195"/>
      <c r="AA104" s="2195"/>
      <c r="AB104" s="2195"/>
      <c r="AC104" s="2195"/>
      <c r="AD104" s="2196"/>
      <c r="AE104" s="1202">
        <v>45667</v>
      </c>
      <c r="AF104" s="1203">
        <v>45698</v>
      </c>
      <c r="AG104" s="1204">
        <v>254900000</v>
      </c>
      <c r="AH104" s="1204">
        <f t="shared" si="56"/>
        <v>25490000</v>
      </c>
      <c r="AI104" s="1204">
        <f t="shared" si="55"/>
        <v>280390000</v>
      </c>
      <c r="AJ104" s="1205">
        <v>280390000</v>
      </c>
      <c r="AK104" s="1206"/>
      <c r="AL104" s="1207"/>
      <c r="AM104" s="1208"/>
      <c r="AN104" s="1209"/>
      <c r="AO104" s="1210"/>
      <c r="AP104" s="1194"/>
      <c r="AQ104" s="1211"/>
      <c r="AR104" s="1212"/>
      <c r="AS104" s="1194"/>
      <c r="AT104" s="1210"/>
      <c r="AU104" s="1194"/>
      <c r="AV104" s="1211"/>
      <c r="AW104" s="1213"/>
      <c r="AX104" s="1214"/>
      <c r="AY104" s="1214"/>
    </row>
    <row r="105" spans="1:51" ht="13.5" hidden="1" customHeight="1">
      <c r="A105" s="1184"/>
      <c r="B105" s="5264"/>
      <c r="C105" s="5166"/>
      <c r="D105" s="5166"/>
      <c r="E105" s="2181"/>
      <c r="F105" s="2180"/>
      <c r="G105" s="2182"/>
      <c r="H105" s="2183" t="s">
        <v>318</v>
      </c>
      <c r="I105" s="2184"/>
      <c r="J105" s="2185"/>
      <c r="K105" s="2186"/>
      <c r="L105" s="2187" t="s">
        <v>115</v>
      </c>
      <c r="M105" s="2188"/>
      <c r="N105" s="2189"/>
      <c r="O105" s="2197"/>
      <c r="P105" s="2198"/>
      <c r="Q105" s="2199"/>
      <c r="R105" s="2200"/>
      <c r="S105" s="2193"/>
      <c r="T105" s="2194"/>
      <c r="U105" s="2110">
        <f t="shared" si="1"/>
        <v>0</v>
      </c>
      <c r="V105" s="2195"/>
      <c r="W105" s="2195"/>
      <c r="X105" s="2195"/>
      <c r="Y105" s="2195"/>
      <c r="Z105" s="2195"/>
      <c r="AA105" s="2195"/>
      <c r="AB105" s="2195"/>
      <c r="AC105" s="2195"/>
      <c r="AD105" s="2201"/>
      <c r="AE105" s="1230">
        <v>45698</v>
      </c>
      <c r="AF105" s="1231">
        <v>45713</v>
      </c>
      <c r="AG105" s="1232">
        <v>254900000</v>
      </c>
      <c r="AH105" s="1232">
        <f t="shared" si="56"/>
        <v>25490000</v>
      </c>
      <c r="AI105" s="1232">
        <f t="shared" si="55"/>
        <v>280390000</v>
      </c>
      <c r="AJ105" s="1233">
        <v>280390000</v>
      </c>
      <c r="AK105" s="1234"/>
      <c r="AL105" s="1235"/>
      <c r="AM105" s="1236"/>
      <c r="AN105" s="1237"/>
      <c r="AO105" s="1238"/>
      <c r="AP105" s="1222"/>
      <c r="AQ105" s="1239"/>
      <c r="AR105" s="1240"/>
      <c r="AS105" s="1222"/>
      <c r="AT105" s="1238"/>
      <c r="AU105" s="1222"/>
      <c r="AV105" s="1239"/>
      <c r="AW105" s="1241"/>
      <c r="AX105" s="1242"/>
      <c r="AY105" s="1242"/>
    </row>
    <row r="106" spans="1:51" ht="13.5" hidden="1" customHeight="1">
      <c r="A106" s="1184"/>
      <c r="B106" s="5264"/>
      <c r="C106" s="5166"/>
      <c r="D106" s="5166"/>
      <c r="E106" s="2202"/>
      <c r="F106" s="2203"/>
      <c r="G106" s="2182"/>
      <c r="H106" s="2183" t="s">
        <v>319</v>
      </c>
      <c r="I106" s="2204"/>
      <c r="J106" s="2205"/>
      <c r="K106" s="2206"/>
      <c r="L106" s="2187" t="s">
        <v>115</v>
      </c>
      <c r="M106" s="2188"/>
      <c r="N106" s="2207"/>
      <c r="O106" s="2190"/>
      <c r="P106" s="2208"/>
      <c r="Q106" s="2209"/>
      <c r="R106" s="2210"/>
      <c r="S106" s="2193"/>
      <c r="T106" s="2194"/>
      <c r="U106" s="2110">
        <f t="shared" si="1"/>
        <v>0</v>
      </c>
      <c r="V106" s="2195"/>
      <c r="W106" s="2195"/>
      <c r="X106" s="2195"/>
      <c r="Y106" s="2195"/>
      <c r="Z106" s="2195"/>
      <c r="AA106" s="2195"/>
      <c r="AB106" s="2195"/>
      <c r="AC106" s="2195"/>
      <c r="AD106" s="2201"/>
      <c r="AE106" s="1230">
        <v>45726</v>
      </c>
      <c r="AF106" s="1231">
        <v>45741</v>
      </c>
      <c r="AG106" s="1232">
        <v>254900000</v>
      </c>
      <c r="AH106" s="1232">
        <f t="shared" si="56"/>
        <v>25490000</v>
      </c>
      <c r="AI106" s="1232">
        <f t="shared" si="55"/>
        <v>280390000</v>
      </c>
      <c r="AJ106" s="1233">
        <v>280390000</v>
      </c>
      <c r="AK106" s="1254"/>
      <c r="AL106" s="1235"/>
      <c r="AM106" s="1236"/>
      <c r="AN106" s="1237"/>
      <c r="AO106" s="1222"/>
      <c r="AP106" s="1222"/>
      <c r="AQ106" s="1222"/>
      <c r="AR106" s="1222"/>
      <c r="AS106" s="1222"/>
      <c r="AT106" s="1222"/>
      <c r="AU106" s="1222"/>
      <c r="AV106" s="1222"/>
      <c r="AW106" s="1241"/>
      <c r="AX106" s="1242"/>
      <c r="AY106" s="1242"/>
    </row>
    <row r="107" spans="1:51" ht="13.5" hidden="1" customHeight="1">
      <c r="A107" s="1184"/>
      <c r="B107" s="5264"/>
      <c r="C107" s="5166"/>
      <c r="D107" s="5166"/>
      <c r="E107" s="2202"/>
      <c r="F107" s="2203"/>
      <c r="G107" s="2182"/>
      <c r="H107" s="2183" t="s">
        <v>320</v>
      </c>
      <c r="I107" s="2204"/>
      <c r="J107" s="2205"/>
      <c r="K107" s="2206"/>
      <c r="L107" s="2187" t="s">
        <v>115</v>
      </c>
      <c r="M107" s="2188"/>
      <c r="N107" s="2207"/>
      <c r="O107" s="2190"/>
      <c r="P107" s="2208"/>
      <c r="Q107" s="2209"/>
      <c r="R107" s="2210"/>
      <c r="S107" s="2193"/>
      <c r="T107" s="2194"/>
      <c r="U107" s="2110">
        <f t="shared" si="1"/>
        <v>0</v>
      </c>
      <c r="V107" s="2195"/>
      <c r="W107" s="2195"/>
      <c r="X107" s="2195"/>
      <c r="Y107" s="2195"/>
      <c r="Z107" s="2195"/>
      <c r="AA107" s="2195"/>
      <c r="AB107" s="2195"/>
      <c r="AC107" s="2195"/>
      <c r="AD107" s="2201"/>
      <c r="AE107" s="1230">
        <v>45757</v>
      </c>
      <c r="AF107" s="1231">
        <v>45771</v>
      </c>
      <c r="AG107" s="1232">
        <v>254900000</v>
      </c>
      <c r="AH107" s="1232">
        <f t="shared" si="56"/>
        <v>25490000</v>
      </c>
      <c r="AI107" s="1232">
        <f t="shared" si="55"/>
        <v>280390000</v>
      </c>
      <c r="AJ107" s="1233">
        <v>280390000</v>
      </c>
      <c r="AK107" s="1254"/>
      <c r="AL107" s="1235"/>
      <c r="AM107" s="1236"/>
      <c r="AN107" s="1237"/>
      <c r="AO107" s="1222"/>
      <c r="AP107" s="1222"/>
      <c r="AQ107" s="1222"/>
      <c r="AR107" s="1222"/>
      <c r="AS107" s="1222"/>
      <c r="AT107" s="1222"/>
      <c r="AU107" s="1222"/>
      <c r="AV107" s="1222"/>
      <c r="AW107" s="1241"/>
      <c r="AX107" s="1242"/>
      <c r="AY107" s="1242"/>
    </row>
    <row r="108" spans="1:51" ht="13.5" hidden="1" customHeight="1">
      <c r="A108" s="1184"/>
      <c r="B108" s="5264"/>
      <c r="C108" s="5166"/>
      <c r="D108" s="5166"/>
      <c r="E108" s="2202"/>
      <c r="F108" s="2203"/>
      <c r="G108" s="2182"/>
      <c r="H108" s="2183" t="s">
        <v>321</v>
      </c>
      <c r="I108" s="2204"/>
      <c r="J108" s="2205"/>
      <c r="K108" s="2206"/>
      <c r="L108" s="2187" t="s">
        <v>115</v>
      </c>
      <c r="M108" s="2188"/>
      <c r="N108" s="2207"/>
      <c r="O108" s="2190"/>
      <c r="P108" s="2208"/>
      <c r="Q108" s="2209"/>
      <c r="R108" s="2210"/>
      <c r="S108" s="2193"/>
      <c r="T108" s="2194"/>
      <c r="U108" s="2110">
        <f t="shared" si="1"/>
        <v>0</v>
      </c>
      <c r="V108" s="2195"/>
      <c r="W108" s="2195"/>
      <c r="X108" s="2195"/>
      <c r="Y108" s="2195"/>
      <c r="Z108" s="2195"/>
      <c r="AA108" s="2195"/>
      <c r="AB108" s="2195"/>
      <c r="AC108" s="2195"/>
      <c r="AD108" s="2201"/>
      <c r="AE108" s="1230">
        <v>45787</v>
      </c>
      <c r="AF108" s="1231">
        <v>45800</v>
      </c>
      <c r="AG108" s="1232">
        <v>254900000</v>
      </c>
      <c r="AH108" s="1232">
        <f t="shared" si="56"/>
        <v>25490000</v>
      </c>
      <c r="AI108" s="1232">
        <f t="shared" si="55"/>
        <v>280390000</v>
      </c>
      <c r="AJ108" s="1233">
        <v>280390000</v>
      </c>
      <c r="AK108" s="1254"/>
      <c r="AL108" s="1235"/>
      <c r="AM108" s="1236"/>
      <c r="AN108" s="1237"/>
      <c r="AO108" s="1222"/>
      <c r="AP108" s="1222"/>
      <c r="AQ108" s="1222"/>
      <c r="AR108" s="1222"/>
      <c r="AS108" s="1222"/>
      <c r="AT108" s="1222"/>
      <c r="AU108" s="1222"/>
      <c r="AV108" s="1222"/>
      <c r="AW108" s="1241"/>
      <c r="AX108" s="1242"/>
      <c r="AY108" s="1242"/>
    </row>
    <row r="109" spans="1:51" ht="13.5" hidden="1" customHeight="1">
      <c r="A109" s="1184"/>
      <c r="B109" s="5264"/>
      <c r="C109" s="5166"/>
      <c r="D109" s="5166"/>
      <c r="E109" s="2202"/>
      <c r="F109" s="2203"/>
      <c r="G109" s="2182"/>
      <c r="H109" s="2183" t="s">
        <v>322</v>
      </c>
      <c r="I109" s="2204"/>
      <c r="J109" s="2205"/>
      <c r="K109" s="2206"/>
      <c r="L109" s="2187" t="s">
        <v>115</v>
      </c>
      <c r="M109" s="2188"/>
      <c r="N109" s="2207"/>
      <c r="O109" s="2190"/>
      <c r="P109" s="2208"/>
      <c r="Q109" s="2209"/>
      <c r="R109" s="2210"/>
      <c r="S109" s="2193"/>
      <c r="T109" s="2194"/>
      <c r="U109" s="2110">
        <f t="shared" si="1"/>
        <v>0</v>
      </c>
      <c r="V109" s="2195"/>
      <c r="W109" s="2195"/>
      <c r="X109" s="2195"/>
      <c r="Y109" s="2195"/>
      <c r="Z109" s="2195"/>
      <c r="AA109" s="2195"/>
      <c r="AB109" s="2195"/>
      <c r="AC109" s="2195"/>
      <c r="AD109" s="2201"/>
      <c r="AE109" s="1230">
        <v>45818</v>
      </c>
      <c r="AF109" s="1231">
        <v>45832</v>
      </c>
      <c r="AG109" s="1232">
        <v>254900000</v>
      </c>
      <c r="AH109" s="1232">
        <f t="shared" si="56"/>
        <v>25490000</v>
      </c>
      <c r="AI109" s="1232">
        <f t="shared" si="55"/>
        <v>280390000</v>
      </c>
      <c r="AJ109" s="1233">
        <v>280390000</v>
      </c>
      <c r="AK109" s="1254"/>
      <c r="AL109" s="1235"/>
      <c r="AM109" s="1236"/>
      <c r="AN109" s="1237"/>
      <c r="AO109" s="1222"/>
      <c r="AP109" s="1222"/>
      <c r="AQ109" s="1222"/>
      <c r="AR109" s="1222"/>
      <c r="AS109" s="1222"/>
      <c r="AT109" s="1222"/>
      <c r="AU109" s="1222"/>
      <c r="AV109" s="1222"/>
      <c r="AW109" s="1241"/>
      <c r="AX109" s="1242"/>
      <c r="AY109" s="1242"/>
    </row>
    <row r="110" spans="1:51" ht="13.5" hidden="1" customHeight="1">
      <c r="A110" s="1184"/>
      <c r="B110" s="5264"/>
      <c r="C110" s="5166"/>
      <c r="D110" s="5166"/>
      <c r="E110" s="2202"/>
      <c r="F110" s="2203"/>
      <c r="G110" s="2182"/>
      <c r="H110" s="2183" t="s">
        <v>323</v>
      </c>
      <c r="I110" s="2204"/>
      <c r="J110" s="2205"/>
      <c r="K110" s="2206"/>
      <c r="L110" s="2187" t="s">
        <v>115</v>
      </c>
      <c r="M110" s="2188"/>
      <c r="N110" s="2207"/>
      <c r="O110" s="2190"/>
      <c r="P110" s="2208"/>
      <c r="Q110" s="2209"/>
      <c r="R110" s="2210"/>
      <c r="S110" s="2193"/>
      <c r="T110" s="2194"/>
      <c r="U110" s="2110">
        <f t="shared" si="1"/>
        <v>0</v>
      </c>
      <c r="V110" s="2195"/>
      <c r="W110" s="2195"/>
      <c r="X110" s="2195"/>
      <c r="Y110" s="2195"/>
      <c r="Z110" s="2195"/>
      <c r="AA110" s="2195"/>
      <c r="AB110" s="2195"/>
      <c r="AC110" s="2195"/>
      <c r="AD110" s="2201"/>
      <c r="AE110" s="1230">
        <v>45848</v>
      </c>
      <c r="AF110" s="1231">
        <v>45863</v>
      </c>
      <c r="AG110" s="1232">
        <v>254900000</v>
      </c>
      <c r="AH110" s="1232">
        <f t="shared" si="56"/>
        <v>25490000</v>
      </c>
      <c r="AI110" s="1232">
        <f t="shared" si="55"/>
        <v>280390000</v>
      </c>
      <c r="AJ110" s="1233">
        <v>280390000</v>
      </c>
      <c r="AK110" s="1254"/>
      <c r="AL110" s="1235"/>
      <c r="AM110" s="1236"/>
      <c r="AN110" s="1237"/>
      <c r="AO110" s="1222"/>
      <c r="AP110" s="1222"/>
      <c r="AQ110" s="1222"/>
      <c r="AR110" s="1222"/>
      <c r="AS110" s="1222"/>
      <c r="AT110" s="1222"/>
      <c r="AU110" s="1222"/>
      <c r="AV110" s="1222"/>
      <c r="AW110" s="1241"/>
      <c r="AX110" s="1242"/>
      <c r="AY110" s="1242"/>
    </row>
    <row r="111" spans="1:51" ht="13.5" hidden="1" customHeight="1">
      <c r="A111" s="1184"/>
      <c r="B111" s="5264"/>
      <c r="C111" s="5166"/>
      <c r="D111" s="5166"/>
      <c r="E111" s="2202"/>
      <c r="F111" s="2203"/>
      <c r="G111" s="2182"/>
      <c r="H111" s="2183" t="s">
        <v>324</v>
      </c>
      <c r="I111" s="2204"/>
      <c r="J111" s="2205"/>
      <c r="K111" s="2206"/>
      <c r="L111" s="2187" t="s">
        <v>115</v>
      </c>
      <c r="M111" s="2188"/>
      <c r="N111" s="2207"/>
      <c r="O111" s="2190"/>
      <c r="P111" s="2208"/>
      <c r="Q111" s="2209"/>
      <c r="R111" s="2210"/>
      <c r="S111" s="2193"/>
      <c r="T111" s="2194"/>
      <c r="U111" s="2110">
        <f t="shared" si="1"/>
        <v>0</v>
      </c>
      <c r="V111" s="2195"/>
      <c r="W111" s="2195"/>
      <c r="X111" s="2195"/>
      <c r="Y111" s="2195"/>
      <c r="Z111" s="2195"/>
      <c r="AA111" s="2195"/>
      <c r="AB111" s="2195"/>
      <c r="AC111" s="2195"/>
      <c r="AD111" s="2201"/>
      <c r="AE111" s="1230">
        <v>45879</v>
      </c>
      <c r="AF111" s="1231">
        <v>45897</v>
      </c>
      <c r="AG111" s="1232">
        <v>254900000</v>
      </c>
      <c r="AH111" s="1232">
        <f t="shared" si="56"/>
        <v>25490000</v>
      </c>
      <c r="AI111" s="1232">
        <f t="shared" si="55"/>
        <v>280390000</v>
      </c>
      <c r="AJ111" s="1233">
        <v>280390000</v>
      </c>
      <c r="AK111" s="1254"/>
      <c r="AL111" s="1255"/>
      <c r="AM111" s="1236"/>
      <c r="AN111" s="1237"/>
      <c r="AO111" s="1222"/>
      <c r="AP111" s="1222"/>
      <c r="AQ111" s="1222"/>
      <c r="AR111" s="1222"/>
      <c r="AS111" s="1222"/>
      <c r="AT111" s="1222"/>
      <c r="AU111" s="1222"/>
      <c r="AV111" s="1222"/>
      <c r="AW111" s="1241"/>
      <c r="AX111" s="1242"/>
      <c r="AY111" s="1242"/>
    </row>
    <row r="112" spans="1:51" ht="13.5" hidden="1" customHeight="1">
      <c r="A112" s="1184"/>
      <c r="B112" s="5264"/>
      <c r="C112" s="5166"/>
      <c r="D112" s="5166"/>
      <c r="E112" s="2202"/>
      <c r="F112" s="2203"/>
      <c r="G112" s="2182"/>
      <c r="H112" s="2183" t="s">
        <v>325</v>
      </c>
      <c r="I112" s="2204"/>
      <c r="J112" s="2205"/>
      <c r="K112" s="2206"/>
      <c r="L112" s="2187" t="s">
        <v>115</v>
      </c>
      <c r="M112" s="2188"/>
      <c r="N112" s="2207"/>
      <c r="O112" s="2190"/>
      <c r="P112" s="2208"/>
      <c r="Q112" s="2209"/>
      <c r="R112" s="2210"/>
      <c r="S112" s="2193"/>
      <c r="T112" s="2194"/>
      <c r="U112" s="2110">
        <f t="shared" si="1"/>
        <v>0</v>
      </c>
      <c r="V112" s="2195"/>
      <c r="W112" s="2195"/>
      <c r="X112" s="2195"/>
      <c r="Y112" s="2195"/>
      <c r="Z112" s="2195"/>
      <c r="AA112" s="2195"/>
      <c r="AB112" s="2195"/>
      <c r="AC112" s="2195"/>
      <c r="AD112" s="2201"/>
      <c r="AE112" s="1230">
        <v>45910</v>
      </c>
      <c r="AF112" s="1231">
        <v>45925</v>
      </c>
      <c r="AG112" s="1256">
        <v>254900000</v>
      </c>
      <c r="AH112" s="1256">
        <f t="shared" si="56"/>
        <v>25490000</v>
      </c>
      <c r="AI112" s="1232">
        <f t="shared" si="55"/>
        <v>280390000</v>
      </c>
      <c r="AJ112" s="1233">
        <v>280390000</v>
      </c>
      <c r="AK112" s="1257"/>
      <c r="AL112" s="1235"/>
      <c r="AM112" s="1236"/>
      <c r="AN112" s="1237"/>
      <c r="AO112" s="1222"/>
      <c r="AP112" s="1222"/>
      <c r="AQ112" s="1222"/>
      <c r="AR112" s="1222"/>
      <c r="AS112" s="1222"/>
      <c r="AT112" s="1222"/>
      <c r="AU112" s="1222"/>
      <c r="AV112" s="1222"/>
      <c r="AW112" s="1241"/>
      <c r="AX112" s="1242"/>
      <c r="AY112" s="1242"/>
    </row>
    <row r="113" spans="1:51" ht="13.5" hidden="1" customHeight="1">
      <c r="A113" s="1184"/>
      <c r="B113" s="5264"/>
      <c r="C113" s="5166"/>
      <c r="D113" s="5166"/>
      <c r="E113" s="2202"/>
      <c r="F113" s="2203"/>
      <c r="G113" s="2182"/>
      <c r="H113" s="2183" t="s">
        <v>326</v>
      </c>
      <c r="I113" s="2204"/>
      <c r="J113" s="2205"/>
      <c r="K113" s="2206"/>
      <c r="L113" s="2187" t="s">
        <v>115</v>
      </c>
      <c r="M113" s="2188"/>
      <c r="N113" s="2207"/>
      <c r="O113" s="2190"/>
      <c r="P113" s="2211"/>
      <c r="Q113" s="2209"/>
      <c r="R113" s="2209"/>
      <c r="S113" s="2193"/>
      <c r="T113" s="2194"/>
      <c r="U113" s="2110">
        <f t="shared" si="1"/>
        <v>0</v>
      </c>
      <c r="V113" s="2195"/>
      <c r="W113" s="2195"/>
      <c r="X113" s="2195"/>
      <c r="Y113" s="2195"/>
      <c r="Z113" s="2195"/>
      <c r="AA113" s="2195"/>
      <c r="AB113" s="2195"/>
      <c r="AC113" s="2195"/>
      <c r="AD113" s="2201"/>
      <c r="AE113" s="1230">
        <v>45940</v>
      </c>
      <c r="AF113" s="1231">
        <v>45954</v>
      </c>
      <c r="AG113" s="1256">
        <v>254900000</v>
      </c>
      <c r="AH113" s="1256">
        <f t="shared" si="56"/>
        <v>25490000</v>
      </c>
      <c r="AI113" s="1232">
        <f t="shared" si="55"/>
        <v>280390000</v>
      </c>
      <c r="AJ113" s="1233">
        <v>280390000</v>
      </c>
      <c r="AK113" s="1257"/>
      <c r="AL113" s="1235"/>
      <c r="AM113" s="1236"/>
      <c r="AN113" s="1237"/>
      <c r="AO113" s="1222"/>
      <c r="AP113" s="1222"/>
      <c r="AQ113" s="1222"/>
      <c r="AR113" s="1222"/>
      <c r="AS113" s="1222"/>
      <c r="AT113" s="1222"/>
      <c r="AU113" s="1222"/>
      <c r="AV113" s="1222"/>
      <c r="AW113" s="1241"/>
      <c r="AX113" s="1242"/>
      <c r="AY113" s="1242"/>
    </row>
    <row r="114" spans="1:51" ht="13.5" hidden="1" customHeight="1">
      <c r="A114" s="1184"/>
      <c r="B114" s="5264"/>
      <c r="C114" s="5166"/>
      <c r="D114" s="5166"/>
      <c r="E114" s="2202"/>
      <c r="F114" s="2203"/>
      <c r="G114" s="2182"/>
      <c r="H114" s="2183" t="s">
        <v>327</v>
      </c>
      <c r="I114" s="2204"/>
      <c r="J114" s="2205"/>
      <c r="K114" s="2206"/>
      <c r="L114" s="2187" t="s">
        <v>115</v>
      </c>
      <c r="M114" s="2188"/>
      <c r="N114" s="2207"/>
      <c r="O114" s="2190"/>
      <c r="P114" s="2211"/>
      <c r="Q114" s="2209"/>
      <c r="R114" s="2209"/>
      <c r="S114" s="2193"/>
      <c r="T114" s="2194"/>
      <c r="U114" s="2110">
        <f t="shared" si="1"/>
        <v>0</v>
      </c>
      <c r="V114" s="2195"/>
      <c r="W114" s="2195"/>
      <c r="X114" s="2195"/>
      <c r="Y114" s="2195"/>
      <c r="Z114" s="2195"/>
      <c r="AA114" s="2195"/>
      <c r="AB114" s="2195"/>
      <c r="AC114" s="2195"/>
      <c r="AD114" s="2201"/>
      <c r="AE114" s="1230">
        <v>45971</v>
      </c>
      <c r="AF114" s="1231">
        <v>45986</v>
      </c>
      <c r="AG114" s="1256">
        <v>254900000</v>
      </c>
      <c r="AH114" s="1256">
        <f t="shared" si="56"/>
        <v>25490000</v>
      </c>
      <c r="AI114" s="1232">
        <f t="shared" si="55"/>
        <v>280390000</v>
      </c>
      <c r="AJ114" s="1233">
        <v>280390000</v>
      </c>
      <c r="AK114" s="1257"/>
      <c r="AL114" s="1235"/>
      <c r="AM114" s="1236"/>
      <c r="AN114" s="1237"/>
      <c r="AO114" s="1222"/>
      <c r="AP114" s="1222"/>
      <c r="AQ114" s="1222"/>
      <c r="AR114" s="1222"/>
      <c r="AS114" s="1222"/>
      <c r="AT114" s="1222"/>
      <c r="AU114" s="1222"/>
      <c r="AV114" s="1222"/>
      <c r="AW114" s="1241"/>
      <c r="AX114" s="1242"/>
      <c r="AY114" s="1242"/>
    </row>
    <row r="115" spans="1:51" ht="13.5" hidden="1" customHeight="1">
      <c r="A115" s="1184"/>
      <c r="B115" s="5264"/>
      <c r="C115" s="5166"/>
      <c r="D115" s="5166"/>
      <c r="E115" s="2202"/>
      <c r="F115" s="2203"/>
      <c r="G115" s="2182"/>
      <c r="H115" s="2183" t="s">
        <v>328</v>
      </c>
      <c r="I115" s="2204"/>
      <c r="J115" s="2205"/>
      <c r="K115" s="2206"/>
      <c r="L115" s="2187" t="s">
        <v>115</v>
      </c>
      <c r="M115" s="2188"/>
      <c r="N115" s="2207"/>
      <c r="O115" s="2190"/>
      <c r="P115" s="2211"/>
      <c r="Q115" s="2209"/>
      <c r="R115" s="2209"/>
      <c r="S115" s="2193"/>
      <c r="T115" s="2194"/>
      <c r="U115" s="2110">
        <f t="shared" si="1"/>
        <v>0</v>
      </c>
      <c r="V115" s="2195"/>
      <c r="W115" s="2195"/>
      <c r="X115" s="2195"/>
      <c r="Y115" s="2195"/>
      <c r="Z115" s="2195"/>
      <c r="AA115" s="2195"/>
      <c r="AB115" s="2195"/>
      <c r="AC115" s="2195"/>
      <c r="AD115" s="2201"/>
      <c r="AE115" s="1230">
        <v>46001</v>
      </c>
      <c r="AF115" s="1231"/>
      <c r="AG115" s="1256">
        <v>254900000</v>
      </c>
      <c r="AH115" s="1256">
        <f t="shared" si="56"/>
        <v>25490000</v>
      </c>
      <c r="AI115" s="1232">
        <f t="shared" si="55"/>
        <v>280390000</v>
      </c>
      <c r="AJ115" s="1233">
        <v>280390000</v>
      </c>
      <c r="AK115" s="1257"/>
      <c r="AL115" s="1235"/>
      <c r="AM115" s="1236"/>
      <c r="AN115" s="1237"/>
      <c r="AO115" s="1222"/>
      <c r="AP115" s="1222"/>
      <c r="AQ115" s="1222"/>
      <c r="AR115" s="1222"/>
      <c r="AS115" s="1222"/>
      <c r="AT115" s="1222"/>
      <c r="AU115" s="1222"/>
      <c r="AV115" s="1222"/>
      <c r="AW115" s="1241"/>
      <c r="AX115" s="1242"/>
      <c r="AY115" s="1242"/>
    </row>
    <row r="116" spans="1:51" ht="13.5" hidden="1" customHeight="1">
      <c r="A116" s="1184"/>
      <c r="B116" s="5264"/>
      <c r="C116" s="5166"/>
      <c r="D116" s="5166"/>
      <c r="E116" s="2202"/>
      <c r="F116" s="2203"/>
      <c r="G116" s="2182"/>
      <c r="H116" s="2183" t="s">
        <v>329</v>
      </c>
      <c r="I116" s="2204"/>
      <c r="J116" s="2205"/>
      <c r="K116" s="2206"/>
      <c r="L116" s="2187" t="s">
        <v>115</v>
      </c>
      <c r="M116" s="2188"/>
      <c r="N116" s="2207"/>
      <c r="O116" s="2190"/>
      <c r="P116" s="2211"/>
      <c r="Q116" s="2209"/>
      <c r="R116" s="2209"/>
      <c r="S116" s="2193"/>
      <c r="T116" s="2194"/>
      <c r="U116" s="2110">
        <f t="shared" si="1"/>
        <v>0</v>
      </c>
      <c r="V116" s="2195"/>
      <c r="W116" s="2195"/>
      <c r="X116" s="2195"/>
      <c r="Y116" s="2195"/>
      <c r="Z116" s="2195"/>
      <c r="AA116" s="2195"/>
      <c r="AB116" s="2195"/>
      <c r="AC116" s="2195"/>
      <c r="AD116" s="2212"/>
      <c r="AE116" s="1273">
        <v>46022</v>
      </c>
      <c r="AF116" s="1415"/>
      <c r="AG116" s="1275">
        <v>-264600000</v>
      </c>
      <c r="AH116" s="1275">
        <f t="shared" si="56"/>
        <v>-26460000</v>
      </c>
      <c r="AI116" s="1276">
        <f t="shared" si="55"/>
        <v>-291060000</v>
      </c>
      <c r="AJ116" s="1276">
        <v>-291060000</v>
      </c>
      <c r="AK116" s="1278"/>
      <c r="AL116" s="1279"/>
      <c r="AM116" s="1280"/>
      <c r="AN116" s="1281"/>
      <c r="AO116" s="1282"/>
      <c r="AP116" s="1282"/>
      <c r="AQ116" s="1282"/>
      <c r="AR116" s="1282"/>
      <c r="AS116" s="1282"/>
      <c r="AT116" s="1282"/>
      <c r="AU116" s="1282"/>
      <c r="AV116" s="1282"/>
      <c r="AW116" s="1283"/>
      <c r="AX116" s="1284"/>
      <c r="AY116" s="1284"/>
    </row>
    <row r="117" spans="1:51" ht="30" hidden="1" customHeight="1">
      <c r="A117" s="22"/>
      <c r="B117" s="5174" t="s">
        <v>16</v>
      </c>
      <c r="C117" s="5166"/>
      <c r="D117" s="5167"/>
      <c r="E117" s="1038" t="s">
        <v>16</v>
      </c>
      <c r="F117" s="1558" t="s">
        <v>358</v>
      </c>
      <c r="G117" s="778" t="s">
        <v>359</v>
      </c>
      <c r="H117" s="2107"/>
      <c r="I117" s="977" t="s">
        <v>112</v>
      </c>
      <c r="J117" s="781" t="s">
        <v>113</v>
      </c>
      <c r="K117" s="2225" t="s">
        <v>357</v>
      </c>
      <c r="L117" s="1495" t="s">
        <v>115</v>
      </c>
      <c r="M117" s="799" t="s">
        <v>360</v>
      </c>
      <c r="N117" s="784" t="s">
        <v>117</v>
      </c>
      <c r="O117" s="1559">
        <v>45667</v>
      </c>
      <c r="P117" s="786">
        <v>45667</v>
      </c>
      <c r="Q117" s="1701" t="s">
        <v>14</v>
      </c>
      <c r="R117" s="1560">
        <v>46031</v>
      </c>
      <c r="S117" s="2109">
        <v>480000000</v>
      </c>
      <c r="T117" s="792">
        <f>S117/10</f>
        <v>48000000</v>
      </c>
      <c r="U117" s="2110">
        <f t="shared" si="1"/>
        <v>528000000</v>
      </c>
      <c r="V117" s="2105"/>
      <c r="W117" s="2105"/>
      <c r="X117" s="2105"/>
      <c r="Y117" s="2105"/>
      <c r="Z117" s="2105"/>
      <c r="AA117" s="2105"/>
      <c r="AB117" s="2105"/>
      <c r="AC117" s="2105"/>
      <c r="AD117" s="2136">
        <f>SUM(S117:T117)</f>
        <v>528000000</v>
      </c>
      <c r="AE117" s="644"/>
      <c r="AF117" s="645"/>
      <c r="AG117" s="1174">
        <f>SUM(AG118:AG130)</f>
        <v>359000000</v>
      </c>
      <c r="AH117" s="1174">
        <f t="shared" si="56"/>
        <v>35900000</v>
      </c>
      <c r="AI117" s="1174">
        <f t="shared" si="55"/>
        <v>394900000</v>
      </c>
      <c r="AJ117" s="1174">
        <f>SUM(AJ118:AJ130)</f>
        <v>306900000</v>
      </c>
      <c r="AK117" s="302">
        <f>ROUND(AD117-AJ117,0)</f>
        <v>221100000</v>
      </c>
      <c r="AL117" s="303">
        <f>AJ117/AD117</f>
        <v>0.58125000000000004</v>
      </c>
      <c r="AM117" s="648"/>
      <c r="AN117" s="649"/>
      <c r="AO117" s="637"/>
      <c r="AP117" s="637"/>
      <c r="AQ117" s="637"/>
      <c r="AR117" s="637"/>
      <c r="AS117" s="637"/>
      <c r="AT117" s="637"/>
      <c r="AU117" s="637"/>
      <c r="AV117" s="637"/>
      <c r="AW117" s="653"/>
      <c r="AX117" s="376"/>
      <c r="AY117" s="376"/>
    </row>
    <row r="118" spans="1:51" ht="13.5" hidden="1" customHeight="1">
      <c r="A118" s="22"/>
      <c r="B118" s="5174"/>
      <c r="C118" s="5166"/>
      <c r="D118" s="5166"/>
      <c r="E118" s="2226"/>
      <c r="F118" s="775"/>
      <c r="G118" s="2182"/>
      <c r="H118" s="2107" t="s">
        <v>317</v>
      </c>
      <c r="I118" s="2115"/>
      <c r="J118" s="2116"/>
      <c r="K118" s="2117"/>
      <c r="L118" s="2187" t="s">
        <v>115</v>
      </c>
      <c r="M118" s="799"/>
      <c r="N118" s="2163"/>
      <c r="O118" s="1559"/>
      <c r="P118" s="2164"/>
      <c r="Q118" s="775"/>
      <c r="R118" s="944"/>
      <c r="S118" s="2109"/>
      <c r="T118" s="792"/>
      <c r="U118" s="2110">
        <f t="shared" si="1"/>
        <v>0</v>
      </c>
      <c r="V118" s="2105"/>
      <c r="W118" s="2105"/>
      <c r="X118" s="2105"/>
      <c r="Y118" s="2105"/>
      <c r="Z118" s="2105"/>
      <c r="AA118" s="2105"/>
      <c r="AB118" s="2105"/>
      <c r="AC118" s="2105"/>
      <c r="AD118" s="2227"/>
      <c r="AE118" s="1426">
        <v>45667</v>
      </c>
      <c r="AF118" s="1427">
        <v>45688</v>
      </c>
      <c r="AG118" s="1428">
        <v>40000000</v>
      </c>
      <c r="AH118" s="1428">
        <f t="shared" si="56"/>
        <v>4000000</v>
      </c>
      <c r="AI118" s="1428">
        <f t="shared" si="55"/>
        <v>44000000</v>
      </c>
      <c r="AJ118" s="1429">
        <v>44000000</v>
      </c>
      <c r="AK118" s="1430"/>
      <c r="AL118" s="1431"/>
      <c r="AM118" s="1208"/>
      <c r="AN118" s="1432"/>
      <c r="AO118" s="1433"/>
      <c r="AP118" s="1418"/>
      <c r="AQ118" s="1434"/>
      <c r="AR118" s="1435"/>
      <c r="AS118" s="1418"/>
      <c r="AT118" s="1433"/>
      <c r="AU118" s="1418"/>
      <c r="AV118" s="1434"/>
      <c r="AW118" s="1436"/>
      <c r="AX118" s="1437"/>
      <c r="AY118" s="1437"/>
    </row>
    <row r="119" spans="1:51" ht="13.5" hidden="1" customHeight="1">
      <c r="A119" s="22"/>
      <c r="B119" s="5174"/>
      <c r="C119" s="5166"/>
      <c r="D119" s="5166"/>
      <c r="E119" s="2226"/>
      <c r="F119" s="775"/>
      <c r="G119" s="2182"/>
      <c r="H119" s="2107" t="s">
        <v>318</v>
      </c>
      <c r="I119" s="2115"/>
      <c r="J119" s="2116"/>
      <c r="K119" s="2117"/>
      <c r="L119" s="2187" t="s">
        <v>115</v>
      </c>
      <c r="M119" s="799"/>
      <c r="N119" s="2163"/>
      <c r="O119" s="2165"/>
      <c r="P119" s="2166"/>
      <c r="Q119" s="2167"/>
      <c r="R119" s="2168"/>
      <c r="S119" s="2109"/>
      <c r="T119" s="792"/>
      <c r="U119" s="2110">
        <f t="shared" si="1"/>
        <v>0</v>
      </c>
      <c r="V119" s="2105"/>
      <c r="W119" s="2105"/>
      <c r="X119" s="2105"/>
      <c r="Y119" s="2105"/>
      <c r="Z119" s="2105"/>
      <c r="AA119" s="2105"/>
      <c r="AB119" s="2105"/>
      <c r="AC119" s="2105"/>
      <c r="AD119" s="2228"/>
      <c r="AE119" s="1448">
        <v>45698</v>
      </c>
      <c r="AF119" s="1449">
        <v>45713</v>
      </c>
      <c r="AG119" s="1450">
        <v>40000000</v>
      </c>
      <c r="AH119" s="1450">
        <f t="shared" si="56"/>
        <v>4000000</v>
      </c>
      <c r="AI119" s="1450">
        <f t="shared" si="55"/>
        <v>44000000</v>
      </c>
      <c r="AJ119" s="1451">
        <v>44000000</v>
      </c>
      <c r="AK119" s="1452"/>
      <c r="AL119" s="1453"/>
      <c r="AM119" s="1236"/>
      <c r="AN119" s="1454"/>
      <c r="AO119" s="1455"/>
      <c r="AP119" s="1440"/>
      <c r="AQ119" s="1456"/>
      <c r="AR119" s="1457"/>
      <c r="AS119" s="1440"/>
      <c r="AT119" s="1455"/>
      <c r="AU119" s="1440"/>
      <c r="AV119" s="1456"/>
      <c r="AW119" s="1458"/>
      <c r="AX119" s="1459"/>
      <c r="AY119" s="1459"/>
    </row>
    <row r="120" spans="1:51" ht="13.5" hidden="1" customHeight="1">
      <c r="A120" s="22"/>
      <c r="B120" s="5174"/>
      <c r="C120" s="5166"/>
      <c r="D120" s="5166"/>
      <c r="E120" s="2229"/>
      <c r="F120" s="2230"/>
      <c r="G120" s="2182"/>
      <c r="H120" s="2107" t="s">
        <v>319</v>
      </c>
      <c r="I120" s="977"/>
      <c r="J120" s="781"/>
      <c r="K120" s="782"/>
      <c r="L120" s="2187" t="s">
        <v>115</v>
      </c>
      <c r="M120" s="799"/>
      <c r="N120" s="978"/>
      <c r="O120" s="1559"/>
      <c r="P120" s="786"/>
      <c r="Q120" s="1701"/>
      <c r="R120" s="1560"/>
      <c r="S120" s="2109"/>
      <c r="T120" s="792"/>
      <c r="U120" s="2110">
        <f t="shared" si="1"/>
        <v>0</v>
      </c>
      <c r="V120" s="2105"/>
      <c r="W120" s="2105"/>
      <c r="X120" s="2105"/>
      <c r="Y120" s="2105"/>
      <c r="Z120" s="2105"/>
      <c r="AA120" s="2105"/>
      <c r="AB120" s="2105"/>
      <c r="AC120" s="2105"/>
      <c r="AD120" s="2228"/>
      <c r="AE120" s="1448">
        <v>45726</v>
      </c>
      <c r="AF120" s="1449">
        <v>45768</v>
      </c>
      <c r="AG120" s="1450">
        <v>40000000</v>
      </c>
      <c r="AH120" s="1450">
        <f t="shared" si="56"/>
        <v>4000000</v>
      </c>
      <c r="AI120" s="1450">
        <f t="shared" si="55"/>
        <v>44000000</v>
      </c>
      <c r="AJ120" s="1451">
        <v>44000000</v>
      </c>
      <c r="AK120" s="1471"/>
      <c r="AL120" s="1453"/>
      <c r="AM120" s="1236"/>
      <c r="AN120" s="1454"/>
      <c r="AO120" s="1440"/>
      <c r="AP120" s="1440"/>
      <c r="AQ120" s="1440"/>
      <c r="AR120" s="1440"/>
      <c r="AS120" s="1440"/>
      <c r="AT120" s="1440"/>
      <c r="AU120" s="1440"/>
      <c r="AV120" s="1440"/>
      <c r="AW120" s="1458"/>
      <c r="AX120" s="1459"/>
      <c r="AY120" s="1459"/>
    </row>
    <row r="121" spans="1:51" ht="13.5" hidden="1" customHeight="1">
      <c r="A121" s="22"/>
      <c r="B121" s="5174"/>
      <c r="C121" s="5166"/>
      <c r="D121" s="5166"/>
      <c r="E121" s="2229"/>
      <c r="F121" s="2230"/>
      <c r="G121" s="2182"/>
      <c r="H121" s="2107" t="s">
        <v>320</v>
      </c>
      <c r="I121" s="977"/>
      <c r="J121" s="781"/>
      <c r="K121" s="782"/>
      <c r="L121" s="2187" t="s">
        <v>115</v>
      </c>
      <c r="M121" s="799"/>
      <c r="N121" s="978"/>
      <c r="O121" s="1559"/>
      <c r="P121" s="786"/>
      <c r="Q121" s="1701"/>
      <c r="R121" s="1560"/>
      <c r="S121" s="2109"/>
      <c r="T121" s="792"/>
      <c r="U121" s="2110">
        <f t="shared" si="1"/>
        <v>0</v>
      </c>
      <c r="V121" s="2105"/>
      <c r="W121" s="2105"/>
      <c r="X121" s="2105"/>
      <c r="Y121" s="2105"/>
      <c r="Z121" s="2105"/>
      <c r="AA121" s="2105"/>
      <c r="AB121" s="2105"/>
      <c r="AC121" s="2105"/>
      <c r="AD121" s="2228"/>
      <c r="AE121" s="1448">
        <v>45757</v>
      </c>
      <c r="AF121" s="1449">
        <v>45800</v>
      </c>
      <c r="AG121" s="1450">
        <v>40000000</v>
      </c>
      <c r="AH121" s="1450">
        <f t="shared" si="56"/>
        <v>4000000</v>
      </c>
      <c r="AI121" s="1450">
        <f t="shared" si="55"/>
        <v>44000000</v>
      </c>
      <c r="AJ121" s="1451">
        <v>44000000</v>
      </c>
      <c r="AK121" s="1471"/>
      <c r="AL121" s="1453"/>
      <c r="AM121" s="1236"/>
      <c r="AN121" s="1454"/>
      <c r="AO121" s="1440"/>
      <c r="AP121" s="1440"/>
      <c r="AQ121" s="1440"/>
      <c r="AR121" s="1440"/>
      <c r="AS121" s="1440"/>
      <c r="AT121" s="1440"/>
      <c r="AU121" s="1440"/>
      <c r="AV121" s="1440"/>
      <c r="AW121" s="1458"/>
      <c r="AX121" s="1459"/>
      <c r="AY121" s="1459"/>
    </row>
    <row r="122" spans="1:51" ht="13.5" hidden="1" customHeight="1">
      <c r="A122" s="22"/>
      <c r="B122" s="5174"/>
      <c r="C122" s="5166"/>
      <c r="D122" s="5166"/>
      <c r="E122" s="2229"/>
      <c r="F122" s="2230"/>
      <c r="G122" s="2182"/>
      <c r="H122" s="2107" t="s">
        <v>321</v>
      </c>
      <c r="I122" s="977"/>
      <c r="J122" s="781"/>
      <c r="K122" s="782"/>
      <c r="L122" s="2187" t="s">
        <v>115</v>
      </c>
      <c r="M122" s="799"/>
      <c r="N122" s="978"/>
      <c r="O122" s="1559"/>
      <c r="P122" s="786"/>
      <c r="Q122" s="1701"/>
      <c r="R122" s="1560"/>
      <c r="S122" s="2109"/>
      <c r="T122" s="792"/>
      <c r="U122" s="2110">
        <f t="shared" si="1"/>
        <v>0</v>
      </c>
      <c r="V122" s="2105"/>
      <c r="W122" s="2105"/>
      <c r="X122" s="2105"/>
      <c r="Y122" s="2105"/>
      <c r="Z122" s="2105"/>
      <c r="AA122" s="2105"/>
      <c r="AB122" s="2105"/>
      <c r="AC122" s="2105"/>
      <c r="AD122" s="2228"/>
      <c r="AE122" s="1448">
        <v>45787</v>
      </c>
      <c r="AF122" s="1449">
        <v>45828</v>
      </c>
      <c r="AG122" s="1450">
        <v>40000000</v>
      </c>
      <c r="AH122" s="1450">
        <f t="shared" si="56"/>
        <v>4000000</v>
      </c>
      <c r="AI122" s="1450">
        <f t="shared" si="55"/>
        <v>44000000</v>
      </c>
      <c r="AJ122" s="1451">
        <v>44000000</v>
      </c>
      <c r="AK122" s="1471"/>
      <c r="AL122" s="1453"/>
      <c r="AM122" s="1236"/>
      <c r="AN122" s="1454"/>
      <c r="AO122" s="1440"/>
      <c r="AP122" s="1440"/>
      <c r="AQ122" s="1440"/>
      <c r="AR122" s="1440"/>
      <c r="AS122" s="1440"/>
      <c r="AT122" s="1440"/>
      <c r="AU122" s="1440"/>
      <c r="AV122" s="1440"/>
      <c r="AW122" s="1458"/>
      <c r="AX122" s="1459"/>
      <c r="AY122" s="1459"/>
    </row>
    <row r="123" spans="1:51" ht="13.5" hidden="1" customHeight="1">
      <c r="A123" s="22"/>
      <c r="B123" s="5174"/>
      <c r="C123" s="5166"/>
      <c r="D123" s="5166"/>
      <c r="E123" s="2229"/>
      <c r="F123" s="2230"/>
      <c r="G123" s="2182"/>
      <c r="H123" s="2107" t="s">
        <v>322</v>
      </c>
      <c r="I123" s="977"/>
      <c r="J123" s="781"/>
      <c r="K123" s="782"/>
      <c r="L123" s="2187" t="s">
        <v>115</v>
      </c>
      <c r="M123" s="799"/>
      <c r="N123" s="978"/>
      <c r="O123" s="1559"/>
      <c r="P123" s="786"/>
      <c r="Q123" s="1701"/>
      <c r="R123" s="1560"/>
      <c r="S123" s="2109"/>
      <c r="T123" s="792"/>
      <c r="U123" s="2110">
        <f t="shared" si="1"/>
        <v>0</v>
      </c>
      <c r="V123" s="2105"/>
      <c r="W123" s="2105"/>
      <c r="X123" s="2105"/>
      <c r="Y123" s="2105"/>
      <c r="Z123" s="2105"/>
      <c r="AA123" s="2105"/>
      <c r="AB123" s="2105"/>
      <c r="AC123" s="2105"/>
      <c r="AD123" s="2228"/>
      <c r="AE123" s="1448">
        <v>45818</v>
      </c>
      <c r="AF123" s="1449">
        <v>45833</v>
      </c>
      <c r="AG123" s="1450">
        <v>40000000</v>
      </c>
      <c r="AH123" s="1450">
        <f t="shared" si="56"/>
        <v>4000000</v>
      </c>
      <c r="AI123" s="1450">
        <f t="shared" si="55"/>
        <v>44000000</v>
      </c>
      <c r="AJ123" s="1451">
        <v>44000000</v>
      </c>
      <c r="AK123" s="1471"/>
      <c r="AL123" s="1453"/>
      <c r="AM123" s="1236"/>
      <c r="AN123" s="1454"/>
      <c r="AO123" s="1440"/>
      <c r="AP123" s="1440"/>
      <c r="AQ123" s="1440"/>
      <c r="AR123" s="1440"/>
      <c r="AS123" s="1440"/>
      <c r="AT123" s="1440"/>
      <c r="AU123" s="1440"/>
      <c r="AV123" s="1440"/>
      <c r="AW123" s="1458"/>
      <c r="AX123" s="1459"/>
      <c r="AY123" s="1459"/>
    </row>
    <row r="124" spans="1:51" ht="13.5" hidden="1" customHeight="1">
      <c r="A124" s="22"/>
      <c r="B124" s="5174"/>
      <c r="C124" s="5166"/>
      <c r="D124" s="5166"/>
      <c r="E124" s="2229"/>
      <c r="F124" s="2230"/>
      <c r="G124" s="2182"/>
      <c r="H124" s="2107" t="s">
        <v>323</v>
      </c>
      <c r="I124" s="977"/>
      <c r="J124" s="781"/>
      <c r="K124" s="782"/>
      <c r="L124" s="2187" t="s">
        <v>115</v>
      </c>
      <c r="M124" s="799"/>
      <c r="N124" s="978"/>
      <c r="O124" s="1559"/>
      <c r="P124" s="786"/>
      <c r="Q124" s="1701"/>
      <c r="R124" s="1560"/>
      <c r="S124" s="2109"/>
      <c r="T124" s="792"/>
      <c r="U124" s="2110">
        <f t="shared" si="1"/>
        <v>0</v>
      </c>
      <c r="V124" s="2105"/>
      <c r="W124" s="2105"/>
      <c r="X124" s="2105"/>
      <c r="Y124" s="2105"/>
      <c r="Z124" s="2105"/>
      <c r="AA124" s="2105"/>
      <c r="AB124" s="2105"/>
      <c r="AC124" s="2105"/>
      <c r="AD124" s="2228"/>
      <c r="AE124" s="1448">
        <v>45848</v>
      </c>
      <c r="AF124" s="1449">
        <v>45863</v>
      </c>
      <c r="AG124" s="1450">
        <v>40000000</v>
      </c>
      <c r="AH124" s="1450">
        <f t="shared" si="56"/>
        <v>4000000</v>
      </c>
      <c r="AI124" s="1450">
        <f t="shared" si="55"/>
        <v>44000000</v>
      </c>
      <c r="AJ124" s="1451">
        <v>44000000</v>
      </c>
      <c r="AK124" s="1471"/>
      <c r="AL124" s="1453"/>
      <c r="AM124" s="1236"/>
      <c r="AN124" s="1454"/>
      <c r="AO124" s="1440"/>
      <c r="AP124" s="1440"/>
      <c r="AQ124" s="1440"/>
      <c r="AR124" s="1440"/>
      <c r="AS124" s="1440"/>
      <c r="AT124" s="1440"/>
      <c r="AU124" s="1440"/>
      <c r="AV124" s="1440"/>
      <c r="AW124" s="1458"/>
      <c r="AX124" s="1459"/>
      <c r="AY124" s="1459"/>
    </row>
    <row r="125" spans="1:51" ht="13.5" hidden="1" customHeight="1">
      <c r="A125" s="22"/>
      <c r="B125" s="5174"/>
      <c r="C125" s="5166"/>
      <c r="D125" s="5166"/>
      <c r="E125" s="2229"/>
      <c r="F125" s="2230"/>
      <c r="G125" s="2182"/>
      <c r="H125" s="2107" t="s">
        <v>324</v>
      </c>
      <c r="I125" s="977"/>
      <c r="J125" s="781"/>
      <c r="K125" s="782"/>
      <c r="L125" s="2187" t="s">
        <v>115</v>
      </c>
      <c r="M125" s="799"/>
      <c r="N125" s="978"/>
      <c r="O125" s="1559"/>
      <c r="P125" s="786"/>
      <c r="Q125" s="1701"/>
      <c r="R125" s="1560"/>
      <c r="S125" s="2109"/>
      <c r="T125" s="792"/>
      <c r="U125" s="2110">
        <f t="shared" si="1"/>
        <v>0</v>
      </c>
      <c r="V125" s="2105"/>
      <c r="W125" s="2105"/>
      <c r="X125" s="2105"/>
      <c r="Y125" s="2105"/>
      <c r="Z125" s="2105"/>
      <c r="AA125" s="2105"/>
      <c r="AB125" s="2105"/>
      <c r="AC125" s="2105"/>
      <c r="AD125" s="2228"/>
      <c r="AE125" s="1448">
        <v>45879</v>
      </c>
      <c r="AF125" s="1449">
        <v>45894</v>
      </c>
      <c r="AG125" s="1450">
        <v>40000000</v>
      </c>
      <c r="AH125" s="1450">
        <f t="shared" si="56"/>
        <v>4000000</v>
      </c>
      <c r="AI125" s="1450">
        <f t="shared" si="55"/>
        <v>44000000</v>
      </c>
      <c r="AJ125" s="1451">
        <v>44000000</v>
      </c>
      <c r="AK125" s="1471"/>
      <c r="AL125" s="1382"/>
      <c r="AM125" s="1236"/>
      <c r="AN125" s="1454"/>
      <c r="AO125" s="1440"/>
      <c r="AP125" s="1440"/>
      <c r="AQ125" s="1440"/>
      <c r="AR125" s="1440"/>
      <c r="AS125" s="1440"/>
      <c r="AT125" s="1440"/>
      <c r="AU125" s="1440"/>
      <c r="AV125" s="1440"/>
      <c r="AW125" s="1458"/>
      <c r="AX125" s="1459"/>
      <c r="AY125" s="1459"/>
    </row>
    <row r="126" spans="1:51" ht="13.5" hidden="1" customHeight="1">
      <c r="A126" s="22"/>
      <c r="B126" s="5174"/>
      <c r="C126" s="5166"/>
      <c r="D126" s="5166"/>
      <c r="E126" s="2229"/>
      <c r="F126" s="2230"/>
      <c r="G126" s="2182"/>
      <c r="H126" s="2107" t="s">
        <v>325</v>
      </c>
      <c r="I126" s="977"/>
      <c r="J126" s="781"/>
      <c r="K126" s="782"/>
      <c r="L126" s="2187" t="s">
        <v>115</v>
      </c>
      <c r="M126" s="799"/>
      <c r="N126" s="978"/>
      <c r="O126" s="1559"/>
      <c r="P126" s="786"/>
      <c r="Q126" s="1701"/>
      <c r="R126" s="1560"/>
      <c r="S126" s="2109"/>
      <c r="T126" s="792"/>
      <c r="U126" s="2110">
        <f t="shared" si="1"/>
        <v>0</v>
      </c>
      <c r="V126" s="2105"/>
      <c r="W126" s="2105"/>
      <c r="X126" s="2105"/>
      <c r="Y126" s="2105"/>
      <c r="Z126" s="2105"/>
      <c r="AA126" s="2105"/>
      <c r="AB126" s="2105"/>
      <c r="AC126" s="2105"/>
      <c r="AD126" s="2228"/>
      <c r="AE126" s="1448">
        <v>45910</v>
      </c>
      <c r="AF126" s="1449">
        <v>45925</v>
      </c>
      <c r="AG126" s="1450">
        <v>40000000</v>
      </c>
      <c r="AH126" s="1450">
        <f t="shared" si="56"/>
        <v>4000000</v>
      </c>
      <c r="AI126" s="1450">
        <f t="shared" si="55"/>
        <v>44000000</v>
      </c>
      <c r="AJ126" s="1451">
        <v>44000000</v>
      </c>
      <c r="AK126" s="1472"/>
      <c r="AL126" s="1453"/>
      <c r="AM126" s="1236"/>
      <c r="AN126" s="1454"/>
      <c r="AO126" s="1440"/>
      <c r="AP126" s="1440"/>
      <c r="AQ126" s="1440"/>
      <c r="AR126" s="1440"/>
      <c r="AS126" s="1440"/>
      <c r="AT126" s="1440"/>
      <c r="AU126" s="1440"/>
      <c r="AV126" s="1440"/>
      <c r="AW126" s="1458"/>
      <c r="AX126" s="1459"/>
      <c r="AY126" s="1459"/>
    </row>
    <row r="127" spans="1:51" ht="13.5" hidden="1" customHeight="1">
      <c r="A127" s="22"/>
      <c r="B127" s="5174"/>
      <c r="C127" s="5166"/>
      <c r="D127" s="5166"/>
      <c r="E127" s="2229"/>
      <c r="F127" s="2230"/>
      <c r="G127" s="2182"/>
      <c r="H127" s="2183" t="s">
        <v>326</v>
      </c>
      <c r="I127" s="977"/>
      <c r="J127" s="781"/>
      <c r="K127" s="782"/>
      <c r="L127" s="2187" t="s">
        <v>115</v>
      </c>
      <c r="M127" s="799"/>
      <c r="N127" s="978"/>
      <c r="O127" s="1559"/>
      <c r="P127" s="2178"/>
      <c r="Q127" s="1701"/>
      <c r="R127" s="1701"/>
      <c r="S127" s="2109"/>
      <c r="T127" s="792"/>
      <c r="U127" s="2110">
        <f t="shared" si="1"/>
        <v>0</v>
      </c>
      <c r="V127" s="2105"/>
      <c r="W127" s="2105"/>
      <c r="X127" s="2105"/>
      <c r="Y127" s="2105"/>
      <c r="Z127" s="2105"/>
      <c r="AA127" s="2105"/>
      <c r="AB127" s="2105"/>
      <c r="AC127" s="2105"/>
      <c r="AD127" s="2228"/>
      <c r="AE127" s="1230">
        <v>45940</v>
      </c>
      <c r="AF127" s="1231">
        <v>45954</v>
      </c>
      <c r="AG127" s="1474">
        <v>40000000</v>
      </c>
      <c r="AH127" s="1474">
        <f t="shared" si="56"/>
        <v>4000000</v>
      </c>
      <c r="AI127" s="1474">
        <f t="shared" si="55"/>
        <v>44000000</v>
      </c>
      <c r="AJ127" s="1475">
        <v>44000000</v>
      </c>
      <c r="AK127" s="1472"/>
      <c r="AL127" s="1453"/>
      <c r="AM127" s="1236"/>
      <c r="AN127" s="1454"/>
      <c r="AO127" s="1440"/>
      <c r="AP127" s="1440"/>
      <c r="AQ127" s="1440"/>
      <c r="AR127" s="1440"/>
      <c r="AS127" s="1440"/>
      <c r="AT127" s="1440"/>
      <c r="AU127" s="1440"/>
      <c r="AV127" s="1440"/>
      <c r="AW127" s="1458"/>
      <c r="AX127" s="1459"/>
      <c r="AY127" s="1459"/>
    </row>
    <row r="128" spans="1:51" ht="13.5" hidden="1" customHeight="1">
      <c r="A128" s="22"/>
      <c r="B128" s="5174"/>
      <c r="C128" s="5166"/>
      <c r="D128" s="5166"/>
      <c r="E128" s="2229"/>
      <c r="F128" s="2230"/>
      <c r="G128" s="2182"/>
      <c r="H128" s="2183" t="s">
        <v>327</v>
      </c>
      <c r="I128" s="977"/>
      <c r="J128" s="781"/>
      <c r="K128" s="782"/>
      <c r="L128" s="2187" t="s">
        <v>115</v>
      </c>
      <c r="M128" s="799"/>
      <c r="N128" s="978"/>
      <c r="O128" s="1559"/>
      <c r="P128" s="2178"/>
      <c r="Q128" s="1701"/>
      <c r="R128" s="1701"/>
      <c r="S128" s="2109"/>
      <c r="T128" s="792"/>
      <c r="U128" s="2110">
        <f t="shared" si="1"/>
        <v>0</v>
      </c>
      <c r="V128" s="2105"/>
      <c r="W128" s="2105"/>
      <c r="X128" s="2105"/>
      <c r="Y128" s="2105"/>
      <c r="Z128" s="2105"/>
      <c r="AA128" s="2105"/>
      <c r="AB128" s="2105"/>
      <c r="AC128" s="2105"/>
      <c r="AD128" s="2228"/>
      <c r="AE128" s="1230">
        <v>45971</v>
      </c>
      <c r="AF128" s="1231">
        <v>46001</v>
      </c>
      <c r="AG128" s="1474">
        <v>40000000</v>
      </c>
      <c r="AH128" s="1474">
        <f t="shared" si="56"/>
        <v>4000000</v>
      </c>
      <c r="AI128" s="1474">
        <f t="shared" si="55"/>
        <v>44000000</v>
      </c>
      <c r="AJ128" s="1476">
        <v>0</v>
      </c>
      <c r="AK128" s="1472"/>
      <c r="AL128" s="1453"/>
      <c r="AM128" s="1236"/>
      <c r="AN128" s="1454"/>
      <c r="AO128" s="1440"/>
      <c r="AP128" s="1440"/>
      <c r="AQ128" s="1440"/>
      <c r="AR128" s="1440"/>
      <c r="AS128" s="1440"/>
      <c r="AT128" s="1440"/>
      <c r="AU128" s="1440"/>
      <c r="AV128" s="1440"/>
      <c r="AW128" s="1458"/>
      <c r="AX128" s="1459"/>
      <c r="AY128" s="1459"/>
    </row>
    <row r="129" spans="1:51" ht="13.5" hidden="1" customHeight="1">
      <c r="A129" s="22"/>
      <c r="B129" s="5174"/>
      <c r="C129" s="5166"/>
      <c r="D129" s="5166"/>
      <c r="E129" s="2229"/>
      <c r="F129" s="2230"/>
      <c r="G129" s="2182"/>
      <c r="H129" s="2183" t="s">
        <v>328</v>
      </c>
      <c r="I129" s="977"/>
      <c r="J129" s="781"/>
      <c r="K129" s="782"/>
      <c r="L129" s="2187" t="s">
        <v>115</v>
      </c>
      <c r="M129" s="799"/>
      <c r="N129" s="978"/>
      <c r="O129" s="1559"/>
      <c r="P129" s="2178"/>
      <c r="Q129" s="1701"/>
      <c r="R129" s="1701"/>
      <c r="S129" s="2109"/>
      <c r="T129" s="792"/>
      <c r="U129" s="2110">
        <f t="shared" si="1"/>
        <v>0</v>
      </c>
      <c r="V129" s="2105"/>
      <c r="W129" s="2105"/>
      <c r="X129" s="2105"/>
      <c r="Y129" s="2105"/>
      <c r="Z129" s="2105"/>
      <c r="AA129" s="2105"/>
      <c r="AB129" s="2105"/>
      <c r="AC129" s="2105"/>
      <c r="AD129" s="2228"/>
      <c r="AE129" s="1230">
        <v>46001</v>
      </c>
      <c r="AF129" s="1231"/>
      <c r="AG129" s="1474">
        <v>40000000</v>
      </c>
      <c r="AH129" s="1474">
        <f t="shared" si="56"/>
        <v>4000000</v>
      </c>
      <c r="AI129" s="1474">
        <f t="shared" si="55"/>
        <v>44000000</v>
      </c>
      <c r="AJ129" s="1476">
        <v>0</v>
      </c>
      <c r="AK129" s="1472"/>
      <c r="AL129" s="1453"/>
      <c r="AM129" s="1236"/>
      <c r="AN129" s="1454"/>
      <c r="AO129" s="1440"/>
      <c r="AP129" s="1440"/>
      <c r="AQ129" s="1440"/>
      <c r="AR129" s="1440"/>
      <c r="AS129" s="1440"/>
      <c r="AT129" s="1440"/>
      <c r="AU129" s="1440"/>
      <c r="AV129" s="1440"/>
      <c r="AW129" s="1458"/>
      <c r="AX129" s="1459"/>
      <c r="AY129" s="1459"/>
    </row>
    <row r="130" spans="1:51" ht="13.5" hidden="1" customHeight="1">
      <c r="A130" s="22"/>
      <c r="B130" s="5174"/>
      <c r="C130" s="5166"/>
      <c r="D130" s="5166"/>
      <c r="E130" s="2229"/>
      <c r="F130" s="2230"/>
      <c r="G130" s="2182"/>
      <c r="H130" s="2183" t="s">
        <v>329</v>
      </c>
      <c r="I130" s="977"/>
      <c r="J130" s="781"/>
      <c r="K130" s="782"/>
      <c r="L130" s="2187" t="s">
        <v>115</v>
      </c>
      <c r="M130" s="799"/>
      <c r="N130" s="978"/>
      <c r="O130" s="1559"/>
      <c r="P130" s="2178"/>
      <c r="Q130" s="1701"/>
      <c r="R130" s="1701"/>
      <c r="S130" s="2109"/>
      <c r="T130" s="792"/>
      <c r="U130" s="2110">
        <f t="shared" si="1"/>
        <v>0</v>
      </c>
      <c r="V130" s="2105"/>
      <c r="W130" s="2105"/>
      <c r="X130" s="2105"/>
      <c r="Y130" s="2105"/>
      <c r="Z130" s="2105"/>
      <c r="AA130" s="2105"/>
      <c r="AB130" s="2105"/>
      <c r="AC130" s="2105"/>
      <c r="AD130" s="2224"/>
      <c r="AE130" s="1402">
        <v>46022</v>
      </c>
      <c r="AF130" s="1403"/>
      <c r="AG130" s="1484">
        <v>-121000000</v>
      </c>
      <c r="AH130" s="1484">
        <f t="shared" si="56"/>
        <v>-12100000</v>
      </c>
      <c r="AI130" s="1485">
        <f t="shared" si="55"/>
        <v>-133100000</v>
      </c>
      <c r="AJ130" s="1485">
        <v>-133100000</v>
      </c>
      <c r="AK130" s="1486"/>
      <c r="AL130" s="1406"/>
      <c r="AM130" s="1280"/>
      <c r="AN130" s="1407"/>
      <c r="AO130" s="1394"/>
      <c r="AP130" s="1394"/>
      <c r="AQ130" s="1394"/>
      <c r="AR130" s="1394"/>
      <c r="AS130" s="1394"/>
      <c r="AT130" s="1394"/>
      <c r="AU130" s="1394"/>
      <c r="AV130" s="1394"/>
      <c r="AW130" s="1411"/>
      <c r="AX130" s="1412"/>
      <c r="AY130" s="1412"/>
    </row>
    <row r="131" spans="1:51" ht="30" customHeight="1">
      <c r="A131" s="22"/>
      <c r="B131" s="5174" t="s">
        <v>16</v>
      </c>
      <c r="C131" s="5166"/>
      <c r="D131" s="5167"/>
      <c r="E131" s="1038" t="s">
        <v>16</v>
      </c>
      <c r="F131" s="777" t="s">
        <v>361</v>
      </c>
      <c r="G131" s="778" t="s">
        <v>362</v>
      </c>
      <c r="H131" s="2107" t="s">
        <v>612</v>
      </c>
      <c r="I131" s="780" t="s">
        <v>112</v>
      </c>
      <c r="J131" s="781" t="s">
        <v>113</v>
      </c>
      <c r="K131" s="782" t="s">
        <v>258</v>
      </c>
      <c r="L131" s="1495" t="s">
        <v>115</v>
      </c>
      <c r="M131" s="799" t="s">
        <v>363</v>
      </c>
      <c r="N131" s="784" t="s">
        <v>117</v>
      </c>
      <c r="O131" s="1559">
        <v>45812</v>
      </c>
      <c r="P131" s="786">
        <v>45812</v>
      </c>
      <c r="Q131" s="775" t="s">
        <v>14</v>
      </c>
      <c r="R131" s="1560">
        <v>45838</v>
      </c>
      <c r="S131" s="2109">
        <v>124900000</v>
      </c>
      <c r="T131" s="792">
        <f t="shared" ref="T131:T132" si="57">S131/10</f>
        <v>12490000</v>
      </c>
      <c r="U131" s="2110">
        <f t="shared" si="1"/>
        <v>137390000</v>
      </c>
      <c r="V131" s="2105"/>
      <c r="W131" s="2105"/>
      <c r="X131" s="2105"/>
      <c r="Y131" s="2105"/>
      <c r="Z131" s="2105"/>
      <c r="AA131" s="2105"/>
      <c r="AB131" s="2105"/>
      <c r="AC131" s="2105"/>
      <c r="AD131" s="2158">
        <f t="shared" ref="AD131:AD132" si="58">SUM(S131:T131)</f>
        <v>137390000</v>
      </c>
      <c r="AE131" s="959">
        <v>45838</v>
      </c>
      <c r="AF131" s="960">
        <v>45855</v>
      </c>
      <c r="AG131" s="961">
        <v>124900000</v>
      </c>
      <c r="AH131" s="961">
        <f t="shared" si="56"/>
        <v>12490000</v>
      </c>
      <c r="AI131" s="961">
        <f t="shared" si="55"/>
        <v>137390000</v>
      </c>
      <c r="AJ131" s="1494">
        <v>137390000</v>
      </c>
      <c r="AK131" s="609">
        <f t="shared" ref="AK131:AK132" si="59">ROUND(AD131-AJ131,0)</f>
        <v>0</v>
      </c>
      <c r="AL131" s="963">
        <f t="shared" ref="AL131:AL132" si="60">AI131/AD131</f>
        <v>1</v>
      </c>
      <c r="AM131" s="964" t="s">
        <v>364</v>
      </c>
      <c r="AN131" s="1166"/>
      <c r="AO131" s="327"/>
      <c r="AP131" s="327"/>
      <c r="AQ131" s="327"/>
      <c r="AR131" s="327"/>
      <c r="AS131" s="327" t="s">
        <v>365</v>
      </c>
      <c r="AT131" s="327" t="s">
        <v>366</v>
      </c>
      <c r="AU131" s="327" t="s">
        <v>367</v>
      </c>
      <c r="AV131" s="327" t="s">
        <v>368</v>
      </c>
      <c r="AW131" s="972"/>
      <c r="AX131" s="376"/>
      <c r="AY131" s="376"/>
    </row>
    <row r="132" spans="1:51" ht="30" customHeight="1">
      <c r="A132" s="22"/>
      <c r="B132" s="5174" t="s">
        <v>16</v>
      </c>
      <c r="C132" s="5166"/>
      <c r="D132" s="5167"/>
      <c r="E132" s="1038" t="s">
        <v>16</v>
      </c>
      <c r="F132" s="777" t="s">
        <v>369</v>
      </c>
      <c r="G132" s="778" t="s">
        <v>370</v>
      </c>
      <c r="H132" s="2107" t="s">
        <v>613</v>
      </c>
      <c r="I132" s="1495" t="s">
        <v>371</v>
      </c>
      <c r="J132" s="942" t="s">
        <v>197</v>
      </c>
      <c r="K132" s="782" t="s">
        <v>114</v>
      </c>
      <c r="L132" s="1495" t="s">
        <v>138</v>
      </c>
      <c r="M132" s="799" t="s">
        <v>156</v>
      </c>
      <c r="N132" s="784" t="s">
        <v>117</v>
      </c>
      <c r="O132" s="785" t="s">
        <v>371</v>
      </c>
      <c r="P132" s="786">
        <v>45809</v>
      </c>
      <c r="Q132" s="775" t="s">
        <v>14</v>
      </c>
      <c r="R132" s="944">
        <v>46173</v>
      </c>
      <c r="S132" s="2109">
        <v>6000000</v>
      </c>
      <c r="T132" s="792">
        <f t="shared" si="57"/>
        <v>600000</v>
      </c>
      <c r="U132" s="2110">
        <f t="shared" si="1"/>
        <v>6600000</v>
      </c>
      <c r="V132" s="2105"/>
      <c r="W132" s="2105"/>
      <c r="X132" s="2105"/>
      <c r="Y132" s="2105"/>
      <c r="Z132" s="2105"/>
      <c r="AA132" s="2105"/>
      <c r="AB132" s="2105"/>
      <c r="AC132" s="2105"/>
      <c r="AD132" s="2145">
        <f t="shared" si="58"/>
        <v>6600000</v>
      </c>
      <c r="AE132" s="790"/>
      <c r="AF132" s="791"/>
      <c r="AG132" s="792">
        <f>SUM(AG133)</f>
        <v>6000000</v>
      </c>
      <c r="AH132" s="792">
        <f t="shared" si="56"/>
        <v>600000</v>
      </c>
      <c r="AI132" s="792">
        <f t="shared" si="55"/>
        <v>6600000</v>
      </c>
      <c r="AJ132" s="793">
        <f>SUM(AJ133)</f>
        <v>6600000</v>
      </c>
      <c r="AK132" s="794">
        <f t="shared" si="59"/>
        <v>0</v>
      </c>
      <c r="AL132" s="795">
        <f t="shared" si="60"/>
        <v>1</v>
      </c>
      <c r="AM132" s="945" t="s">
        <v>621</v>
      </c>
      <c r="AN132" s="797" t="s">
        <v>156</v>
      </c>
      <c r="AO132" s="798" t="s">
        <v>373</v>
      </c>
      <c r="AP132" s="799" t="s">
        <v>374</v>
      </c>
      <c r="AQ132" s="800" t="s">
        <v>72</v>
      </c>
      <c r="AR132" s="798" t="s">
        <v>72</v>
      </c>
      <c r="AS132" s="797" t="s">
        <v>375</v>
      </c>
      <c r="AT132" s="798" t="s">
        <v>376</v>
      </c>
      <c r="AU132" s="799" t="s">
        <v>377</v>
      </c>
      <c r="AV132" s="800" t="s">
        <v>378</v>
      </c>
      <c r="AW132" s="798" t="s">
        <v>213</v>
      </c>
      <c r="AX132" s="803"/>
      <c r="AY132" s="803"/>
    </row>
    <row r="133" spans="1:51" ht="13.5" hidden="1" customHeight="1">
      <c r="A133" s="1184"/>
      <c r="B133" s="5264"/>
      <c r="C133" s="5166"/>
      <c r="D133" s="5166"/>
      <c r="E133" s="2214"/>
      <c r="F133" s="2180"/>
      <c r="G133" s="2182"/>
      <c r="H133" s="2180" t="s">
        <v>379</v>
      </c>
      <c r="I133" s="2231"/>
      <c r="J133" s="2185"/>
      <c r="K133" s="2206"/>
      <c r="L133" s="2187" t="s">
        <v>115</v>
      </c>
      <c r="M133" s="2188"/>
      <c r="N133" s="2207"/>
      <c r="O133" s="2190"/>
      <c r="P133" s="2208"/>
      <c r="Q133" s="2180"/>
      <c r="R133" s="2192"/>
      <c r="S133" s="2193"/>
      <c r="T133" s="2194"/>
      <c r="U133" s="2110">
        <f t="shared" si="1"/>
        <v>0</v>
      </c>
      <c r="V133" s="2232"/>
      <c r="W133" s="2232"/>
      <c r="X133" s="2232"/>
      <c r="Y133" s="2232"/>
      <c r="Z133" s="2232"/>
      <c r="AA133" s="2232"/>
      <c r="AB133" s="2232"/>
      <c r="AC133" s="2232"/>
      <c r="AD133" s="2233"/>
      <c r="AE133" s="1509">
        <v>45809</v>
      </c>
      <c r="AF133" s="1510">
        <v>45831</v>
      </c>
      <c r="AG133" s="1511">
        <v>6000000</v>
      </c>
      <c r="AH133" s="1511">
        <f t="shared" si="56"/>
        <v>600000</v>
      </c>
      <c r="AI133" s="1511">
        <f t="shared" si="55"/>
        <v>6600000</v>
      </c>
      <c r="AJ133" s="1512">
        <v>6600000</v>
      </c>
      <c r="AK133" s="1513"/>
      <c r="AL133" s="1514"/>
      <c r="AM133" s="1515"/>
      <c r="AN133" s="1516"/>
      <c r="AO133" s="1517"/>
      <c r="AP133" s="1501"/>
      <c r="AQ133" s="1518"/>
      <c r="AR133" s="1519"/>
      <c r="AS133" s="1501"/>
      <c r="AT133" s="1517"/>
      <c r="AU133" s="1501"/>
      <c r="AV133" s="1518"/>
      <c r="AW133" s="1520"/>
      <c r="AX133" s="1521"/>
      <c r="AY133" s="1521"/>
    </row>
    <row r="134" spans="1:51" ht="30" customHeight="1">
      <c r="A134" s="22"/>
      <c r="B134" s="5174" t="s">
        <v>16</v>
      </c>
      <c r="C134" s="5166"/>
      <c r="D134" s="5167"/>
      <c r="E134" s="2234" t="s">
        <v>16</v>
      </c>
      <c r="F134" s="777" t="s">
        <v>380</v>
      </c>
      <c r="G134" s="778" t="s">
        <v>381</v>
      </c>
      <c r="H134" s="2125" t="s">
        <v>616</v>
      </c>
      <c r="I134" s="2118" t="s">
        <v>112</v>
      </c>
      <c r="J134" s="781" t="s">
        <v>113</v>
      </c>
      <c r="K134" s="782" t="s">
        <v>382</v>
      </c>
      <c r="L134" s="1495" t="s">
        <v>115</v>
      </c>
      <c r="M134" s="799" t="s">
        <v>383</v>
      </c>
      <c r="N134" s="784" t="s">
        <v>117</v>
      </c>
      <c r="O134" s="1559">
        <v>45791</v>
      </c>
      <c r="P134" s="2178">
        <v>45791</v>
      </c>
      <c r="Q134" s="775" t="s">
        <v>14</v>
      </c>
      <c r="R134" s="2178">
        <v>45800</v>
      </c>
      <c r="S134" s="2109">
        <v>2200000</v>
      </c>
      <c r="T134" s="792">
        <f t="shared" ref="T134:T140" si="61">S134/10</f>
        <v>220000</v>
      </c>
      <c r="U134" s="2110">
        <f t="shared" si="1"/>
        <v>2420000</v>
      </c>
      <c r="V134" s="2105"/>
      <c r="W134" s="2105"/>
      <c r="X134" s="2105"/>
      <c r="Y134" s="2105"/>
      <c r="Z134" s="2105"/>
      <c r="AA134" s="2105"/>
      <c r="AB134" s="2105"/>
      <c r="AC134" s="2105"/>
      <c r="AD134" s="2136">
        <f t="shared" ref="AD134:AD140" si="62">SUM(S134:T134)</f>
        <v>2420000</v>
      </c>
      <c r="AE134" s="644"/>
      <c r="AF134" s="645">
        <v>45838</v>
      </c>
      <c r="AG134" s="646">
        <f>S134</f>
        <v>2200000</v>
      </c>
      <c r="AH134" s="646">
        <f t="shared" si="56"/>
        <v>220000</v>
      </c>
      <c r="AI134" s="646">
        <f t="shared" si="55"/>
        <v>2420000</v>
      </c>
      <c r="AJ134" s="338">
        <v>2420000</v>
      </c>
      <c r="AK134" s="628">
        <f t="shared" ref="AK134:AK140" si="63">ROUND(AD134-AJ134,0)</f>
        <v>0</v>
      </c>
      <c r="AL134" s="647">
        <f t="shared" ref="AL134:AL140" si="64">AI134/AD134</f>
        <v>1</v>
      </c>
      <c r="AM134" s="648"/>
      <c r="AN134" s="649"/>
      <c r="AO134" s="650"/>
      <c r="AP134" s="637"/>
      <c r="AQ134" s="651"/>
      <c r="AR134" s="652"/>
      <c r="AS134" s="637"/>
      <c r="AT134" s="650"/>
      <c r="AU134" s="637"/>
      <c r="AV134" s="651"/>
      <c r="AW134" s="653"/>
      <c r="AX134" s="654"/>
      <c r="AY134" s="654"/>
    </row>
    <row r="135" spans="1:51" ht="30" customHeight="1">
      <c r="A135" s="22"/>
      <c r="B135" s="5174" t="s">
        <v>16</v>
      </c>
      <c r="C135" s="5166"/>
      <c r="D135" s="5166"/>
      <c r="E135" s="2235" t="s">
        <v>16</v>
      </c>
      <c r="F135" s="777" t="s">
        <v>384</v>
      </c>
      <c r="G135" s="778" t="s">
        <v>385</v>
      </c>
      <c r="H135" s="2107" t="s">
        <v>613</v>
      </c>
      <c r="I135" s="2118" t="s">
        <v>112</v>
      </c>
      <c r="J135" s="781" t="s">
        <v>113</v>
      </c>
      <c r="K135" s="782" t="s">
        <v>114</v>
      </c>
      <c r="L135" s="2118" t="s">
        <v>115</v>
      </c>
      <c r="M135" s="799" t="s">
        <v>116</v>
      </c>
      <c r="N135" s="784" t="s">
        <v>117</v>
      </c>
      <c r="O135" s="1559">
        <v>43710</v>
      </c>
      <c r="P135" s="786">
        <v>43710</v>
      </c>
      <c r="Q135" s="775" t="s">
        <v>14</v>
      </c>
      <c r="R135" s="944">
        <v>43830</v>
      </c>
      <c r="S135" s="2109">
        <v>95000000</v>
      </c>
      <c r="T135" s="792">
        <f t="shared" si="61"/>
        <v>9500000</v>
      </c>
      <c r="U135" s="2110">
        <f t="shared" si="1"/>
        <v>104500000</v>
      </c>
      <c r="V135" s="2105"/>
      <c r="W135" s="2105"/>
      <c r="X135" s="2105"/>
      <c r="Y135" s="2105"/>
      <c r="Z135" s="2105"/>
      <c r="AA135" s="2105"/>
      <c r="AB135" s="2105"/>
      <c r="AC135" s="2105"/>
      <c r="AD135" s="2136">
        <f t="shared" si="62"/>
        <v>104500000</v>
      </c>
      <c r="AE135" s="644">
        <v>43727</v>
      </c>
      <c r="AF135" s="645">
        <v>43735</v>
      </c>
      <c r="AG135" s="646">
        <v>95000000</v>
      </c>
      <c r="AH135" s="646">
        <f t="shared" si="56"/>
        <v>9500000</v>
      </c>
      <c r="AI135" s="646">
        <f t="shared" si="55"/>
        <v>104500000</v>
      </c>
      <c r="AJ135" s="338">
        <v>104500000</v>
      </c>
      <c r="AK135" s="628">
        <f t="shared" si="63"/>
        <v>0</v>
      </c>
      <c r="AL135" s="647">
        <f t="shared" si="64"/>
        <v>1</v>
      </c>
      <c r="AM135" s="648"/>
      <c r="AN135" s="649"/>
      <c r="AO135" s="650"/>
      <c r="AP135" s="637"/>
      <c r="AQ135" s="1524"/>
      <c r="AR135" s="652"/>
      <c r="AS135" s="637" t="s">
        <v>116</v>
      </c>
      <c r="AT135" s="650" t="s">
        <v>386</v>
      </c>
      <c r="AU135" s="637" t="s">
        <v>387</v>
      </c>
      <c r="AV135" s="1524"/>
      <c r="AW135" s="653"/>
      <c r="AX135" s="654"/>
      <c r="AY135" s="654"/>
    </row>
    <row r="136" spans="1:51" ht="30" customHeight="1">
      <c r="A136" s="22"/>
      <c r="B136" s="5170"/>
      <c r="C136" s="5111"/>
      <c r="D136" s="5111"/>
      <c r="E136" s="2236"/>
      <c r="F136" s="816" t="s">
        <v>388</v>
      </c>
      <c r="G136" s="2237" t="s">
        <v>389</v>
      </c>
      <c r="H136" s="2238" t="s">
        <v>613</v>
      </c>
      <c r="I136" s="2239" t="s">
        <v>112</v>
      </c>
      <c r="J136" s="2240" t="s">
        <v>113</v>
      </c>
      <c r="K136" s="810"/>
      <c r="L136" s="811" t="s">
        <v>115</v>
      </c>
      <c r="M136" s="812" t="s">
        <v>116</v>
      </c>
      <c r="N136" s="2241" t="s">
        <v>390</v>
      </c>
      <c r="O136" s="814">
        <v>43941</v>
      </c>
      <c r="P136" s="815">
        <v>43941</v>
      </c>
      <c r="Q136" s="816" t="s">
        <v>14</v>
      </c>
      <c r="R136" s="817">
        <v>44196</v>
      </c>
      <c r="S136" s="2242">
        <v>90000000</v>
      </c>
      <c r="T136" s="822">
        <f t="shared" si="61"/>
        <v>9000000</v>
      </c>
      <c r="U136" s="2243">
        <f t="shared" si="1"/>
        <v>99000000</v>
      </c>
      <c r="V136" s="2105"/>
      <c r="W136" s="2105"/>
      <c r="X136" s="2105"/>
      <c r="Y136" s="2105"/>
      <c r="Z136" s="2105"/>
      <c r="AA136" s="2105"/>
      <c r="AB136" s="2105"/>
      <c r="AC136" s="2105"/>
      <c r="AD136" s="2227">
        <f t="shared" si="62"/>
        <v>99000000</v>
      </c>
      <c r="AE136" s="1426">
        <v>44155</v>
      </c>
      <c r="AF136" s="1427">
        <v>44165</v>
      </c>
      <c r="AG136" s="1428">
        <v>90000000</v>
      </c>
      <c r="AH136" s="1428">
        <f t="shared" si="56"/>
        <v>9000000</v>
      </c>
      <c r="AI136" s="1428">
        <f t="shared" si="55"/>
        <v>99000000</v>
      </c>
      <c r="AJ136" s="1531">
        <v>99000000</v>
      </c>
      <c r="AK136" s="1532">
        <f t="shared" si="63"/>
        <v>0</v>
      </c>
      <c r="AL136" s="1431">
        <f t="shared" si="64"/>
        <v>1</v>
      </c>
      <c r="AM136" s="1208"/>
      <c r="AN136" s="1432"/>
      <c r="AO136" s="1433"/>
      <c r="AP136" s="1418"/>
      <c r="AQ136" s="1533"/>
      <c r="AR136" s="1435"/>
      <c r="AS136" s="1418" t="s">
        <v>116</v>
      </c>
      <c r="AT136" s="1433" t="s">
        <v>386</v>
      </c>
      <c r="AU136" s="1418" t="s">
        <v>387</v>
      </c>
      <c r="AV136" s="1533"/>
      <c r="AW136" s="1436"/>
      <c r="AX136" s="1437"/>
      <c r="AY136" s="654"/>
    </row>
    <row r="137" spans="1:51" ht="30" customHeight="1">
      <c r="A137" s="22"/>
      <c r="B137" s="5170"/>
      <c r="C137" s="5111"/>
      <c r="D137" s="5111"/>
      <c r="E137" s="484"/>
      <c r="F137" s="835" t="s">
        <v>391</v>
      </c>
      <c r="G137" s="2244" t="s">
        <v>392</v>
      </c>
      <c r="H137" s="2245" t="s">
        <v>613</v>
      </c>
      <c r="I137" s="2246" t="s">
        <v>112</v>
      </c>
      <c r="J137" s="1727" t="s">
        <v>113</v>
      </c>
      <c r="K137" s="516"/>
      <c r="L137" s="517" t="s">
        <v>115</v>
      </c>
      <c r="M137" s="683" t="s">
        <v>116</v>
      </c>
      <c r="N137" s="2247" t="s">
        <v>390</v>
      </c>
      <c r="O137" s="2248">
        <v>44333</v>
      </c>
      <c r="P137" s="834">
        <v>44333</v>
      </c>
      <c r="Q137" s="835" t="s">
        <v>14</v>
      </c>
      <c r="R137" s="688">
        <v>44561</v>
      </c>
      <c r="S137" s="2249">
        <v>36000000</v>
      </c>
      <c r="T137" s="693">
        <f t="shared" si="61"/>
        <v>3600000</v>
      </c>
      <c r="U137" s="2250">
        <f t="shared" si="1"/>
        <v>39600000</v>
      </c>
      <c r="V137" s="2105"/>
      <c r="W137" s="2105"/>
      <c r="X137" s="2105"/>
      <c r="Y137" s="2105"/>
      <c r="Z137" s="2105"/>
      <c r="AA137" s="2105"/>
      <c r="AB137" s="2105"/>
      <c r="AC137" s="2105"/>
      <c r="AD137" s="2228">
        <f t="shared" si="62"/>
        <v>39600000</v>
      </c>
      <c r="AE137" s="1541">
        <v>44428</v>
      </c>
      <c r="AF137" s="1449">
        <v>44438</v>
      </c>
      <c r="AG137" s="1450">
        <v>36000000</v>
      </c>
      <c r="AH137" s="1450">
        <f t="shared" si="56"/>
        <v>3600000</v>
      </c>
      <c r="AI137" s="1450">
        <f t="shared" si="55"/>
        <v>39600000</v>
      </c>
      <c r="AJ137" s="1542">
        <v>39600000</v>
      </c>
      <c r="AK137" s="1471">
        <f t="shared" si="63"/>
        <v>0</v>
      </c>
      <c r="AL137" s="1453">
        <f t="shared" si="64"/>
        <v>1</v>
      </c>
      <c r="AM137" s="1543"/>
      <c r="AN137" s="1454"/>
      <c r="AO137" s="1455"/>
      <c r="AP137" s="1440"/>
      <c r="AQ137" s="1456"/>
      <c r="AR137" s="1457"/>
      <c r="AS137" s="1440" t="s">
        <v>116</v>
      </c>
      <c r="AT137" s="1455" t="s">
        <v>386</v>
      </c>
      <c r="AU137" s="1440" t="s">
        <v>387</v>
      </c>
      <c r="AV137" s="1456"/>
      <c r="AW137" s="1458"/>
      <c r="AX137" s="1459"/>
      <c r="AY137" s="654"/>
    </row>
    <row r="138" spans="1:51" ht="30" customHeight="1">
      <c r="A138" s="22"/>
      <c r="B138" s="5170"/>
      <c r="C138" s="5111"/>
      <c r="D138" s="5111"/>
      <c r="E138" s="25"/>
      <c r="F138" s="835" t="s">
        <v>393</v>
      </c>
      <c r="G138" s="2244" t="s">
        <v>394</v>
      </c>
      <c r="H138" s="2245" t="s">
        <v>613</v>
      </c>
      <c r="I138" s="2246" t="s">
        <v>112</v>
      </c>
      <c r="J138" s="1727" t="s">
        <v>113</v>
      </c>
      <c r="K138" s="516"/>
      <c r="L138" s="517" t="s">
        <v>115</v>
      </c>
      <c r="M138" s="683" t="s">
        <v>116</v>
      </c>
      <c r="N138" s="2247" t="s">
        <v>390</v>
      </c>
      <c r="O138" s="2251">
        <v>43941</v>
      </c>
      <c r="P138" s="834">
        <v>43941</v>
      </c>
      <c r="Q138" s="835" t="s">
        <v>14</v>
      </c>
      <c r="R138" s="688">
        <v>44174</v>
      </c>
      <c r="S138" s="2249">
        <v>20000000</v>
      </c>
      <c r="T138" s="693">
        <f t="shared" si="61"/>
        <v>2000000</v>
      </c>
      <c r="U138" s="2250">
        <f t="shared" si="1"/>
        <v>22000000</v>
      </c>
      <c r="V138" s="2105"/>
      <c r="W138" s="2105"/>
      <c r="X138" s="2105"/>
      <c r="Y138" s="2105"/>
      <c r="Z138" s="2105"/>
      <c r="AA138" s="2105"/>
      <c r="AB138" s="2105"/>
      <c r="AC138" s="2105"/>
      <c r="AD138" s="2228">
        <f t="shared" si="62"/>
        <v>22000000</v>
      </c>
      <c r="AE138" s="1541">
        <v>44174</v>
      </c>
      <c r="AF138" s="1449">
        <v>44186</v>
      </c>
      <c r="AG138" s="1450">
        <v>20000000</v>
      </c>
      <c r="AH138" s="1450">
        <f t="shared" si="56"/>
        <v>2000000</v>
      </c>
      <c r="AI138" s="1450">
        <f t="shared" si="55"/>
        <v>22000000</v>
      </c>
      <c r="AJ138" s="1542">
        <v>22000000</v>
      </c>
      <c r="AK138" s="1471">
        <f t="shared" si="63"/>
        <v>0</v>
      </c>
      <c r="AL138" s="1453">
        <f t="shared" si="64"/>
        <v>1</v>
      </c>
      <c r="AM138" s="1543"/>
      <c r="AN138" s="1454"/>
      <c r="AO138" s="1455"/>
      <c r="AP138" s="1440"/>
      <c r="AQ138" s="1546"/>
      <c r="AR138" s="1457"/>
      <c r="AS138" s="1440" t="s">
        <v>116</v>
      </c>
      <c r="AT138" s="1455" t="s">
        <v>386</v>
      </c>
      <c r="AU138" s="1440" t="s">
        <v>387</v>
      </c>
      <c r="AV138" s="1546"/>
      <c r="AW138" s="1458"/>
      <c r="AX138" s="1459"/>
      <c r="AY138" s="654"/>
    </row>
    <row r="139" spans="1:51" ht="30" customHeight="1">
      <c r="A139" s="22"/>
      <c r="B139" s="5170"/>
      <c r="C139" s="5111"/>
      <c r="D139" s="5111"/>
      <c r="E139" s="2252"/>
      <c r="F139" s="2253" t="s">
        <v>395</v>
      </c>
      <c r="G139" s="2254" t="s">
        <v>396</v>
      </c>
      <c r="H139" s="2255" t="s">
        <v>613</v>
      </c>
      <c r="I139" s="2256" t="s">
        <v>112</v>
      </c>
      <c r="J139" s="1741" t="s">
        <v>113</v>
      </c>
      <c r="K139" s="2257"/>
      <c r="L139" s="2258" t="s">
        <v>115</v>
      </c>
      <c r="M139" s="1062" t="s">
        <v>116</v>
      </c>
      <c r="N139" s="2259" t="s">
        <v>390</v>
      </c>
      <c r="O139" s="2260">
        <v>44333</v>
      </c>
      <c r="P139" s="1746">
        <v>44333</v>
      </c>
      <c r="Q139" s="2253" t="s">
        <v>14</v>
      </c>
      <c r="R139" s="2261">
        <v>44561</v>
      </c>
      <c r="S139" s="2262">
        <v>20000000</v>
      </c>
      <c r="T139" s="1072">
        <f t="shared" si="61"/>
        <v>2000000</v>
      </c>
      <c r="U139" s="2263">
        <f t="shared" si="1"/>
        <v>22000000</v>
      </c>
      <c r="V139" s="2105"/>
      <c r="W139" s="2105"/>
      <c r="X139" s="2105"/>
      <c r="Y139" s="2105"/>
      <c r="Z139" s="2105"/>
      <c r="AA139" s="2105"/>
      <c r="AB139" s="2105"/>
      <c r="AC139" s="2105"/>
      <c r="AD139" s="2224">
        <f t="shared" si="62"/>
        <v>22000000</v>
      </c>
      <c r="AE139" s="1402">
        <v>44558</v>
      </c>
      <c r="AF139" s="1403">
        <v>44572</v>
      </c>
      <c r="AG139" s="1404">
        <v>20000000</v>
      </c>
      <c r="AH139" s="1404">
        <f t="shared" si="56"/>
        <v>2000000</v>
      </c>
      <c r="AI139" s="1404">
        <f t="shared" si="55"/>
        <v>22000000</v>
      </c>
      <c r="AJ139" s="1555">
        <v>22000000</v>
      </c>
      <c r="AK139" s="1556">
        <f t="shared" si="63"/>
        <v>0</v>
      </c>
      <c r="AL139" s="1406">
        <f t="shared" si="64"/>
        <v>1</v>
      </c>
      <c r="AM139" s="1557"/>
      <c r="AN139" s="1407"/>
      <c r="AO139" s="1408"/>
      <c r="AP139" s="1394"/>
      <c r="AQ139" s="1409"/>
      <c r="AR139" s="1410"/>
      <c r="AS139" s="1394" t="s">
        <v>116</v>
      </c>
      <c r="AT139" s="1408" t="s">
        <v>386</v>
      </c>
      <c r="AU139" s="1394" t="s">
        <v>387</v>
      </c>
      <c r="AV139" s="1409"/>
      <c r="AW139" s="1411"/>
      <c r="AX139" s="1412"/>
      <c r="AY139" s="654"/>
    </row>
    <row r="140" spans="1:51" ht="30" customHeight="1">
      <c r="A140" s="22"/>
      <c r="B140" s="5174" t="s">
        <v>16</v>
      </c>
      <c r="C140" s="5166"/>
      <c r="D140" s="5166"/>
      <c r="E140" s="1038" t="s">
        <v>16</v>
      </c>
      <c r="F140" s="1558" t="s">
        <v>397</v>
      </c>
      <c r="G140" s="778" t="s">
        <v>398</v>
      </c>
      <c r="H140" s="2107" t="s">
        <v>613</v>
      </c>
      <c r="I140" s="977" t="s">
        <v>231</v>
      </c>
      <c r="J140" s="781" t="s">
        <v>216</v>
      </c>
      <c r="K140" s="782" t="s">
        <v>150</v>
      </c>
      <c r="L140" s="1495" t="s">
        <v>138</v>
      </c>
      <c r="M140" s="799" t="s">
        <v>399</v>
      </c>
      <c r="N140" s="978"/>
      <c r="O140" s="1559">
        <v>45915</v>
      </c>
      <c r="P140" s="786">
        <v>45917</v>
      </c>
      <c r="Q140" s="775" t="s">
        <v>14</v>
      </c>
      <c r="R140" s="1560">
        <v>46281</v>
      </c>
      <c r="S140" s="2109">
        <v>8000000</v>
      </c>
      <c r="T140" s="792">
        <f t="shared" si="61"/>
        <v>800000</v>
      </c>
      <c r="U140" s="2110">
        <f t="shared" si="1"/>
        <v>8800000</v>
      </c>
      <c r="V140" s="2105"/>
      <c r="W140" s="2105"/>
      <c r="X140" s="2105"/>
      <c r="Y140" s="2105"/>
      <c r="Z140" s="2105"/>
      <c r="AA140" s="2105"/>
      <c r="AB140" s="2105"/>
      <c r="AC140" s="2105"/>
      <c r="AD140" s="2145">
        <f t="shared" si="62"/>
        <v>8800000</v>
      </c>
      <c r="AE140" s="790"/>
      <c r="AF140" s="791"/>
      <c r="AG140" s="1561">
        <f t="shared" ref="AG140:AJ140" si="65">SUM(AG141:AG142)</f>
        <v>4000000</v>
      </c>
      <c r="AH140" s="1561">
        <f t="shared" si="65"/>
        <v>400000</v>
      </c>
      <c r="AI140" s="1561">
        <f t="shared" si="65"/>
        <v>4400000</v>
      </c>
      <c r="AJ140" s="1561">
        <f t="shared" si="65"/>
        <v>4400000</v>
      </c>
      <c r="AK140" s="794">
        <f t="shared" si="63"/>
        <v>4400000</v>
      </c>
      <c r="AL140" s="795">
        <f t="shared" si="64"/>
        <v>0.5</v>
      </c>
      <c r="AM140" s="945" t="s">
        <v>400</v>
      </c>
      <c r="AN140" s="797"/>
      <c r="AO140" s="799"/>
      <c r="AP140" s="799"/>
      <c r="AQ140" s="799"/>
      <c r="AR140" s="799"/>
      <c r="AS140" s="799"/>
      <c r="AT140" s="799"/>
      <c r="AU140" s="799"/>
      <c r="AV140" s="799"/>
      <c r="AW140" s="802"/>
      <c r="AX140" s="803"/>
      <c r="AY140" s="803"/>
    </row>
    <row r="141" spans="1:51" ht="13.5" hidden="1" customHeight="1">
      <c r="A141" s="1184"/>
      <c r="B141" s="5264"/>
      <c r="C141" s="5166"/>
      <c r="D141" s="5166"/>
      <c r="E141" s="2202"/>
      <c r="F141" s="2203"/>
      <c r="G141" s="2182"/>
      <c r="H141" s="2183" t="s">
        <v>198</v>
      </c>
      <c r="I141" s="2204"/>
      <c r="J141" s="2185"/>
      <c r="K141" s="2206"/>
      <c r="L141" s="2187" t="s">
        <v>115</v>
      </c>
      <c r="M141" s="2188"/>
      <c r="N141" s="2207"/>
      <c r="O141" s="2190"/>
      <c r="P141" s="2208"/>
      <c r="Q141" s="2209"/>
      <c r="R141" s="2210"/>
      <c r="S141" s="2193"/>
      <c r="T141" s="2194"/>
      <c r="U141" s="2110">
        <f t="shared" si="1"/>
        <v>0</v>
      </c>
      <c r="V141" s="2195"/>
      <c r="W141" s="2195"/>
      <c r="X141" s="2195"/>
      <c r="Y141" s="2195"/>
      <c r="Z141" s="2195"/>
      <c r="AA141" s="2195"/>
      <c r="AB141" s="2195"/>
      <c r="AC141" s="2195"/>
      <c r="AD141" s="2264"/>
      <c r="AE141" s="1577">
        <v>45917</v>
      </c>
      <c r="AF141" s="1578">
        <v>45917</v>
      </c>
      <c r="AG141" s="1579">
        <v>4000000</v>
      </c>
      <c r="AH141" s="1579">
        <f>AG141/10</f>
        <v>400000</v>
      </c>
      <c r="AI141" s="1580">
        <f>SUM(AG141:AH141)</f>
        <v>4400000</v>
      </c>
      <c r="AJ141" s="1580">
        <f>AI141</f>
        <v>4400000</v>
      </c>
      <c r="AK141" s="1581"/>
      <c r="AL141" s="1582"/>
      <c r="AM141" s="825"/>
      <c r="AN141" s="1328"/>
      <c r="AO141" s="1314"/>
      <c r="AP141" s="1314"/>
      <c r="AQ141" s="1314"/>
      <c r="AR141" s="1314"/>
      <c r="AS141" s="1314"/>
      <c r="AT141" s="1314"/>
      <c r="AU141" s="1314"/>
      <c r="AV141" s="1314"/>
      <c r="AW141" s="1332"/>
      <c r="AX141" s="1583"/>
      <c r="AY141" s="1583"/>
    </row>
    <row r="142" spans="1:51" ht="13.5" hidden="1" customHeight="1">
      <c r="A142" s="1184"/>
      <c r="B142" s="5264"/>
      <c r="C142" s="5166"/>
      <c r="D142" s="5166"/>
      <c r="E142" s="2202"/>
      <c r="F142" s="2203"/>
      <c r="G142" s="2182"/>
      <c r="H142" s="2183" t="s">
        <v>199</v>
      </c>
      <c r="I142" s="2204"/>
      <c r="J142" s="2185"/>
      <c r="K142" s="2206"/>
      <c r="L142" s="2187" t="s">
        <v>173</v>
      </c>
      <c r="M142" s="2188"/>
      <c r="N142" s="2207"/>
      <c r="O142" s="2190"/>
      <c r="P142" s="2208"/>
      <c r="Q142" s="2209"/>
      <c r="R142" s="2210"/>
      <c r="S142" s="2193"/>
      <c r="T142" s="2194"/>
      <c r="U142" s="2110">
        <f t="shared" si="1"/>
        <v>0</v>
      </c>
      <c r="V142" s="2195"/>
      <c r="W142" s="2195"/>
      <c r="X142" s="2195"/>
      <c r="Y142" s="2195"/>
      <c r="Z142" s="2195"/>
      <c r="AA142" s="2195"/>
      <c r="AB142" s="2195"/>
      <c r="AC142" s="2195"/>
      <c r="AD142" s="2221"/>
      <c r="AE142" s="1593"/>
      <c r="AF142" s="1594"/>
      <c r="AG142" s="1595"/>
      <c r="AH142" s="1595"/>
      <c r="AI142" s="1596"/>
      <c r="AJ142" s="1596"/>
      <c r="AK142" s="1597"/>
      <c r="AL142" s="1598"/>
      <c r="AM142" s="1076"/>
      <c r="AN142" s="1356"/>
      <c r="AO142" s="1342"/>
      <c r="AP142" s="1342"/>
      <c r="AQ142" s="1342"/>
      <c r="AR142" s="1342"/>
      <c r="AS142" s="1342"/>
      <c r="AT142" s="1342"/>
      <c r="AU142" s="1342"/>
      <c r="AV142" s="1342"/>
      <c r="AW142" s="1360"/>
      <c r="AX142" s="1361"/>
      <c r="AY142" s="1361"/>
    </row>
    <row r="143" spans="1:51" ht="30" hidden="1" customHeight="1">
      <c r="A143" s="22"/>
      <c r="B143" s="5174" t="s">
        <v>16</v>
      </c>
      <c r="C143" s="5166"/>
      <c r="D143" s="5166"/>
      <c r="E143" s="1038" t="s">
        <v>16</v>
      </c>
      <c r="F143" s="1558" t="s">
        <v>401</v>
      </c>
      <c r="G143" s="778" t="s">
        <v>402</v>
      </c>
      <c r="H143" s="2107"/>
      <c r="I143" s="977" t="s">
        <v>112</v>
      </c>
      <c r="J143" s="781" t="s">
        <v>113</v>
      </c>
      <c r="K143" s="2225" t="s">
        <v>357</v>
      </c>
      <c r="L143" s="1495" t="s">
        <v>115</v>
      </c>
      <c r="M143" s="799" t="s">
        <v>156</v>
      </c>
      <c r="N143" s="978"/>
      <c r="O143" s="1559">
        <v>45667</v>
      </c>
      <c r="P143" s="786">
        <v>45667</v>
      </c>
      <c r="Q143" s="1701" t="s">
        <v>14</v>
      </c>
      <c r="R143" s="1560">
        <v>46031</v>
      </c>
      <c r="S143" s="2109">
        <v>1334400000</v>
      </c>
      <c r="T143" s="792">
        <f>S143/10</f>
        <v>133440000</v>
      </c>
      <c r="U143" s="2110">
        <f t="shared" si="1"/>
        <v>1467840000</v>
      </c>
      <c r="V143" s="2105"/>
      <c r="W143" s="2105"/>
      <c r="X143" s="2105"/>
      <c r="Y143" s="2105"/>
      <c r="Z143" s="2105"/>
      <c r="AA143" s="2105"/>
      <c r="AB143" s="2105"/>
      <c r="AC143" s="2105"/>
      <c r="AD143" s="2136">
        <f>SUM(S143:T143)</f>
        <v>1467840000</v>
      </c>
      <c r="AE143" s="644"/>
      <c r="AF143" s="645"/>
      <c r="AG143" s="1174">
        <f>SUM(AG144:AG156)</f>
        <v>1224900000</v>
      </c>
      <c r="AH143" s="1174">
        <f t="shared" ref="AH143:AH171" si="66">AG143/10</f>
        <v>122490000</v>
      </c>
      <c r="AI143" s="1174">
        <f t="shared" ref="AI143:AI171" si="67">SUM(AG143:AH143)</f>
        <v>1347390000</v>
      </c>
      <c r="AJ143" s="1174">
        <f>SUM(AJ144:AJ156)</f>
        <v>1225070000</v>
      </c>
      <c r="AK143" s="628">
        <f>ROUND(AD143-AJ143,0)</f>
        <v>242770000</v>
      </c>
      <c r="AL143" s="647">
        <f>AI143/AD143</f>
        <v>0.91794064748201443</v>
      </c>
      <c r="AM143" s="648"/>
      <c r="AN143" s="649"/>
      <c r="AO143" s="637"/>
      <c r="AP143" s="637"/>
      <c r="AQ143" s="637"/>
      <c r="AR143" s="637"/>
      <c r="AS143" s="637"/>
      <c r="AT143" s="637"/>
      <c r="AU143" s="637"/>
      <c r="AV143" s="637"/>
      <c r="AW143" s="653"/>
      <c r="AX143" s="347"/>
      <c r="AY143" s="347"/>
    </row>
    <row r="144" spans="1:51" ht="13.5" hidden="1" customHeight="1">
      <c r="A144" s="22"/>
      <c r="B144" s="5174"/>
      <c r="C144" s="5166"/>
      <c r="D144" s="5166"/>
      <c r="E144" s="2226"/>
      <c r="F144" s="775"/>
      <c r="G144" s="2182"/>
      <c r="H144" s="2107" t="s">
        <v>317</v>
      </c>
      <c r="I144" s="2115"/>
      <c r="J144" s="2116"/>
      <c r="K144" s="2117"/>
      <c r="L144" s="1495" t="s">
        <v>115</v>
      </c>
      <c r="M144" s="799"/>
      <c r="N144" s="2163"/>
      <c r="O144" s="1559"/>
      <c r="P144" s="2164"/>
      <c r="Q144" s="775"/>
      <c r="R144" s="944"/>
      <c r="S144" s="2109"/>
      <c r="T144" s="792"/>
      <c r="U144" s="2110">
        <f t="shared" si="1"/>
        <v>0</v>
      </c>
      <c r="V144" s="2105"/>
      <c r="W144" s="2105"/>
      <c r="X144" s="2105"/>
      <c r="Y144" s="2105"/>
      <c r="Z144" s="2105"/>
      <c r="AA144" s="2105"/>
      <c r="AB144" s="2105"/>
      <c r="AC144" s="2105"/>
      <c r="AD144" s="2227"/>
      <c r="AE144" s="1426">
        <v>45667</v>
      </c>
      <c r="AF144" s="1427">
        <v>45681</v>
      </c>
      <c r="AG144" s="1428">
        <v>111200000</v>
      </c>
      <c r="AH144" s="1428">
        <f t="shared" si="66"/>
        <v>11120000</v>
      </c>
      <c r="AI144" s="1428">
        <f t="shared" si="67"/>
        <v>122320000</v>
      </c>
      <c r="AJ144" s="1429">
        <f t="shared" ref="AJ144:AJ154" si="68">AI144</f>
        <v>122320000</v>
      </c>
      <c r="AK144" s="1430"/>
      <c r="AL144" s="1431"/>
      <c r="AM144" s="1208"/>
      <c r="AN144" s="1432"/>
      <c r="AO144" s="1433"/>
      <c r="AP144" s="1418"/>
      <c r="AQ144" s="1434"/>
      <c r="AR144" s="1435"/>
      <c r="AS144" s="1418"/>
      <c r="AT144" s="1433"/>
      <c r="AU144" s="1418"/>
      <c r="AV144" s="1434"/>
      <c r="AW144" s="1436"/>
      <c r="AX144" s="1437"/>
      <c r="AY144" s="1437"/>
    </row>
    <row r="145" spans="1:51" ht="13.5" hidden="1" customHeight="1">
      <c r="A145" s="22"/>
      <c r="B145" s="5174"/>
      <c r="C145" s="5166"/>
      <c r="D145" s="5166"/>
      <c r="E145" s="2226"/>
      <c r="F145" s="775"/>
      <c r="G145" s="2182"/>
      <c r="H145" s="2107" t="s">
        <v>318</v>
      </c>
      <c r="I145" s="2115"/>
      <c r="J145" s="2116"/>
      <c r="K145" s="2117"/>
      <c r="L145" s="1495" t="s">
        <v>115</v>
      </c>
      <c r="M145" s="799"/>
      <c r="N145" s="2163"/>
      <c r="O145" s="2165"/>
      <c r="P145" s="2166"/>
      <c r="Q145" s="2167"/>
      <c r="R145" s="2168"/>
      <c r="S145" s="2109"/>
      <c r="T145" s="792"/>
      <c r="U145" s="2110">
        <f t="shared" si="1"/>
        <v>0</v>
      </c>
      <c r="V145" s="2105"/>
      <c r="W145" s="2105"/>
      <c r="X145" s="2105"/>
      <c r="Y145" s="2105"/>
      <c r="Z145" s="2105"/>
      <c r="AA145" s="2105"/>
      <c r="AB145" s="2105"/>
      <c r="AC145" s="2105"/>
      <c r="AD145" s="2228"/>
      <c r="AE145" s="1448">
        <v>45698</v>
      </c>
      <c r="AF145" s="1449">
        <v>45713</v>
      </c>
      <c r="AG145" s="1450">
        <v>111200000</v>
      </c>
      <c r="AH145" s="1450">
        <f t="shared" si="66"/>
        <v>11120000</v>
      </c>
      <c r="AI145" s="1450">
        <f t="shared" si="67"/>
        <v>122320000</v>
      </c>
      <c r="AJ145" s="1451">
        <f t="shared" si="68"/>
        <v>122320000</v>
      </c>
      <c r="AK145" s="1452"/>
      <c r="AL145" s="1453"/>
      <c r="AM145" s="1236"/>
      <c r="AN145" s="1454"/>
      <c r="AO145" s="1455"/>
      <c r="AP145" s="1440"/>
      <c r="AQ145" s="1456"/>
      <c r="AR145" s="1457"/>
      <c r="AS145" s="1440"/>
      <c r="AT145" s="1455"/>
      <c r="AU145" s="1440"/>
      <c r="AV145" s="1456"/>
      <c r="AW145" s="1458"/>
      <c r="AX145" s="1459"/>
      <c r="AY145" s="1459"/>
    </row>
    <row r="146" spans="1:51" ht="13.5" hidden="1" customHeight="1">
      <c r="A146" s="22"/>
      <c r="B146" s="5174"/>
      <c r="C146" s="5166"/>
      <c r="D146" s="5166"/>
      <c r="E146" s="2229"/>
      <c r="F146" s="2230"/>
      <c r="G146" s="2182"/>
      <c r="H146" s="2107" t="s">
        <v>319</v>
      </c>
      <c r="I146" s="977"/>
      <c r="J146" s="781"/>
      <c r="K146" s="782"/>
      <c r="L146" s="1495" t="s">
        <v>115</v>
      </c>
      <c r="M146" s="799"/>
      <c r="N146" s="978"/>
      <c r="O146" s="1559"/>
      <c r="P146" s="786"/>
      <c r="Q146" s="1701"/>
      <c r="R146" s="1560"/>
      <c r="S146" s="2109"/>
      <c r="T146" s="792"/>
      <c r="U146" s="2110">
        <f t="shared" si="1"/>
        <v>0</v>
      </c>
      <c r="V146" s="2105"/>
      <c r="W146" s="2105"/>
      <c r="X146" s="2105"/>
      <c r="Y146" s="2105"/>
      <c r="Z146" s="2105"/>
      <c r="AA146" s="2105"/>
      <c r="AB146" s="2105"/>
      <c r="AC146" s="2105"/>
      <c r="AD146" s="2228"/>
      <c r="AE146" s="1448">
        <v>45726</v>
      </c>
      <c r="AF146" s="1449">
        <v>45741</v>
      </c>
      <c r="AG146" s="1450">
        <v>111200000</v>
      </c>
      <c r="AH146" s="1450">
        <f t="shared" si="66"/>
        <v>11120000</v>
      </c>
      <c r="AI146" s="1450">
        <f t="shared" si="67"/>
        <v>122320000</v>
      </c>
      <c r="AJ146" s="1451">
        <f t="shared" si="68"/>
        <v>122320000</v>
      </c>
      <c r="AK146" s="1471"/>
      <c r="AL146" s="1453"/>
      <c r="AM146" s="1236"/>
      <c r="AN146" s="1454"/>
      <c r="AO146" s="1440"/>
      <c r="AP146" s="1440"/>
      <c r="AQ146" s="1440"/>
      <c r="AR146" s="1440"/>
      <c r="AS146" s="1440"/>
      <c r="AT146" s="1440"/>
      <c r="AU146" s="1440"/>
      <c r="AV146" s="1440"/>
      <c r="AW146" s="1458"/>
      <c r="AX146" s="1459"/>
      <c r="AY146" s="1459"/>
    </row>
    <row r="147" spans="1:51" ht="13.5" hidden="1" customHeight="1">
      <c r="A147" s="22"/>
      <c r="B147" s="5174"/>
      <c r="C147" s="5166"/>
      <c r="D147" s="5166"/>
      <c r="E147" s="2229"/>
      <c r="F147" s="2230"/>
      <c r="G147" s="2182"/>
      <c r="H147" s="2107" t="s">
        <v>320</v>
      </c>
      <c r="I147" s="977"/>
      <c r="J147" s="781"/>
      <c r="K147" s="782"/>
      <c r="L147" s="1495" t="s">
        <v>115</v>
      </c>
      <c r="M147" s="799"/>
      <c r="N147" s="978"/>
      <c r="O147" s="1559"/>
      <c r="P147" s="786"/>
      <c r="Q147" s="1701"/>
      <c r="R147" s="1560"/>
      <c r="S147" s="2109"/>
      <c r="T147" s="792"/>
      <c r="U147" s="2110">
        <f t="shared" si="1"/>
        <v>0</v>
      </c>
      <c r="V147" s="2105"/>
      <c r="W147" s="2105"/>
      <c r="X147" s="2105"/>
      <c r="Y147" s="2105"/>
      <c r="Z147" s="2105"/>
      <c r="AA147" s="2105"/>
      <c r="AB147" s="2105"/>
      <c r="AC147" s="2105"/>
      <c r="AD147" s="2228"/>
      <c r="AE147" s="1448">
        <v>45757</v>
      </c>
      <c r="AF147" s="1449">
        <v>45772</v>
      </c>
      <c r="AG147" s="1450">
        <v>111200000</v>
      </c>
      <c r="AH147" s="1450">
        <f t="shared" si="66"/>
        <v>11120000</v>
      </c>
      <c r="AI147" s="1450">
        <f t="shared" si="67"/>
        <v>122320000</v>
      </c>
      <c r="AJ147" s="1451">
        <f t="shared" si="68"/>
        <v>122320000</v>
      </c>
      <c r="AK147" s="1471"/>
      <c r="AL147" s="1453"/>
      <c r="AM147" s="1236"/>
      <c r="AN147" s="1454"/>
      <c r="AO147" s="1440"/>
      <c r="AP147" s="1440"/>
      <c r="AQ147" s="1440"/>
      <c r="AR147" s="1440"/>
      <c r="AS147" s="1440"/>
      <c r="AT147" s="1440"/>
      <c r="AU147" s="1440"/>
      <c r="AV147" s="1440"/>
      <c r="AW147" s="1458"/>
      <c r="AX147" s="1459"/>
      <c r="AY147" s="1459"/>
    </row>
    <row r="148" spans="1:51" ht="13.5" hidden="1" customHeight="1">
      <c r="A148" s="22"/>
      <c r="B148" s="5174"/>
      <c r="C148" s="5166"/>
      <c r="D148" s="5166"/>
      <c r="E148" s="2229"/>
      <c r="F148" s="2230"/>
      <c r="G148" s="2182"/>
      <c r="H148" s="2107" t="s">
        <v>321</v>
      </c>
      <c r="I148" s="977"/>
      <c r="J148" s="781"/>
      <c r="K148" s="782"/>
      <c r="L148" s="1495" t="s">
        <v>115</v>
      </c>
      <c r="M148" s="799"/>
      <c r="N148" s="978"/>
      <c r="O148" s="1559"/>
      <c r="P148" s="786"/>
      <c r="Q148" s="1701"/>
      <c r="R148" s="1560"/>
      <c r="S148" s="2109"/>
      <c r="T148" s="792"/>
      <c r="U148" s="2110">
        <f t="shared" si="1"/>
        <v>0</v>
      </c>
      <c r="V148" s="2105"/>
      <c r="W148" s="2105"/>
      <c r="X148" s="2105"/>
      <c r="Y148" s="2105"/>
      <c r="Z148" s="2105"/>
      <c r="AA148" s="2105"/>
      <c r="AB148" s="2105"/>
      <c r="AC148" s="2105"/>
      <c r="AD148" s="2228"/>
      <c r="AE148" s="1448">
        <v>45787</v>
      </c>
      <c r="AF148" s="1449">
        <v>45800</v>
      </c>
      <c r="AG148" s="1450">
        <v>111200000</v>
      </c>
      <c r="AH148" s="1450">
        <f t="shared" si="66"/>
        <v>11120000</v>
      </c>
      <c r="AI148" s="1450">
        <f t="shared" si="67"/>
        <v>122320000</v>
      </c>
      <c r="AJ148" s="1451">
        <f t="shared" si="68"/>
        <v>122320000</v>
      </c>
      <c r="AK148" s="1471"/>
      <c r="AL148" s="1453"/>
      <c r="AM148" s="1236"/>
      <c r="AN148" s="1454"/>
      <c r="AO148" s="1440"/>
      <c r="AP148" s="1440"/>
      <c r="AQ148" s="1440"/>
      <c r="AR148" s="1440"/>
      <c r="AS148" s="1440"/>
      <c r="AT148" s="1440"/>
      <c r="AU148" s="1440"/>
      <c r="AV148" s="1440"/>
      <c r="AW148" s="1458"/>
      <c r="AX148" s="1459"/>
      <c r="AY148" s="1459"/>
    </row>
    <row r="149" spans="1:51" ht="13.5" hidden="1" customHeight="1">
      <c r="A149" s="22"/>
      <c r="B149" s="5174"/>
      <c r="C149" s="5166"/>
      <c r="D149" s="5166"/>
      <c r="E149" s="2229"/>
      <c r="F149" s="2230"/>
      <c r="G149" s="2182"/>
      <c r="H149" s="2107" t="s">
        <v>322</v>
      </c>
      <c r="I149" s="977"/>
      <c r="J149" s="781"/>
      <c r="K149" s="782"/>
      <c r="L149" s="1495" t="s">
        <v>115</v>
      </c>
      <c r="M149" s="799"/>
      <c r="N149" s="978"/>
      <c r="O149" s="1559"/>
      <c r="P149" s="786"/>
      <c r="Q149" s="1701"/>
      <c r="R149" s="1560"/>
      <c r="S149" s="2109"/>
      <c r="T149" s="792"/>
      <c r="U149" s="2110">
        <f t="shared" si="1"/>
        <v>0</v>
      </c>
      <c r="V149" s="2105"/>
      <c r="W149" s="2105"/>
      <c r="X149" s="2105"/>
      <c r="Y149" s="2105"/>
      <c r="Z149" s="2105"/>
      <c r="AA149" s="2105"/>
      <c r="AB149" s="2105"/>
      <c r="AC149" s="2105"/>
      <c r="AD149" s="2228"/>
      <c r="AE149" s="1448">
        <v>45818</v>
      </c>
      <c r="AF149" s="1449">
        <v>45833</v>
      </c>
      <c r="AG149" s="1450">
        <v>111200000</v>
      </c>
      <c r="AH149" s="1450">
        <f t="shared" si="66"/>
        <v>11120000</v>
      </c>
      <c r="AI149" s="1450">
        <f t="shared" si="67"/>
        <v>122320000</v>
      </c>
      <c r="AJ149" s="1451">
        <f t="shared" si="68"/>
        <v>122320000</v>
      </c>
      <c r="AK149" s="1471"/>
      <c r="AL149" s="1453"/>
      <c r="AM149" s="1236"/>
      <c r="AN149" s="1454"/>
      <c r="AO149" s="1440"/>
      <c r="AP149" s="1440"/>
      <c r="AQ149" s="1440"/>
      <c r="AR149" s="1440"/>
      <c r="AS149" s="1440"/>
      <c r="AT149" s="1440"/>
      <c r="AU149" s="1440"/>
      <c r="AV149" s="1440"/>
      <c r="AW149" s="1458"/>
      <c r="AX149" s="1459"/>
      <c r="AY149" s="1459"/>
    </row>
    <row r="150" spans="1:51" ht="13.5" hidden="1" customHeight="1">
      <c r="A150" s="22"/>
      <c r="B150" s="5174"/>
      <c r="C150" s="5166"/>
      <c r="D150" s="5166"/>
      <c r="E150" s="2229"/>
      <c r="F150" s="2230"/>
      <c r="G150" s="2182"/>
      <c r="H150" s="2107" t="s">
        <v>323</v>
      </c>
      <c r="I150" s="977"/>
      <c r="J150" s="781"/>
      <c r="K150" s="782"/>
      <c r="L150" s="1495" t="s">
        <v>115</v>
      </c>
      <c r="M150" s="799"/>
      <c r="N150" s="978"/>
      <c r="O150" s="1559"/>
      <c r="P150" s="786"/>
      <c r="Q150" s="1701"/>
      <c r="R150" s="1560"/>
      <c r="S150" s="2109"/>
      <c r="T150" s="792"/>
      <c r="U150" s="2110">
        <f t="shared" si="1"/>
        <v>0</v>
      </c>
      <c r="V150" s="2105"/>
      <c r="W150" s="2105"/>
      <c r="X150" s="2105"/>
      <c r="Y150" s="2105"/>
      <c r="Z150" s="2105"/>
      <c r="AA150" s="2105"/>
      <c r="AB150" s="2105"/>
      <c r="AC150" s="2105"/>
      <c r="AD150" s="2228"/>
      <c r="AE150" s="1448">
        <v>45848</v>
      </c>
      <c r="AF150" s="1449">
        <v>45863</v>
      </c>
      <c r="AG150" s="1450">
        <v>111200000</v>
      </c>
      <c r="AH150" s="1450">
        <f t="shared" si="66"/>
        <v>11120000</v>
      </c>
      <c r="AI150" s="1450">
        <f t="shared" si="67"/>
        <v>122320000</v>
      </c>
      <c r="AJ150" s="1451">
        <f t="shared" si="68"/>
        <v>122320000</v>
      </c>
      <c r="AK150" s="1471"/>
      <c r="AL150" s="1453"/>
      <c r="AM150" s="1236"/>
      <c r="AN150" s="1454"/>
      <c r="AO150" s="1440"/>
      <c r="AP150" s="1440"/>
      <c r="AQ150" s="1440"/>
      <c r="AR150" s="1440"/>
      <c r="AS150" s="1440"/>
      <c r="AT150" s="1440"/>
      <c r="AU150" s="1440"/>
      <c r="AV150" s="1440"/>
      <c r="AW150" s="1458"/>
      <c r="AX150" s="1459"/>
      <c r="AY150" s="1459"/>
    </row>
    <row r="151" spans="1:51" ht="13.5" hidden="1" customHeight="1">
      <c r="A151" s="22"/>
      <c r="B151" s="5174"/>
      <c r="C151" s="5166"/>
      <c r="D151" s="5166"/>
      <c r="E151" s="2229"/>
      <c r="F151" s="2230"/>
      <c r="G151" s="2182"/>
      <c r="H151" s="2107" t="s">
        <v>324</v>
      </c>
      <c r="I151" s="977"/>
      <c r="J151" s="781"/>
      <c r="K151" s="782"/>
      <c r="L151" s="1495" t="s">
        <v>115</v>
      </c>
      <c r="M151" s="799"/>
      <c r="N151" s="978"/>
      <c r="O151" s="1559"/>
      <c r="P151" s="786"/>
      <c r="Q151" s="1701"/>
      <c r="R151" s="1560"/>
      <c r="S151" s="2109"/>
      <c r="T151" s="792"/>
      <c r="U151" s="2110">
        <f t="shared" si="1"/>
        <v>0</v>
      </c>
      <c r="V151" s="2105"/>
      <c r="W151" s="2105"/>
      <c r="X151" s="2105"/>
      <c r="Y151" s="2105"/>
      <c r="Z151" s="2105"/>
      <c r="AA151" s="2105"/>
      <c r="AB151" s="2105"/>
      <c r="AC151" s="2105"/>
      <c r="AD151" s="2228"/>
      <c r="AE151" s="1448">
        <v>45879</v>
      </c>
      <c r="AF151" s="1449">
        <v>45894</v>
      </c>
      <c r="AG151" s="1450">
        <v>111200000</v>
      </c>
      <c r="AH151" s="1450">
        <f t="shared" si="66"/>
        <v>11120000</v>
      </c>
      <c r="AI151" s="1450">
        <f t="shared" si="67"/>
        <v>122320000</v>
      </c>
      <c r="AJ151" s="1451">
        <f t="shared" si="68"/>
        <v>122320000</v>
      </c>
      <c r="AK151" s="1471"/>
      <c r="AL151" s="1382"/>
      <c r="AM151" s="1236"/>
      <c r="AN151" s="1454"/>
      <c r="AO151" s="1440"/>
      <c r="AP151" s="1440"/>
      <c r="AQ151" s="1440"/>
      <c r="AR151" s="1440"/>
      <c r="AS151" s="1440"/>
      <c r="AT151" s="1440"/>
      <c r="AU151" s="1440"/>
      <c r="AV151" s="1440"/>
      <c r="AW151" s="1458"/>
      <c r="AX151" s="1459"/>
      <c r="AY151" s="1459"/>
    </row>
    <row r="152" spans="1:51" ht="13.5" hidden="1" customHeight="1">
      <c r="A152" s="22"/>
      <c r="B152" s="5174"/>
      <c r="C152" s="5166"/>
      <c r="D152" s="5166"/>
      <c r="E152" s="2229"/>
      <c r="F152" s="2230"/>
      <c r="G152" s="2182"/>
      <c r="H152" s="2107" t="s">
        <v>325</v>
      </c>
      <c r="I152" s="977"/>
      <c r="J152" s="781"/>
      <c r="K152" s="782"/>
      <c r="L152" s="1495" t="s">
        <v>115</v>
      </c>
      <c r="M152" s="799"/>
      <c r="N152" s="978"/>
      <c r="O152" s="1559"/>
      <c r="P152" s="786"/>
      <c r="Q152" s="1701"/>
      <c r="R152" s="1560"/>
      <c r="S152" s="2109"/>
      <c r="T152" s="792"/>
      <c r="U152" s="2110">
        <f t="shared" si="1"/>
        <v>0</v>
      </c>
      <c r="V152" s="2105"/>
      <c r="W152" s="2105"/>
      <c r="X152" s="2105"/>
      <c r="Y152" s="2105"/>
      <c r="Z152" s="2105"/>
      <c r="AA152" s="2105"/>
      <c r="AB152" s="2105"/>
      <c r="AC152" s="2105"/>
      <c r="AD152" s="2228"/>
      <c r="AE152" s="1448">
        <v>45910</v>
      </c>
      <c r="AF152" s="1449">
        <v>45925</v>
      </c>
      <c r="AG152" s="1450">
        <v>111200000</v>
      </c>
      <c r="AH152" s="1450">
        <f t="shared" si="66"/>
        <v>11120000</v>
      </c>
      <c r="AI152" s="1450">
        <f t="shared" si="67"/>
        <v>122320000</v>
      </c>
      <c r="AJ152" s="1451">
        <f t="shared" si="68"/>
        <v>122320000</v>
      </c>
      <c r="AK152" s="1472"/>
      <c r="AL152" s="1453"/>
      <c r="AM152" s="1236"/>
      <c r="AN152" s="1454"/>
      <c r="AO152" s="1440"/>
      <c r="AP152" s="1440"/>
      <c r="AQ152" s="1440"/>
      <c r="AR152" s="1440"/>
      <c r="AS152" s="1440"/>
      <c r="AT152" s="1440"/>
      <c r="AU152" s="1440"/>
      <c r="AV152" s="1440"/>
      <c r="AW152" s="1458"/>
      <c r="AX152" s="1459"/>
      <c r="AY152" s="1459"/>
    </row>
    <row r="153" spans="1:51" ht="13.5" hidden="1" customHeight="1">
      <c r="A153" s="22"/>
      <c r="B153" s="5174"/>
      <c r="C153" s="5166"/>
      <c r="D153" s="5166"/>
      <c r="E153" s="2229"/>
      <c r="F153" s="2230"/>
      <c r="G153" s="2182"/>
      <c r="H153" s="2183" t="s">
        <v>326</v>
      </c>
      <c r="I153" s="977"/>
      <c r="J153" s="781"/>
      <c r="K153" s="782"/>
      <c r="L153" s="1495" t="s">
        <v>115</v>
      </c>
      <c r="M153" s="799"/>
      <c r="N153" s="978"/>
      <c r="O153" s="1559"/>
      <c r="P153" s="786"/>
      <c r="Q153" s="1701"/>
      <c r="R153" s="1560"/>
      <c r="S153" s="2109"/>
      <c r="T153" s="792"/>
      <c r="U153" s="2110">
        <f t="shared" si="1"/>
        <v>0</v>
      </c>
      <c r="V153" s="2105"/>
      <c r="W153" s="2105"/>
      <c r="X153" s="2105"/>
      <c r="Y153" s="2105"/>
      <c r="Z153" s="2105"/>
      <c r="AA153" s="2105"/>
      <c r="AB153" s="2105"/>
      <c r="AC153" s="2105"/>
      <c r="AD153" s="2228"/>
      <c r="AE153" s="1230">
        <v>45940</v>
      </c>
      <c r="AF153" s="1231">
        <v>45954</v>
      </c>
      <c r="AG153" s="1450">
        <v>111200000</v>
      </c>
      <c r="AH153" s="1450">
        <f t="shared" si="66"/>
        <v>11120000</v>
      </c>
      <c r="AI153" s="1450">
        <f t="shared" si="67"/>
        <v>122320000</v>
      </c>
      <c r="AJ153" s="1451">
        <f t="shared" si="68"/>
        <v>122320000</v>
      </c>
      <c r="AK153" s="1472"/>
      <c r="AL153" s="1453"/>
      <c r="AM153" s="1236"/>
      <c r="AN153" s="1454"/>
      <c r="AO153" s="1440"/>
      <c r="AP153" s="1440"/>
      <c r="AQ153" s="1440"/>
      <c r="AR153" s="1440"/>
      <c r="AS153" s="1440"/>
      <c r="AT153" s="1440"/>
      <c r="AU153" s="1440"/>
      <c r="AV153" s="1440"/>
      <c r="AW153" s="1458"/>
      <c r="AX153" s="1459"/>
      <c r="AY153" s="1459"/>
    </row>
    <row r="154" spans="1:51" ht="13.5" hidden="1" customHeight="1">
      <c r="A154" s="22"/>
      <c r="B154" s="5174"/>
      <c r="C154" s="5166"/>
      <c r="D154" s="5166"/>
      <c r="E154" s="2229"/>
      <c r="F154" s="2230"/>
      <c r="G154" s="2182"/>
      <c r="H154" s="2183" t="s">
        <v>327</v>
      </c>
      <c r="I154" s="977"/>
      <c r="J154" s="781"/>
      <c r="K154" s="782"/>
      <c r="L154" s="1495" t="s">
        <v>115</v>
      </c>
      <c r="M154" s="799"/>
      <c r="N154" s="978"/>
      <c r="O154" s="1559"/>
      <c r="P154" s="786"/>
      <c r="Q154" s="1701"/>
      <c r="R154" s="1560"/>
      <c r="S154" s="2109"/>
      <c r="T154" s="792"/>
      <c r="U154" s="2110">
        <f t="shared" si="1"/>
        <v>0</v>
      </c>
      <c r="V154" s="2105"/>
      <c r="W154" s="2105"/>
      <c r="X154" s="2105"/>
      <c r="Y154" s="2105"/>
      <c r="Z154" s="2105"/>
      <c r="AA154" s="2105"/>
      <c r="AB154" s="2105"/>
      <c r="AC154" s="2105"/>
      <c r="AD154" s="2228"/>
      <c r="AE154" s="1230">
        <v>45971</v>
      </c>
      <c r="AF154" s="1231">
        <v>45979</v>
      </c>
      <c r="AG154" s="1450">
        <v>111200000</v>
      </c>
      <c r="AH154" s="1450">
        <f t="shared" si="66"/>
        <v>11120000</v>
      </c>
      <c r="AI154" s="1450">
        <f t="shared" si="67"/>
        <v>122320000</v>
      </c>
      <c r="AJ154" s="1451">
        <f t="shared" si="68"/>
        <v>122320000</v>
      </c>
      <c r="AK154" s="1472"/>
      <c r="AL154" s="1453"/>
      <c r="AM154" s="1236"/>
      <c r="AN154" s="1454"/>
      <c r="AO154" s="1440"/>
      <c r="AP154" s="1440"/>
      <c r="AQ154" s="1440"/>
      <c r="AR154" s="1440"/>
      <c r="AS154" s="1440"/>
      <c r="AT154" s="1440"/>
      <c r="AU154" s="1440"/>
      <c r="AV154" s="1440"/>
      <c r="AW154" s="1458"/>
      <c r="AX154" s="1459"/>
      <c r="AY154" s="1459"/>
    </row>
    <row r="155" spans="1:51" ht="13.5" hidden="1" customHeight="1">
      <c r="A155" s="22"/>
      <c r="B155" s="5174"/>
      <c r="C155" s="5166"/>
      <c r="D155" s="5166"/>
      <c r="E155" s="2229"/>
      <c r="F155" s="2230"/>
      <c r="G155" s="2182"/>
      <c r="H155" s="2183" t="s">
        <v>328</v>
      </c>
      <c r="I155" s="977"/>
      <c r="J155" s="781"/>
      <c r="K155" s="782"/>
      <c r="L155" s="1495" t="s">
        <v>115</v>
      </c>
      <c r="M155" s="799"/>
      <c r="N155" s="978"/>
      <c r="O155" s="1559"/>
      <c r="P155" s="786"/>
      <c r="Q155" s="1701"/>
      <c r="R155" s="1560"/>
      <c r="S155" s="2109"/>
      <c r="T155" s="792"/>
      <c r="U155" s="2110">
        <f t="shared" si="1"/>
        <v>0</v>
      </c>
      <c r="V155" s="2105"/>
      <c r="W155" s="2105"/>
      <c r="X155" s="2105"/>
      <c r="Y155" s="2105"/>
      <c r="Z155" s="2105"/>
      <c r="AA155" s="2105"/>
      <c r="AB155" s="2105"/>
      <c r="AC155" s="2105"/>
      <c r="AD155" s="2228"/>
      <c r="AE155" s="1230">
        <v>46001</v>
      </c>
      <c r="AF155" s="1231"/>
      <c r="AG155" s="1450">
        <v>111200000</v>
      </c>
      <c r="AH155" s="1450">
        <f t="shared" si="66"/>
        <v>11120000</v>
      </c>
      <c r="AI155" s="1450">
        <f t="shared" si="67"/>
        <v>122320000</v>
      </c>
      <c r="AJ155" s="1451">
        <v>0</v>
      </c>
      <c r="AK155" s="1472"/>
      <c r="AL155" s="1453"/>
      <c r="AM155" s="1236"/>
      <c r="AN155" s="1454"/>
      <c r="AO155" s="1440"/>
      <c r="AP155" s="1440"/>
      <c r="AQ155" s="1440"/>
      <c r="AR155" s="1440"/>
      <c r="AS155" s="1440"/>
      <c r="AT155" s="1440"/>
      <c r="AU155" s="1440"/>
      <c r="AV155" s="1440"/>
      <c r="AW155" s="1458"/>
      <c r="AX155" s="1459"/>
      <c r="AY155" s="1459"/>
    </row>
    <row r="156" spans="1:51" ht="13.5" hidden="1" customHeight="1">
      <c r="A156" s="22"/>
      <c r="B156" s="5174"/>
      <c r="C156" s="5166"/>
      <c r="D156" s="5166"/>
      <c r="E156" s="2229"/>
      <c r="F156" s="2230"/>
      <c r="G156" s="2182"/>
      <c r="H156" s="2183" t="s">
        <v>329</v>
      </c>
      <c r="I156" s="977"/>
      <c r="J156" s="781"/>
      <c r="K156" s="782"/>
      <c r="L156" s="1495" t="s">
        <v>115</v>
      </c>
      <c r="M156" s="799"/>
      <c r="N156" s="978"/>
      <c r="O156" s="1559"/>
      <c r="P156" s="786"/>
      <c r="Q156" s="1701"/>
      <c r="R156" s="1560"/>
      <c r="S156" s="2109"/>
      <c r="T156" s="792"/>
      <c r="U156" s="2110">
        <f t="shared" si="1"/>
        <v>0</v>
      </c>
      <c r="V156" s="2105"/>
      <c r="W156" s="2105"/>
      <c r="X156" s="2105"/>
      <c r="Y156" s="2105"/>
      <c r="Z156" s="2105"/>
      <c r="AA156" s="2105"/>
      <c r="AB156" s="2105"/>
      <c r="AC156" s="2105"/>
      <c r="AD156" s="2224"/>
      <c r="AE156" s="1402">
        <v>46022</v>
      </c>
      <c r="AF156" s="1403"/>
      <c r="AG156" s="1484">
        <v>-109500000</v>
      </c>
      <c r="AH156" s="1484">
        <f t="shared" si="66"/>
        <v>-10950000</v>
      </c>
      <c r="AI156" s="1485">
        <f t="shared" si="67"/>
        <v>-120450000</v>
      </c>
      <c r="AJ156" s="1485">
        <v>-120450000</v>
      </c>
      <c r="AK156" s="1486"/>
      <c r="AL156" s="1406"/>
      <c r="AM156" s="1280"/>
      <c r="AN156" s="1407"/>
      <c r="AO156" s="1394"/>
      <c r="AP156" s="1394"/>
      <c r="AQ156" s="1394"/>
      <c r="AR156" s="1394"/>
      <c r="AS156" s="1394"/>
      <c r="AT156" s="1394"/>
      <c r="AU156" s="1394"/>
      <c r="AV156" s="1394"/>
      <c r="AW156" s="1411"/>
      <c r="AX156" s="1412"/>
      <c r="AY156" s="1412"/>
    </row>
    <row r="157" spans="1:51" ht="30" hidden="1" customHeight="1">
      <c r="A157" s="22"/>
      <c r="B157" s="5174" t="s">
        <v>16</v>
      </c>
      <c r="C157" s="5166"/>
      <c r="D157" s="5166"/>
      <c r="E157" s="1038" t="s">
        <v>16</v>
      </c>
      <c r="F157" s="1558" t="s">
        <v>403</v>
      </c>
      <c r="G157" s="778" t="s">
        <v>404</v>
      </c>
      <c r="H157" s="2107"/>
      <c r="I157" s="977" t="s">
        <v>112</v>
      </c>
      <c r="J157" s="781" t="s">
        <v>113</v>
      </c>
      <c r="K157" s="2225" t="s">
        <v>357</v>
      </c>
      <c r="L157" s="1495" t="s">
        <v>115</v>
      </c>
      <c r="M157" s="799" t="s">
        <v>405</v>
      </c>
      <c r="N157" s="978"/>
      <c r="O157" s="1559">
        <v>45667</v>
      </c>
      <c r="P157" s="786">
        <v>45667</v>
      </c>
      <c r="Q157" s="1701" t="s">
        <v>14</v>
      </c>
      <c r="R157" s="1560">
        <v>46031</v>
      </c>
      <c r="S157" s="2109">
        <v>308400000</v>
      </c>
      <c r="T157" s="792">
        <f>S157/10</f>
        <v>30840000</v>
      </c>
      <c r="U157" s="2110">
        <f t="shared" si="1"/>
        <v>339240000</v>
      </c>
      <c r="V157" s="2105"/>
      <c r="W157" s="2105"/>
      <c r="X157" s="2105"/>
      <c r="Y157" s="2105"/>
      <c r="Z157" s="2105"/>
      <c r="AA157" s="2105"/>
      <c r="AB157" s="2105"/>
      <c r="AC157" s="2105"/>
      <c r="AD157" s="2136">
        <f>SUM(S157:T157)</f>
        <v>339240000</v>
      </c>
      <c r="AE157" s="644"/>
      <c r="AF157" s="645"/>
      <c r="AG157" s="1174">
        <f>SUM(AG158:AG170)</f>
        <v>204900000</v>
      </c>
      <c r="AH157" s="1174">
        <f t="shared" si="66"/>
        <v>20490000</v>
      </c>
      <c r="AI157" s="1174">
        <f t="shared" si="67"/>
        <v>225390000</v>
      </c>
      <c r="AJ157" s="1174">
        <f>SUM(AJ158:AJ170)</f>
        <v>225390000</v>
      </c>
      <c r="AK157" s="628">
        <f>ROUND(AD157-AJ157,0)</f>
        <v>113850000</v>
      </c>
      <c r="AL157" s="647">
        <f>AI157/AD157</f>
        <v>0.66439688715953304</v>
      </c>
      <c r="AM157" s="648"/>
      <c r="AN157" s="649"/>
      <c r="AO157" s="637"/>
      <c r="AP157" s="637"/>
      <c r="AQ157" s="637"/>
      <c r="AR157" s="637"/>
      <c r="AS157" s="637"/>
      <c r="AT157" s="637"/>
      <c r="AU157" s="637"/>
      <c r="AV157" s="637"/>
      <c r="AW157" s="653"/>
      <c r="AX157" s="347"/>
      <c r="AY157" s="347"/>
    </row>
    <row r="158" spans="1:51" ht="13.5" hidden="1" customHeight="1">
      <c r="A158" s="22"/>
      <c r="B158" s="5174"/>
      <c r="C158" s="5166"/>
      <c r="D158" s="5166"/>
      <c r="E158" s="2226"/>
      <c r="F158" s="775"/>
      <c r="G158" s="2182"/>
      <c r="H158" s="2107" t="s">
        <v>317</v>
      </c>
      <c r="I158" s="2115"/>
      <c r="J158" s="2116"/>
      <c r="K158" s="2117"/>
      <c r="L158" s="1495" t="s">
        <v>115</v>
      </c>
      <c r="M158" s="799"/>
      <c r="N158" s="2163"/>
      <c r="O158" s="1559"/>
      <c r="P158" s="2164"/>
      <c r="Q158" s="775"/>
      <c r="R158" s="944"/>
      <c r="S158" s="2109"/>
      <c r="T158" s="792"/>
      <c r="U158" s="2110">
        <f t="shared" si="1"/>
        <v>0</v>
      </c>
      <c r="V158" s="2105"/>
      <c r="W158" s="2105"/>
      <c r="X158" s="2105"/>
      <c r="Y158" s="2105"/>
      <c r="Z158" s="2105"/>
      <c r="AA158" s="2105"/>
      <c r="AB158" s="2105"/>
      <c r="AC158" s="2105"/>
      <c r="AD158" s="2227"/>
      <c r="AE158" s="1426">
        <v>45667</v>
      </c>
      <c r="AF158" s="1427">
        <v>45681</v>
      </c>
      <c r="AG158" s="1428">
        <v>25700000</v>
      </c>
      <c r="AH158" s="1428">
        <f t="shared" si="66"/>
        <v>2570000</v>
      </c>
      <c r="AI158" s="1428">
        <f t="shared" si="67"/>
        <v>28270000</v>
      </c>
      <c r="AJ158" s="1429">
        <v>28270000</v>
      </c>
      <c r="AK158" s="1430"/>
      <c r="AL158" s="1431"/>
      <c r="AM158" s="1208"/>
      <c r="AN158" s="1432"/>
      <c r="AO158" s="1433"/>
      <c r="AP158" s="1418"/>
      <c r="AQ158" s="1434"/>
      <c r="AR158" s="1435"/>
      <c r="AS158" s="1418"/>
      <c r="AT158" s="1433"/>
      <c r="AU158" s="1418"/>
      <c r="AV158" s="1434"/>
      <c r="AW158" s="1436"/>
      <c r="AX158" s="1437"/>
      <c r="AY158" s="1437"/>
    </row>
    <row r="159" spans="1:51" ht="13.5" hidden="1" customHeight="1">
      <c r="A159" s="22"/>
      <c r="B159" s="5174"/>
      <c r="C159" s="5166"/>
      <c r="D159" s="5166"/>
      <c r="E159" s="2226"/>
      <c r="F159" s="775"/>
      <c r="G159" s="2182"/>
      <c r="H159" s="2107" t="s">
        <v>318</v>
      </c>
      <c r="I159" s="2115"/>
      <c r="J159" s="2116"/>
      <c r="K159" s="2117"/>
      <c r="L159" s="1495" t="s">
        <v>115</v>
      </c>
      <c r="M159" s="799"/>
      <c r="N159" s="2163"/>
      <c r="O159" s="2165"/>
      <c r="P159" s="2166"/>
      <c r="Q159" s="2167"/>
      <c r="R159" s="2168"/>
      <c r="S159" s="2109"/>
      <c r="T159" s="792"/>
      <c r="U159" s="2110">
        <f t="shared" si="1"/>
        <v>0</v>
      </c>
      <c r="V159" s="2105"/>
      <c r="W159" s="2105"/>
      <c r="X159" s="2105"/>
      <c r="Y159" s="2105"/>
      <c r="Z159" s="2105"/>
      <c r="AA159" s="2105"/>
      <c r="AB159" s="2105"/>
      <c r="AC159" s="2105"/>
      <c r="AD159" s="2228"/>
      <c r="AE159" s="1448">
        <v>45698</v>
      </c>
      <c r="AF159" s="1449">
        <v>45772</v>
      </c>
      <c r="AG159" s="1450">
        <v>25700000</v>
      </c>
      <c r="AH159" s="1450">
        <f t="shared" si="66"/>
        <v>2570000</v>
      </c>
      <c r="AI159" s="1450">
        <f t="shared" si="67"/>
        <v>28270000</v>
      </c>
      <c r="AJ159" s="1451">
        <v>28270000</v>
      </c>
      <c r="AK159" s="1452"/>
      <c r="AL159" s="1453"/>
      <c r="AM159" s="1236"/>
      <c r="AN159" s="1454"/>
      <c r="AO159" s="1455"/>
      <c r="AP159" s="1440"/>
      <c r="AQ159" s="1456"/>
      <c r="AR159" s="1457"/>
      <c r="AS159" s="1440"/>
      <c r="AT159" s="1455"/>
      <c r="AU159" s="1440"/>
      <c r="AV159" s="1456"/>
      <c r="AW159" s="1458"/>
      <c r="AX159" s="1459"/>
      <c r="AY159" s="1459"/>
    </row>
    <row r="160" spans="1:51" ht="13.5" hidden="1" customHeight="1">
      <c r="A160" s="22"/>
      <c r="B160" s="5174"/>
      <c r="C160" s="5166"/>
      <c r="D160" s="5166"/>
      <c r="E160" s="2229"/>
      <c r="F160" s="2230"/>
      <c r="G160" s="2182"/>
      <c r="H160" s="2107" t="s">
        <v>319</v>
      </c>
      <c r="I160" s="977"/>
      <c r="J160" s="781"/>
      <c r="K160" s="782"/>
      <c r="L160" s="1495" t="s">
        <v>115</v>
      </c>
      <c r="M160" s="799"/>
      <c r="N160" s="978"/>
      <c r="O160" s="1559"/>
      <c r="P160" s="786"/>
      <c r="Q160" s="1701"/>
      <c r="R160" s="1560"/>
      <c r="S160" s="2109"/>
      <c r="T160" s="792"/>
      <c r="U160" s="2110">
        <f t="shared" si="1"/>
        <v>0</v>
      </c>
      <c r="V160" s="2105"/>
      <c r="W160" s="2105"/>
      <c r="X160" s="2105"/>
      <c r="Y160" s="2105"/>
      <c r="Z160" s="2105"/>
      <c r="AA160" s="2105"/>
      <c r="AB160" s="2105"/>
      <c r="AC160" s="2105"/>
      <c r="AD160" s="2228"/>
      <c r="AE160" s="1448">
        <v>45726</v>
      </c>
      <c r="AF160" s="1449">
        <v>45777</v>
      </c>
      <c r="AG160" s="1450">
        <v>25700000</v>
      </c>
      <c r="AH160" s="1450">
        <f t="shared" si="66"/>
        <v>2570000</v>
      </c>
      <c r="AI160" s="1450">
        <f t="shared" si="67"/>
        <v>28270000</v>
      </c>
      <c r="AJ160" s="1451">
        <v>28270000</v>
      </c>
      <c r="AK160" s="1471"/>
      <c r="AL160" s="1453"/>
      <c r="AM160" s="1236"/>
      <c r="AN160" s="1454"/>
      <c r="AO160" s="1440"/>
      <c r="AP160" s="1440"/>
      <c r="AQ160" s="1440"/>
      <c r="AR160" s="1440"/>
      <c r="AS160" s="1440"/>
      <c r="AT160" s="1440"/>
      <c r="AU160" s="1440"/>
      <c r="AV160" s="1440"/>
      <c r="AW160" s="1458"/>
      <c r="AX160" s="1459"/>
      <c r="AY160" s="1459"/>
    </row>
    <row r="161" spans="1:51" ht="13.5" hidden="1" customHeight="1">
      <c r="A161" s="22"/>
      <c r="B161" s="5174"/>
      <c r="C161" s="5166"/>
      <c r="D161" s="5166"/>
      <c r="E161" s="2229"/>
      <c r="F161" s="2230"/>
      <c r="G161" s="2182"/>
      <c r="H161" s="2107" t="s">
        <v>320</v>
      </c>
      <c r="I161" s="977"/>
      <c r="J161" s="781"/>
      <c r="K161" s="782"/>
      <c r="L161" s="1495" t="s">
        <v>115</v>
      </c>
      <c r="M161" s="799"/>
      <c r="N161" s="978"/>
      <c r="O161" s="1559"/>
      <c r="P161" s="786"/>
      <c r="Q161" s="1701"/>
      <c r="R161" s="1560"/>
      <c r="S161" s="2109"/>
      <c r="T161" s="792"/>
      <c r="U161" s="2110">
        <f t="shared" si="1"/>
        <v>0</v>
      </c>
      <c r="V161" s="2105"/>
      <c r="W161" s="2105"/>
      <c r="X161" s="2105"/>
      <c r="Y161" s="2105"/>
      <c r="Z161" s="2105"/>
      <c r="AA161" s="2105"/>
      <c r="AB161" s="2105"/>
      <c r="AC161" s="2105"/>
      <c r="AD161" s="2228"/>
      <c r="AE161" s="1448">
        <v>45757</v>
      </c>
      <c r="AF161" s="1449">
        <v>45800</v>
      </c>
      <c r="AG161" s="1450">
        <v>25700000</v>
      </c>
      <c r="AH161" s="1450">
        <f t="shared" si="66"/>
        <v>2570000</v>
      </c>
      <c r="AI161" s="1450">
        <f t="shared" si="67"/>
        <v>28270000</v>
      </c>
      <c r="AJ161" s="1451">
        <v>28270000</v>
      </c>
      <c r="AK161" s="1471"/>
      <c r="AL161" s="1453"/>
      <c r="AM161" s="1236"/>
      <c r="AN161" s="1454"/>
      <c r="AO161" s="1440"/>
      <c r="AP161" s="1440"/>
      <c r="AQ161" s="1440"/>
      <c r="AR161" s="1440"/>
      <c r="AS161" s="1440"/>
      <c r="AT161" s="1440"/>
      <c r="AU161" s="1440"/>
      <c r="AV161" s="1440"/>
      <c r="AW161" s="1458"/>
      <c r="AX161" s="1459"/>
      <c r="AY161" s="1459"/>
    </row>
    <row r="162" spans="1:51" ht="13.5" hidden="1" customHeight="1">
      <c r="A162" s="22"/>
      <c r="B162" s="5174"/>
      <c r="C162" s="5166"/>
      <c r="D162" s="5166"/>
      <c r="E162" s="2229"/>
      <c r="F162" s="2230"/>
      <c r="G162" s="2182"/>
      <c r="H162" s="2107" t="s">
        <v>321</v>
      </c>
      <c r="I162" s="977"/>
      <c r="J162" s="781"/>
      <c r="K162" s="782"/>
      <c r="L162" s="1495" t="s">
        <v>115</v>
      </c>
      <c r="M162" s="799"/>
      <c r="N162" s="978"/>
      <c r="O162" s="1559"/>
      <c r="P162" s="786"/>
      <c r="Q162" s="1701"/>
      <c r="R162" s="1560"/>
      <c r="S162" s="2109"/>
      <c r="T162" s="792"/>
      <c r="U162" s="2110">
        <f t="shared" si="1"/>
        <v>0</v>
      </c>
      <c r="V162" s="2105"/>
      <c r="W162" s="2105"/>
      <c r="X162" s="2105"/>
      <c r="Y162" s="2105"/>
      <c r="Z162" s="2105"/>
      <c r="AA162" s="2105"/>
      <c r="AB162" s="2105"/>
      <c r="AC162" s="2105"/>
      <c r="AD162" s="2228"/>
      <c r="AE162" s="1448">
        <v>45787</v>
      </c>
      <c r="AF162" s="1449">
        <v>45848</v>
      </c>
      <c r="AG162" s="1450">
        <v>25700000</v>
      </c>
      <c r="AH162" s="1450">
        <f t="shared" si="66"/>
        <v>2570000</v>
      </c>
      <c r="AI162" s="1450">
        <f t="shared" si="67"/>
        <v>28270000</v>
      </c>
      <c r="AJ162" s="1451">
        <v>28270000</v>
      </c>
      <c r="AK162" s="1471"/>
      <c r="AL162" s="1453"/>
      <c r="AM162" s="1236"/>
      <c r="AN162" s="1454"/>
      <c r="AO162" s="1440"/>
      <c r="AP162" s="1440"/>
      <c r="AQ162" s="1440"/>
      <c r="AR162" s="1440"/>
      <c r="AS162" s="1440"/>
      <c r="AT162" s="1440"/>
      <c r="AU162" s="1440"/>
      <c r="AV162" s="1440"/>
      <c r="AW162" s="1458"/>
      <c r="AX162" s="1459"/>
      <c r="AY162" s="1459"/>
    </row>
    <row r="163" spans="1:51" ht="13.5" hidden="1" customHeight="1">
      <c r="A163" s="22"/>
      <c r="B163" s="5174"/>
      <c r="C163" s="5166"/>
      <c r="D163" s="5166"/>
      <c r="E163" s="2229"/>
      <c r="F163" s="2230"/>
      <c r="G163" s="2182"/>
      <c r="H163" s="2107" t="s">
        <v>322</v>
      </c>
      <c r="I163" s="977"/>
      <c r="J163" s="781"/>
      <c r="K163" s="782"/>
      <c r="L163" s="1495" t="s">
        <v>115</v>
      </c>
      <c r="M163" s="799"/>
      <c r="N163" s="978"/>
      <c r="O163" s="1559"/>
      <c r="P163" s="786"/>
      <c r="Q163" s="1701"/>
      <c r="R163" s="1560"/>
      <c r="S163" s="2109"/>
      <c r="T163" s="792"/>
      <c r="U163" s="2110">
        <f t="shared" si="1"/>
        <v>0</v>
      </c>
      <c r="V163" s="2105"/>
      <c r="W163" s="2105"/>
      <c r="X163" s="2105"/>
      <c r="Y163" s="2105"/>
      <c r="Z163" s="2105"/>
      <c r="AA163" s="2105"/>
      <c r="AB163" s="2105"/>
      <c r="AC163" s="2105"/>
      <c r="AD163" s="2228"/>
      <c r="AE163" s="1448">
        <v>45818</v>
      </c>
      <c r="AF163" s="1449">
        <v>45863</v>
      </c>
      <c r="AG163" s="1450">
        <v>25700000</v>
      </c>
      <c r="AH163" s="1450">
        <f t="shared" si="66"/>
        <v>2570000</v>
      </c>
      <c r="AI163" s="1450">
        <f t="shared" si="67"/>
        <v>28270000</v>
      </c>
      <c r="AJ163" s="1451">
        <v>28270000</v>
      </c>
      <c r="AK163" s="1471"/>
      <c r="AL163" s="1453"/>
      <c r="AM163" s="1236"/>
      <c r="AN163" s="1454"/>
      <c r="AO163" s="1440"/>
      <c r="AP163" s="1440"/>
      <c r="AQ163" s="1440"/>
      <c r="AR163" s="1440"/>
      <c r="AS163" s="1440"/>
      <c r="AT163" s="1440"/>
      <c r="AU163" s="1440"/>
      <c r="AV163" s="1440"/>
      <c r="AW163" s="1458"/>
      <c r="AX163" s="1459"/>
      <c r="AY163" s="1459"/>
    </row>
    <row r="164" spans="1:51" ht="13.5" hidden="1" customHeight="1">
      <c r="A164" s="22"/>
      <c r="B164" s="5174"/>
      <c r="C164" s="5166"/>
      <c r="D164" s="5166"/>
      <c r="E164" s="2229"/>
      <c r="F164" s="2230"/>
      <c r="G164" s="2182"/>
      <c r="H164" s="2107" t="s">
        <v>323</v>
      </c>
      <c r="I164" s="977"/>
      <c r="J164" s="781"/>
      <c r="K164" s="782"/>
      <c r="L164" s="1495" t="s">
        <v>115</v>
      </c>
      <c r="M164" s="799"/>
      <c r="N164" s="978"/>
      <c r="O164" s="1559"/>
      <c r="P164" s="786"/>
      <c r="Q164" s="1701"/>
      <c r="R164" s="1560"/>
      <c r="S164" s="2109"/>
      <c r="T164" s="792"/>
      <c r="U164" s="2110">
        <f t="shared" si="1"/>
        <v>0</v>
      </c>
      <c r="V164" s="2105"/>
      <c r="W164" s="2105"/>
      <c r="X164" s="2105"/>
      <c r="Y164" s="2105"/>
      <c r="Z164" s="2105"/>
      <c r="AA164" s="2105"/>
      <c r="AB164" s="2105"/>
      <c r="AC164" s="2105"/>
      <c r="AD164" s="2228"/>
      <c r="AE164" s="1448">
        <v>45848</v>
      </c>
      <c r="AF164" s="1449">
        <v>45945</v>
      </c>
      <c r="AG164" s="1450">
        <v>25700000</v>
      </c>
      <c r="AH164" s="1450">
        <f t="shared" si="66"/>
        <v>2570000</v>
      </c>
      <c r="AI164" s="1450">
        <f t="shared" si="67"/>
        <v>28270000</v>
      </c>
      <c r="AJ164" s="1451">
        <v>28270000</v>
      </c>
      <c r="AK164" s="1471"/>
      <c r="AL164" s="1453"/>
      <c r="AM164" s="1236"/>
      <c r="AN164" s="1454"/>
      <c r="AO164" s="1440"/>
      <c r="AP164" s="1440"/>
      <c r="AQ164" s="1440"/>
      <c r="AR164" s="1440"/>
      <c r="AS164" s="1440"/>
      <c r="AT164" s="1440"/>
      <c r="AU164" s="1440"/>
      <c r="AV164" s="1440"/>
      <c r="AW164" s="1458"/>
      <c r="AX164" s="1459"/>
      <c r="AY164" s="1459"/>
    </row>
    <row r="165" spans="1:51" ht="13.5" hidden="1" customHeight="1">
      <c r="A165" s="22"/>
      <c r="B165" s="5174"/>
      <c r="C165" s="5166"/>
      <c r="D165" s="5166"/>
      <c r="E165" s="2229"/>
      <c r="F165" s="2230"/>
      <c r="G165" s="2182"/>
      <c r="H165" s="2107" t="s">
        <v>324</v>
      </c>
      <c r="I165" s="977"/>
      <c r="J165" s="781"/>
      <c r="K165" s="782"/>
      <c r="L165" s="1495" t="s">
        <v>115</v>
      </c>
      <c r="M165" s="799"/>
      <c r="N165" s="978"/>
      <c r="O165" s="1559"/>
      <c r="P165" s="786"/>
      <c r="Q165" s="1701"/>
      <c r="R165" s="1560"/>
      <c r="S165" s="2109"/>
      <c r="T165" s="792"/>
      <c r="U165" s="2110">
        <f t="shared" si="1"/>
        <v>0</v>
      </c>
      <c r="V165" s="2105"/>
      <c r="W165" s="2105"/>
      <c r="X165" s="2105"/>
      <c r="Y165" s="2105"/>
      <c r="Z165" s="2105"/>
      <c r="AA165" s="2105"/>
      <c r="AB165" s="2105"/>
      <c r="AC165" s="2105"/>
      <c r="AD165" s="2228"/>
      <c r="AE165" s="1448">
        <v>45879</v>
      </c>
      <c r="AF165" s="1449">
        <v>45946</v>
      </c>
      <c r="AG165" s="1450">
        <v>25700000</v>
      </c>
      <c r="AH165" s="1450">
        <f t="shared" si="66"/>
        <v>2570000</v>
      </c>
      <c r="AI165" s="1450">
        <f t="shared" si="67"/>
        <v>28270000</v>
      </c>
      <c r="AJ165" s="1451">
        <v>28270000</v>
      </c>
      <c r="AK165" s="1471"/>
      <c r="AL165" s="1382"/>
      <c r="AM165" s="1236"/>
      <c r="AN165" s="1454"/>
      <c r="AO165" s="1440"/>
      <c r="AP165" s="1440"/>
      <c r="AQ165" s="1440"/>
      <c r="AR165" s="1440"/>
      <c r="AS165" s="1440"/>
      <c r="AT165" s="1440"/>
      <c r="AU165" s="1440"/>
      <c r="AV165" s="1440"/>
      <c r="AW165" s="1458"/>
      <c r="AX165" s="1459"/>
      <c r="AY165" s="1459"/>
    </row>
    <row r="166" spans="1:51" ht="13.5" hidden="1" customHeight="1">
      <c r="A166" s="22"/>
      <c r="B166" s="5174"/>
      <c r="C166" s="5166"/>
      <c r="D166" s="5166"/>
      <c r="E166" s="2229"/>
      <c r="F166" s="2230"/>
      <c r="G166" s="2182"/>
      <c r="H166" s="2107" t="s">
        <v>325</v>
      </c>
      <c r="I166" s="977"/>
      <c r="J166" s="781"/>
      <c r="K166" s="782"/>
      <c r="L166" s="1495" t="s">
        <v>115</v>
      </c>
      <c r="M166" s="799"/>
      <c r="N166" s="978"/>
      <c r="O166" s="1559"/>
      <c r="P166" s="786"/>
      <c r="Q166" s="1701"/>
      <c r="R166" s="1560"/>
      <c r="S166" s="2109"/>
      <c r="T166" s="792"/>
      <c r="U166" s="2110">
        <f t="shared" si="1"/>
        <v>0</v>
      </c>
      <c r="V166" s="2105"/>
      <c r="W166" s="2105"/>
      <c r="X166" s="2105"/>
      <c r="Y166" s="2105"/>
      <c r="Z166" s="2105"/>
      <c r="AA166" s="2105"/>
      <c r="AB166" s="2105"/>
      <c r="AC166" s="2105"/>
      <c r="AD166" s="2228"/>
      <c r="AE166" s="1448">
        <v>45910</v>
      </c>
      <c r="AF166" s="1449">
        <v>45971</v>
      </c>
      <c r="AG166" s="1450">
        <v>25700000</v>
      </c>
      <c r="AH166" s="1450">
        <f t="shared" si="66"/>
        <v>2570000</v>
      </c>
      <c r="AI166" s="1450">
        <f t="shared" si="67"/>
        <v>28270000</v>
      </c>
      <c r="AJ166" s="1451">
        <v>28270000</v>
      </c>
      <c r="AK166" s="1472"/>
      <c r="AL166" s="1453"/>
      <c r="AM166" s="1236"/>
      <c r="AN166" s="1454"/>
      <c r="AO166" s="1440"/>
      <c r="AP166" s="1440"/>
      <c r="AQ166" s="1440"/>
      <c r="AR166" s="1440"/>
      <c r="AS166" s="1440"/>
      <c r="AT166" s="1440"/>
      <c r="AU166" s="1440"/>
      <c r="AV166" s="1440"/>
      <c r="AW166" s="1458"/>
      <c r="AX166" s="1459"/>
      <c r="AY166" s="1459"/>
    </row>
    <row r="167" spans="1:51" ht="13.5" hidden="1" customHeight="1">
      <c r="A167" s="22"/>
      <c r="B167" s="5174"/>
      <c r="C167" s="5166"/>
      <c r="D167" s="5166"/>
      <c r="E167" s="2229"/>
      <c r="F167" s="2230"/>
      <c r="G167" s="2182"/>
      <c r="H167" s="2183" t="s">
        <v>326</v>
      </c>
      <c r="I167" s="977"/>
      <c r="J167" s="781"/>
      <c r="K167" s="782"/>
      <c r="L167" s="1495" t="s">
        <v>115</v>
      </c>
      <c r="M167" s="799"/>
      <c r="N167" s="978"/>
      <c r="O167" s="1559"/>
      <c r="P167" s="2178"/>
      <c r="Q167" s="1701"/>
      <c r="R167" s="1701"/>
      <c r="S167" s="2109"/>
      <c r="T167" s="792"/>
      <c r="U167" s="2110">
        <f t="shared" si="1"/>
        <v>0</v>
      </c>
      <c r="V167" s="2105"/>
      <c r="W167" s="2105"/>
      <c r="X167" s="2105"/>
      <c r="Y167" s="2105"/>
      <c r="Z167" s="2105"/>
      <c r="AA167" s="2105"/>
      <c r="AB167" s="2105"/>
      <c r="AC167" s="2105"/>
      <c r="AD167" s="2228"/>
      <c r="AE167" s="1230">
        <v>45940</v>
      </c>
      <c r="AF167" s="1231">
        <v>45971</v>
      </c>
      <c r="AG167" s="1474">
        <v>25700000</v>
      </c>
      <c r="AH167" s="1474">
        <f t="shared" si="66"/>
        <v>2570000</v>
      </c>
      <c r="AI167" s="1474">
        <f t="shared" si="67"/>
        <v>28270000</v>
      </c>
      <c r="AJ167" s="1475">
        <v>28270000</v>
      </c>
      <c r="AK167" s="1472"/>
      <c r="AL167" s="1453"/>
      <c r="AM167" s="1236"/>
      <c r="AN167" s="1454"/>
      <c r="AO167" s="1440"/>
      <c r="AP167" s="1440"/>
      <c r="AQ167" s="1440"/>
      <c r="AR167" s="1440"/>
      <c r="AS167" s="1440"/>
      <c r="AT167" s="1440"/>
      <c r="AU167" s="1440"/>
      <c r="AV167" s="1440"/>
      <c r="AW167" s="1458"/>
      <c r="AX167" s="1459"/>
      <c r="AY167" s="1459"/>
    </row>
    <row r="168" spans="1:51" ht="13.5" hidden="1" customHeight="1">
      <c r="A168" s="22"/>
      <c r="B168" s="5174"/>
      <c r="C168" s="5166"/>
      <c r="D168" s="5166"/>
      <c r="E168" s="2229"/>
      <c r="F168" s="2230"/>
      <c r="G168" s="2182"/>
      <c r="H168" s="2183" t="s">
        <v>327</v>
      </c>
      <c r="I168" s="977"/>
      <c r="J168" s="781"/>
      <c r="K168" s="782"/>
      <c r="L168" s="1495" t="s">
        <v>115</v>
      </c>
      <c r="M168" s="799"/>
      <c r="N168" s="978"/>
      <c r="O168" s="1559"/>
      <c r="P168" s="2178"/>
      <c r="Q168" s="1701"/>
      <c r="R168" s="1701"/>
      <c r="S168" s="2109"/>
      <c r="T168" s="792"/>
      <c r="U168" s="2110">
        <f t="shared" si="1"/>
        <v>0</v>
      </c>
      <c r="V168" s="2105"/>
      <c r="W168" s="2105"/>
      <c r="X168" s="2105"/>
      <c r="Y168" s="2105"/>
      <c r="Z168" s="2105"/>
      <c r="AA168" s="2105"/>
      <c r="AB168" s="2105"/>
      <c r="AC168" s="2105"/>
      <c r="AD168" s="2228"/>
      <c r="AE168" s="1230">
        <v>45971</v>
      </c>
      <c r="AF168" s="1231">
        <v>46045</v>
      </c>
      <c r="AG168" s="1474">
        <v>25700000</v>
      </c>
      <c r="AH168" s="1474">
        <f t="shared" si="66"/>
        <v>2570000</v>
      </c>
      <c r="AI168" s="1474">
        <f t="shared" si="67"/>
        <v>28270000</v>
      </c>
      <c r="AJ168" s="1475">
        <v>28270000</v>
      </c>
      <c r="AK168" s="1472"/>
      <c r="AL168" s="1453"/>
      <c r="AM168" s="1236"/>
      <c r="AN168" s="1454"/>
      <c r="AO168" s="1440"/>
      <c r="AP168" s="1440"/>
      <c r="AQ168" s="1440"/>
      <c r="AR168" s="1440"/>
      <c r="AS168" s="1440"/>
      <c r="AT168" s="1440"/>
      <c r="AU168" s="1440"/>
      <c r="AV168" s="1440"/>
      <c r="AW168" s="1458"/>
      <c r="AX168" s="1459"/>
      <c r="AY168" s="1459"/>
    </row>
    <row r="169" spans="1:51" ht="13.5" hidden="1" customHeight="1">
      <c r="A169" s="22"/>
      <c r="B169" s="5174"/>
      <c r="C169" s="5166"/>
      <c r="D169" s="5166"/>
      <c r="E169" s="2229"/>
      <c r="F169" s="2230"/>
      <c r="G169" s="2182"/>
      <c r="H169" s="2183" t="s">
        <v>328</v>
      </c>
      <c r="I169" s="977"/>
      <c r="J169" s="781"/>
      <c r="K169" s="782"/>
      <c r="L169" s="1495" t="s">
        <v>115</v>
      </c>
      <c r="M169" s="799"/>
      <c r="N169" s="978"/>
      <c r="O169" s="1559"/>
      <c r="P169" s="2178"/>
      <c r="Q169" s="1701"/>
      <c r="R169" s="1701"/>
      <c r="S169" s="2109"/>
      <c r="T169" s="792"/>
      <c r="U169" s="2110">
        <f t="shared" si="1"/>
        <v>0</v>
      </c>
      <c r="V169" s="2105"/>
      <c r="W169" s="2105"/>
      <c r="X169" s="2105"/>
      <c r="Y169" s="2105"/>
      <c r="Z169" s="2105"/>
      <c r="AA169" s="2105"/>
      <c r="AB169" s="2105"/>
      <c r="AC169" s="2105"/>
      <c r="AD169" s="2228"/>
      <c r="AE169" s="1230">
        <v>46001</v>
      </c>
      <c r="AF169" s="1231">
        <v>46063</v>
      </c>
      <c r="AG169" s="1474">
        <v>25700000</v>
      </c>
      <c r="AH169" s="1474">
        <f t="shared" si="66"/>
        <v>2570000</v>
      </c>
      <c r="AI169" s="1474">
        <f t="shared" si="67"/>
        <v>28270000</v>
      </c>
      <c r="AJ169" s="1475">
        <v>28270000</v>
      </c>
      <c r="AK169" s="1472"/>
      <c r="AL169" s="1453"/>
      <c r="AM169" s="1236"/>
      <c r="AN169" s="1454"/>
      <c r="AO169" s="1440"/>
      <c r="AP169" s="1440"/>
      <c r="AQ169" s="1440"/>
      <c r="AR169" s="1440"/>
      <c r="AS169" s="1440"/>
      <c r="AT169" s="1440"/>
      <c r="AU169" s="1440"/>
      <c r="AV169" s="1440"/>
      <c r="AW169" s="1458"/>
      <c r="AX169" s="1459"/>
      <c r="AY169" s="1459"/>
    </row>
    <row r="170" spans="1:51" ht="13.5" hidden="1" customHeight="1">
      <c r="A170" s="22"/>
      <c r="B170" s="5174"/>
      <c r="C170" s="5166"/>
      <c r="D170" s="5166"/>
      <c r="E170" s="2229"/>
      <c r="F170" s="2230"/>
      <c r="G170" s="2182"/>
      <c r="H170" s="2183" t="s">
        <v>329</v>
      </c>
      <c r="I170" s="977"/>
      <c r="J170" s="781"/>
      <c r="K170" s="782"/>
      <c r="L170" s="1495"/>
      <c r="M170" s="799"/>
      <c r="N170" s="978"/>
      <c r="O170" s="1559"/>
      <c r="P170" s="2178"/>
      <c r="Q170" s="1701"/>
      <c r="R170" s="1701"/>
      <c r="S170" s="2109"/>
      <c r="T170" s="792"/>
      <c r="U170" s="2110">
        <f t="shared" si="1"/>
        <v>0</v>
      </c>
      <c r="V170" s="2105"/>
      <c r="W170" s="2105"/>
      <c r="X170" s="2105"/>
      <c r="Y170" s="2105"/>
      <c r="Z170" s="2105"/>
      <c r="AA170" s="2105"/>
      <c r="AB170" s="2105"/>
      <c r="AC170" s="2105"/>
      <c r="AD170" s="2224"/>
      <c r="AE170" s="1402">
        <v>46022</v>
      </c>
      <c r="AF170" s="1403"/>
      <c r="AG170" s="1484">
        <v>-103500000</v>
      </c>
      <c r="AH170" s="1484">
        <f t="shared" si="66"/>
        <v>-10350000</v>
      </c>
      <c r="AI170" s="1485">
        <f t="shared" si="67"/>
        <v>-113850000</v>
      </c>
      <c r="AJ170" s="1485">
        <v>-113850000</v>
      </c>
      <c r="AK170" s="1486"/>
      <c r="AL170" s="1406"/>
      <c r="AM170" s="1280"/>
      <c r="AN170" s="1407"/>
      <c r="AO170" s="1394"/>
      <c r="AP170" s="1394"/>
      <c r="AQ170" s="1394"/>
      <c r="AR170" s="1394"/>
      <c r="AS170" s="1394"/>
      <c r="AT170" s="1394"/>
      <c r="AU170" s="1394"/>
      <c r="AV170" s="1394"/>
      <c r="AW170" s="1411"/>
      <c r="AX170" s="1412"/>
      <c r="AY170" s="1412"/>
    </row>
    <row r="171" spans="1:51" ht="30" customHeight="1">
      <c r="A171" s="22"/>
      <c r="B171" s="5174" t="s">
        <v>16</v>
      </c>
      <c r="C171" s="5166"/>
      <c r="D171" s="5166"/>
      <c r="E171" s="1038" t="s">
        <v>16</v>
      </c>
      <c r="F171" s="1676" t="s">
        <v>406</v>
      </c>
      <c r="G171" s="1677" t="s">
        <v>407</v>
      </c>
      <c r="H171" s="2125" t="s">
        <v>616</v>
      </c>
      <c r="I171" s="977" t="s">
        <v>231</v>
      </c>
      <c r="J171" s="781" t="s">
        <v>113</v>
      </c>
      <c r="K171" s="782" t="s">
        <v>382</v>
      </c>
      <c r="L171" s="1495" t="s">
        <v>115</v>
      </c>
      <c r="M171" s="799" t="s">
        <v>408</v>
      </c>
      <c r="N171" s="784" t="s">
        <v>117</v>
      </c>
      <c r="O171" s="2176" t="s">
        <v>409</v>
      </c>
      <c r="P171" s="786">
        <v>45952</v>
      </c>
      <c r="Q171" s="1701" t="s">
        <v>14</v>
      </c>
      <c r="R171" s="787">
        <v>45991</v>
      </c>
      <c r="S171" s="2109">
        <v>5500000</v>
      </c>
      <c r="T171" s="792">
        <f>S171/10</f>
        <v>550000</v>
      </c>
      <c r="U171" s="2110">
        <f t="shared" si="1"/>
        <v>6050000</v>
      </c>
      <c r="V171" s="2105"/>
      <c r="W171" s="2105"/>
      <c r="X171" s="2105"/>
      <c r="Y171" s="2105"/>
      <c r="Z171" s="2105"/>
      <c r="AA171" s="2105"/>
      <c r="AB171" s="2105"/>
      <c r="AC171" s="2105"/>
      <c r="AD171" s="2136">
        <f>SUM(S171:T171)</f>
        <v>6050000</v>
      </c>
      <c r="AE171" s="644"/>
      <c r="AF171" s="645"/>
      <c r="AG171" s="1174">
        <f>SUM(AG173:AG174)</f>
        <v>3300000</v>
      </c>
      <c r="AH171" s="1174">
        <f t="shared" si="66"/>
        <v>330000</v>
      </c>
      <c r="AI171" s="1174">
        <f t="shared" si="67"/>
        <v>3630000</v>
      </c>
      <c r="AJ171" s="1174">
        <v>3300000</v>
      </c>
      <c r="AK171" s="628">
        <f>ROUND(AD171-AJ171,0)</f>
        <v>2750000</v>
      </c>
      <c r="AL171" s="1610">
        <f>AI171/AD171</f>
        <v>0.6</v>
      </c>
      <c r="AM171" s="1611" t="s">
        <v>622</v>
      </c>
      <c r="AN171" s="649"/>
      <c r="AO171" s="637"/>
      <c r="AP171" s="637"/>
      <c r="AQ171" s="637"/>
      <c r="AR171" s="637"/>
      <c r="AS171" s="637"/>
      <c r="AT171" s="637"/>
      <c r="AU171" s="637"/>
      <c r="AV171" s="637"/>
      <c r="AW171" s="653"/>
      <c r="AX171" s="654"/>
      <c r="AY171" s="654"/>
    </row>
    <row r="172" spans="1:51" ht="13.5" hidden="1" customHeight="1">
      <c r="A172" s="22"/>
      <c r="B172" s="775"/>
      <c r="C172" s="775"/>
      <c r="D172" s="775"/>
      <c r="E172" s="2229"/>
      <c r="F172" s="775"/>
      <c r="G172" s="778"/>
      <c r="H172" s="2265" t="s">
        <v>411</v>
      </c>
      <c r="I172" s="977"/>
      <c r="J172" s="2116"/>
      <c r="K172" s="782"/>
      <c r="L172" s="1495" t="s">
        <v>115</v>
      </c>
      <c r="M172" s="2266" t="s">
        <v>156</v>
      </c>
      <c r="N172" s="978">
        <v>0.4</v>
      </c>
      <c r="O172" s="1559"/>
      <c r="P172" s="786"/>
      <c r="Q172" s="1701"/>
      <c r="R172" s="1560"/>
      <c r="S172" s="2109"/>
      <c r="T172" s="792"/>
      <c r="U172" s="2110">
        <f t="shared" si="1"/>
        <v>0</v>
      </c>
      <c r="V172" s="2105"/>
      <c r="W172" s="2105"/>
      <c r="X172" s="2105"/>
      <c r="Y172" s="2105"/>
      <c r="Z172" s="2105"/>
      <c r="AA172" s="2105"/>
      <c r="AB172" s="2105"/>
      <c r="AC172" s="2105"/>
      <c r="AD172" s="2267"/>
      <c r="AE172" s="1625"/>
      <c r="AF172" s="1626"/>
      <c r="AG172" s="1627"/>
      <c r="AH172" s="1627"/>
      <c r="AI172" s="1628"/>
      <c r="AJ172" s="1628"/>
      <c r="AK172" s="1629"/>
      <c r="AL172" s="1630"/>
      <c r="AM172" s="1631"/>
      <c r="AN172" s="873"/>
      <c r="AO172" s="875"/>
      <c r="AP172" s="875"/>
      <c r="AQ172" s="875"/>
      <c r="AR172" s="875"/>
      <c r="AS172" s="875"/>
      <c r="AT172" s="875"/>
      <c r="AU172" s="875"/>
      <c r="AV172" s="875"/>
      <c r="AW172" s="878"/>
      <c r="AX172" s="376"/>
      <c r="AY172" s="376"/>
    </row>
    <row r="173" spans="1:51" ht="13.5" hidden="1" customHeight="1">
      <c r="A173" s="22"/>
      <c r="B173" s="5174"/>
      <c r="C173" s="5166"/>
      <c r="D173" s="5166"/>
      <c r="E173" s="2229"/>
      <c r="F173" s="775"/>
      <c r="G173" s="2268"/>
      <c r="H173" s="2265" t="s">
        <v>412</v>
      </c>
      <c r="I173" s="977"/>
      <c r="J173" s="2116"/>
      <c r="K173" s="782"/>
      <c r="L173" s="1495" t="s">
        <v>115</v>
      </c>
      <c r="M173" s="2266" t="s">
        <v>413</v>
      </c>
      <c r="N173" s="978">
        <v>0.3</v>
      </c>
      <c r="O173" s="1559"/>
      <c r="P173" s="786"/>
      <c r="Q173" s="1701"/>
      <c r="R173" s="1560"/>
      <c r="S173" s="2109"/>
      <c r="T173" s="792"/>
      <c r="U173" s="2110">
        <f t="shared" si="1"/>
        <v>0</v>
      </c>
      <c r="V173" s="2105"/>
      <c r="W173" s="2105"/>
      <c r="X173" s="2105"/>
      <c r="Y173" s="2105"/>
      <c r="Z173" s="2105"/>
      <c r="AA173" s="2105"/>
      <c r="AB173" s="2105"/>
      <c r="AC173" s="2105"/>
      <c r="AD173" s="2223"/>
      <c r="AE173" s="1645">
        <v>46013</v>
      </c>
      <c r="AF173" s="1646">
        <v>46021</v>
      </c>
      <c r="AG173" s="1647">
        <v>1650000</v>
      </c>
      <c r="AH173" s="1647">
        <f t="shared" ref="AH173:AH176" si="69">AG173/10</f>
        <v>165000</v>
      </c>
      <c r="AI173" s="1648">
        <f t="shared" ref="AI173:AI176" si="70">SUM(AG173:AH173)</f>
        <v>1815000</v>
      </c>
      <c r="AJ173" s="1648">
        <f t="shared" ref="AJ173:AJ174" si="71">AI173</f>
        <v>1815000</v>
      </c>
      <c r="AK173" s="1649"/>
      <c r="AL173" s="1650"/>
      <c r="AM173" s="1208"/>
      <c r="AN173" s="1432"/>
      <c r="AO173" s="1418"/>
      <c r="AP173" s="1418"/>
      <c r="AQ173" s="1418"/>
      <c r="AR173" s="1418"/>
      <c r="AS173" s="1418"/>
      <c r="AT173" s="1418"/>
      <c r="AU173" s="1418"/>
      <c r="AV173" s="1418"/>
      <c r="AW173" s="1436"/>
      <c r="AX173" s="1389"/>
      <c r="AY173" s="1389"/>
    </row>
    <row r="174" spans="1:51" ht="13.5" hidden="1" customHeight="1">
      <c r="A174" s="22"/>
      <c r="B174" s="5174"/>
      <c r="C174" s="5166"/>
      <c r="D174" s="5166"/>
      <c r="E174" s="2229"/>
      <c r="F174" s="775"/>
      <c r="G174" s="778"/>
      <c r="H174" s="2265" t="s">
        <v>414</v>
      </c>
      <c r="I174" s="977"/>
      <c r="J174" s="2116"/>
      <c r="K174" s="782"/>
      <c r="L174" s="1495" t="s">
        <v>115</v>
      </c>
      <c r="M174" s="2266" t="s">
        <v>415</v>
      </c>
      <c r="N174" s="978">
        <v>0.3</v>
      </c>
      <c r="O174" s="1559"/>
      <c r="P174" s="786"/>
      <c r="Q174" s="1701"/>
      <c r="R174" s="1560"/>
      <c r="S174" s="2109"/>
      <c r="T174" s="792"/>
      <c r="U174" s="2110">
        <f t="shared" si="1"/>
        <v>0</v>
      </c>
      <c r="V174" s="2105"/>
      <c r="W174" s="2105"/>
      <c r="X174" s="2105"/>
      <c r="Y174" s="2105"/>
      <c r="Z174" s="2105"/>
      <c r="AA174" s="2105"/>
      <c r="AB174" s="2105"/>
      <c r="AC174" s="2105"/>
      <c r="AD174" s="2224"/>
      <c r="AE174" s="1402">
        <v>45996</v>
      </c>
      <c r="AF174" s="1403">
        <v>46010</v>
      </c>
      <c r="AG174" s="1653">
        <v>1650000</v>
      </c>
      <c r="AH174" s="1647">
        <f t="shared" si="69"/>
        <v>165000</v>
      </c>
      <c r="AI174" s="1648">
        <f t="shared" si="70"/>
        <v>1815000</v>
      </c>
      <c r="AJ174" s="1648">
        <f t="shared" si="71"/>
        <v>1815000</v>
      </c>
      <c r="AK174" s="1556"/>
      <c r="AL174" s="1406"/>
      <c r="AM174" s="1280"/>
      <c r="AN174" s="1407"/>
      <c r="AO174" s="1394"/>
      <c r="AP174" s="1394"/>
      <c r="AQ174" s="1394"/>
      <c r="AR174" s="1394"/>
      <c r="AS174" s="1394"/>
      <c r="AT174" s="1394"/>
      <c r="AU174" s="1394"/>
      <c r="AV174" s="1394"/>
      <c r="AW174" s="1411"/>
      <c r="AX174" s="1412"/>
      <c r="AY174" s="1412"/>
    </row>
    <row r="175" spans="1:51" ht="30" customHeight="1">
      <c r="A175" s="22"/>
      <c r="B175" s="5174" t="s">
        <v>16</v>
      </c>
      <c r="C175" s="5166"/>
      <c r="D175" s="5166"/>
      <c r="E175" s="1038" t="s">
        <v>16</v>
      </c>
      <c r="F175" s="1676" t="s">
        <v>416</v>
      </c>
      <c r="G175" s="1677" t="s">
        <v>417</v>
      </c>
      <c r="H175" s="2269" t="s">
        <v>613</v>
      </c>
      <c r="I175" s="977" t="s">
        <v>112</v>
      </c>
      <c r="J175" s="781" t="s">
        <v>113</v>
      </c>
      <c r="K175" s="782" t="s">
        <v>114</v>
      </c>
      <c r="L175" s="1495" t="s">
        <v>138</v>
      </c>
      <c r="M175" s="799" t="s">
        <v>191</v>
      </c>
      <c r="N175" s="784" t="s">
        <v>117</v>
      </c>
      <c r="O175" s="1559">
        <v>45993</v>
      </c>
      <c r="P175" s="2178">
        <v>45993</v>
      </c>
      <c r="Q175" s="775" t="s">
        <v>14</v>
      </c>
      <c r="R175" s="2179">
        <v>46112</v>
      </c>
      <c r="S175" s="2109">
        <v>3500000</v>
      </c>
      <c r="T175" s="792">
        <f t="shared" ref="T175:T176" si="72">S175/10</f>
        <v>350000</v>
      </c>
      <c r="U175" s="2110">
        <f t="shared" si="1"/>
        <v>3850000</v>
      </c>
      <c r="V175" s="2105"/>
      <c r="W175" s="2105"/>
      <c r="X175" s="2105"/>
      <c r="Y175" s="2105"/>
      <c r="Z175" s="2105"/>
      <c r="AA175" s="2105"/>
      <c r="AB175" s="2105"/>
      <c r="AC175" s="2105"/>
      <c r="AD175" s="2159">
        <f t="shared" ref="AD175:AD176" si="73">SUM(S175:T175)</f>
        <v>3850000</v>
      </c>
      <c r="AE175" s="1663">
        <v>46022</v>
      </c>
      <c r="AF175" s="1664">
        <v>46028</v>
      </c>
      <c r="AG175" s="1665">
        <f>S175</f>
        <v>3500000</v>
      </c>
      <c r="AH175" s="1665">
        <f t="shared" si="69"/>
        <v>350000</v>
      </c>
      <c r="AI175" s="1665">
        <f t="shared" si="70"/>
        <v>3850000</v>
      </c>
      <c r="AJ175" s="1665">
        <v>3850000</v>
      </c>
      <c r="AK175" s="794">
        <f t="shared" ref="AK175:AK176" si="74">ROUND(AD175-AJ175,0)</f>
        <v>0</v>
      </c>
      <c r="AL175" s="1666">
        <f t="shared" ref="AL175:AL176" si="75">AI175/AD175</f>
        <v>1</v>
      </c>
      <c r="AM175" s="1515"/>
      <c r="AN175" s="1006"/>
      <c r="AO175" s="991"/>
      <c r="AP175" s="991"/>
      <c r="AQ175" s="991"/>
      <c r="AR175" s="991"/>
      <c r="AS175" s="991"/>
      <c r="AT175" s="991"/>
      <c r="AU175" s="991"/>
      <c r="AV175" s="991"/>
      <c r="AW175" s="1010"/>
      <c r="AX175" s="1011"/>
      <c r="AY175" s="1011"/>
    </row>
    <row r="176" spans="1:51" ht="30" customHeight="1">
      <c r="A176" s="22"/>
      <c r="B176" s="5174" t="s">
        <v>16</v>
      </c>
      <c r="C176" s="5166"/>
      <c r="D176" s="5166"/>
      <c r="E176" s="1038" t="s">
        <v>16</v>
      </c>
      <c r="F176" s="1676" t="s">
        <v>418</v>
      </c>
      <c r="G176" s="1677" t="s">
        <v>419</v>
      </c>
      <c r="H176" s="2125" t="s">
        <v>616</v>
      </c>
      <c r="I176" s="977" t="s">
        <v>231</v>
      </c>
      <c r="J176" s="781" t="s">
        <v>113</v>
      </c>
      <c r="K176" s="782" t="s">
        <v>382</v>
      </c>
      <c r="L176" s="1495" t="s">
        <v>115</v>
      </c>
      <c r="M176" s="799" t="s">
        <v>420</v>
      </c>
      <c r="N176" s="784" t="s">
        <v>117</v>
      </c>
      <c r="O176" s="2176" t="s">
        <v>409</v>
      </c>
      <c r="P176" s="786">
        <v>45931</v>
      </c>
      <c r="Q176" s="1701" t="s">
        <v>14</v>
      </c>
      <c r="R176" s="1560">
        <v>45960</v>
      </c>
      <c r="S176" s="2109">
        <v>5500000</v>
      </c>
      <c r="T176" s="792">
        <f t="shared" si="72"/>
        <v>550000</v>
      </c>
      <c r="U176" s="2110">
        <f t="shared" si="1"/>
        <v>6050000</v>
      </c>
      <c r="V176" s="2105"/>
      <c r="W176" s="2105"/>
      <c r="X176" s="2105"/>
      <c r="Y176" s="2105"/>
      <c r="Z176" s="2105"/>
      <c r="AA176" s="2105"/>
      <c r="AB176" s="2105"/>
      <c r="AC176" s="2105"/>
      <c r="AD176" s="2136">
        <f t="shared" si="73"/>
        <v>6050000</v>
      </c>
      <c r="AE176" s="644"/>
      <c r="AF176" s="645"/>
      <c r="AG176" s="1174">
        <f>SUM(AG178:AG179)</f>
        <v>3162500</v>
      </c>
      <c r="AH176" s="1174">
        <f t="shared" si="69"/>
        <v>316250</v>
      </c>
      <c r="AI176" s="1174">
        <f t="shared" si="70"/>
        <v>3478750</v>
      </c>
      <c r="AJ176" s="1174">
        <f>SUM(AJ178:AJ179)</f>
        <v>3327500</v>
      </c>
      <c r="AK176" s="628">
        <f t="shared" si="74"/>
        <v>2722500</v>
      </c>
      <c r="AL176" s="1610">
        <f t="shared" si="75"/>
        <v>0.57499999999999996</v>
      </c>
      <c r="AM176" s="1611" t="s">
        <v>623</v>
      </c>
      <c r="AN176" s="305"/>
      <c r="AO176" s="292"/>
      <c r="AP176" s="292"/>
      <c r="AQ176" s="292"/>
      <c r="AR176" s="292"/>
      <c r="AS176" s="292"/>
      <c r="AT176" s="292"/>
      <c r="AU176" s="292"/>
      <c r="AV176" s="292"/>
      <c r="AW176" s="309"/>
      <c r="AX176" s="310"/>
      <c r="AY176" s="310"/>
    </row>
    <row r="177" spans="1:51" ht="13.5" hidden="1" customHeight="1">
      <c r="A177" s="22"/>
      <c r="B177" s="775"/>
      <c r="C177" s="775"/>
      <c r="D177" s="775"/>
      <c r="E177" s="2229"/>
      <c r="F177" s="775"/>
      <c r="G177" s="778"/>
      <c r="H177" s="2265" t="s">
        <v>411</v>
      </c>
      <c r="I177" s="977"/>
      <c r="J177" s="2116"/>
      <c r="K177" s="782"/>
      <c r="L177" s="1495" t="s">
        <v>115</v>
      </c>
      <c r="M177" s="2270" t="s">
        <v>156</v>
      </c>
      <c r="N177" s="978">
        <v>0.45</v>
      </c>
      <c r="O177" s="1559"/>
      <c r="P177" s="786"/>
      <c r="Q177" s="1701"/>
      <c r="R177" s="1560"/>
      <c r="S177" s="2109"/>
      <c r="T177" s="792"/>
      <c r="U177" s="2110">
        <f t="shared" si="1"/>
        <v>0</v>
      </c>
      <c r="V177" s="2105"/>
      <c r="W177" s="2105"/>
      <c r="X177" s="2105"/>
      <c r="Y177" s="2105"/>
      <c r="Z177" s="2105"/>
      <c r="AA177" s="2105"/>
      <c r="AB177" s="2105"/>
      <c r="AC177" s="2105"/>
      <c r="AD177" s="2267"/>
      <c r="AE177" s="1625"/>
      <c r="AF177" s="1626"/>
      <c r="AG177" s="1627"/>
      <c r="AH177" s="1627"/>
      <c r="AI177" s="1628"/>
      <c r="AJ177" s="1628"/>
      <c r="AK177" s="1629"/>
      <c r="AL177" s="1630"/>
      <c r="AM177" s="1631"/>
      <c r="AN177" s="1672"/>
      <c r="AO177" s="1673"/>
      <c r="AP177" s="1673"/>
      <c r="AQ177" s="1673"/>
      <c r="AR177" s="1673"/>
      <c r="AS177" s="1673"/>
      <c r="AT177" s="1673"/>
      <c r="AU177" s="1673"/>
      <c r="AV177" s="1673"/>
      <c r="AW177" s="1674"/>
      <c r="AX177" s="376"/>
      <c r="AY177" s="376"/>
    </row>
    <row r="178" spans="1:51" ht="13.5" hidden="1" customHeight="1">
      <c r="A178" s="22"/>
      <c r="B178" s="5174"/>
      <c r="C178" s="5166"/>
      <c r="D178" s="5166"/>
      <c r="E178" s="2229"/>
      <c r="F178" s="775"/>
      <c r="G178" s="2268"/>
      <c r="H178" s="2265" t="s">
        <v>414</v>
      </c>
      <c r="I178" s="977"/>
      <c r="J178" s="2116"/>
      <c r="K178" s="782"/>
      <c r="L178" s="1495" t="s">
        <v>115</v>
      </c>
      <c r="M178" s="779" t="s">
        <v>415</v>
      </c>
      <c r="N178" s="978">
        <v>0.3</v>
      </c>
      <c r="O178" s="1559"/>
      <c r="P178" s="786"/>
      <c r="Q178" s="1701"/>
      <c r="R178" s="1560"/>
      <c r="S178" s="2109"/>
      <c r="T178" s="792"/>
      <c r="U178" s="2110">
        <f t="shared" si="1"/>
        <v>0</v>
      </c>
      <c r="V178" s="2105"/>
      <c r="W178" s="2105"/>
      <c r="X178" s="2105"/>
      <c r="Y178" s="2105"/>
      <c r="Z178" s="2105"/>
      <c r="AA178" s="2105"/>
      <c r="AB178" s="2105"/>
      <c r="AC178" s="2105"/>
      <c r="AD178" s="2223"/>
      <c r="AE178" s="1645">
        <v>46003</v>
      </c>
      <c r="AF178" s="1646">
        <v>46006</v>
      </c>
      <c r="AG178" s="1647">
        <v>1650000</v>
      </c>
      <c r="AH178" s="1647">
        <f t="shared" ref="AH178:AH179" si="76">AG178/10</f>
        <v>165000</v>
      </c>
      <c r="AI178" s="1648">
        <f t="shared" ref="AI178:AI179" si="77">SUM(AG178:AH178)</f>
        <v>1815000</v>
      </c>
      <c r="AJ178" s="1648">
        <f>AI178</f>
        <v>1815000</v>
      </c>
      <c r="AK178" s="1649"/>
      <c r="AL178" s="1650"/>
      <c r="AM178" s="1208"/>
      <c r="AN178" s="1432"/>
      <c r="AO178" s="1418"/>
      <c r="AP178" s="1418"/>
      <c r="AQ178" s="1418"/>
      <c r="AR178" s="1418"/>
      <c r="AS178" s="1418"/>
      <c r="AT178" s="1418"/>
      <c r="AU178" s="1418"/>
      <c r="AV178" s="1418"/>
      <c r="AW178" s="1436"/>
      <c r="AX178" s="1389"/>
      <c r="AY178" s="1389"/>
    </row>
    <row r="179" spans="1:51" ht="13.5" hidden="1" customHeight="1">
      <c r="A179" s="22"/>
      <c r="B179" s="5174"/>
      <c r="C179" s="5166"/>
      <c r="D179" s="5166"/>
      <c r="E179" s="2229"/>
      <c r="F179" s="775"/>
      <c r="G179" s="778"/>
      <c r="H179" s="2265" t="s">
        <v>422</v>
      </c>
      <c r="I179" s="977"/>
      <c r="J179" s="2116"/>
      <c r="K179" s="782"/>
      <c r="L179" s="1495" t="s">
        <v>115</v>
      </c>
      <c r="M179" s="779" t="s">
        <v>423</v>
      </c>
      <c r="N179" s="978">
        <v>0.25</v>
      </c>
      <c r="O179" s="1559"/>
      <c r="P179" s="786"/>
      <c r="Q179" s="1701"/>
      <c r="R179" s="1560"/>
      <c r="S179" s="2109"/>
      <c r="T179" s="792"/>
      <c r="U179" s="2110">
        <f t="shared" si="1"/>
        <v>0</v>
      </c>
      <c r="V179" s="2105"/>
      <c r="W179" s="2105"/>
      <c r="X179" s="2105"/>
      <c r="Y179" s="2105"/>
      <c r="Z179" s="2105"/>
      <c r="AA179" s="2105"/>
      <c r="AB179" s="2105"/>
      <c r="AC179" s="2105"/>
      <c r="AD179" s="2224"/>
      <c r="AE179" s="1402">
        <v>46007</v>
      </c>
      <c r="AF179" s="1403">
        <v>46020</v>
      </c>
      <c r="AG179" s="1653">
        <v>1512500</v>
      </c>
      <c r="AH179" s="1653">
        <f t="shared" si="76"/>
        <v>151250</v>
      </c>
      <c r="AI179" s="1404">
        <f t="shared" si="77"/>
        <v>1663750</v>
      </c>
      <c r="AJ179" s="1404">
        <v>1512500</v>
      </c>
      <c r="AK179" s="1556"/>
      <c r="AL179" s="1406"/>
      <c r="AM179" s="1280"/>
      <c r="AN179" s="1407"/>
      <c r="AO179" s="1394"/>
      <c r="AP179" s="1394"/>
      <c r="AQ179" s="1394"/>
      <c r="AR179" s="1394"/>
      <c r="AS179" s="1394"/>
      <c r="AT179" s="1394"/>
      <c r="AU179" s="1394"/>
      <c r="AV179" s="1394"/>
      <c r="AW179" s="1411"/>
      <c r="AX179" s="1412"/>
      <c r="AY179" s="1412"/>
    </row>
    <row r="180" spans="1:51" ht="30" hidden="1" customHeight="1">
      <c r="A180" s="22"/>
      <c r="B180" s="5174" t="s">
        <v>152</v>
      </c>
      <c r="C180" s="5166"/>
      <c r="D180" s="5167"/>
      <c r="E180" s="1038" t="s">
        <v>25</v>
      </c>
      <c r="F180" s="1676" t="s">
        <v>424</v>
      </c>
      <c r="G180" s="1677" t="s">
        <v>425</v>
      </c>
      <c r="H180" s="2125"/>
      <c r="I180" s="977" t="s">
        <v>112</v>
      </c>
      <c r="J180" s="781" t="s">
        <v>426</v>
      </c>
      <c r="K180" s="782" t="s">
        <v>258</v>
      </c>
      <c r="L180" s="1495" t="s">
        <v>115</v>
      </c>
      <c r="M180" s="799" t="s">
        <v>427</v>
      </c>
      <c r="N180" s="978">
        <v>0.75</v>
      </c>
      <c r="O180" s="1559">
        <v>45821</v>
      </c>
      <c r="P180" s="1678">
        <v>45821</v>
      </c>
      <c r="Q180" s="1679" t="s">
        <v>14</v>
      </c>
      <c r="R180" s="1680">
        <v>46022</v>
      </c>
      <c r="S180" s="2109">
        <v>0</v>
      </c>
      <c r="T180" s="792">
        <f t="shared" ref="T180:T192" si="78">S180/10</f>
        <v>0</v>
      </c>
      <c r="U180" s="2110">
        <f t="shared" si="1"/>
        <v>0</v>
      </c>
      <c r="V180" s="2105"/>
      <c r="W180" s="2105"/>
      <c r="X180" s="2105"/>
      <c r="Y180" s="2105"/>
      <c r="Z180" s="2105"/>
      <c r="AA180" s="2105"/>
      <c r="AB180" s="2105"/>
      <c r="AC180" s="2105"/>
      <c r="AD180" s="2145">
        <f t="shared" ref="AD180:AD192" si="79">SUM(S180:T180)</f>
        <v>0</v>
      </c>
      <c r="AE180" s="790"/>
      <c r="AF180" s="791"/>
      <c r="AG180" s="792">
        <v>0</v>
      </c>
      <c r="AH180" s="792">
        <v>0</v>
      </c>
      <c r="AI180" s="792">
        <f t="shared" ref="AI180:AI189" si="80">AG180+AH180</f>
        <v>0</v>
      </c>
      <c r="AJ180" s="1681">
        <v>0</v>
      </c>
      <c r="AK180" s="794">
        <f t="shared" ref="AK180:AK192" si="81">ROUND(AD180-AJ180,0)</f>
        <v>0</v>
      </c>
      <c r="AL180" s="795" t="e">
        <f t="shared" ref="AL180:AL192" si="82">AI180/AD180</f>
        <v>#DIV/0!</v>
      </c>
      <c r="AM180" s="1682" t="s">
        <v>428</v>
      </c>
      <c r="AN180" s="797" t="s">
        <v>156</v>
      </c>
      <c r="AO180" s="799" t="s">
        <v>429</v>
      </c>
      <c r="AP180" s="799" t="s">
        <v>430</v>
      </c>
      <c r="AQ180" s="799"/>
      <c r="AR180" s="799" t="s">
        <v>431</v>
      </c>
      <c r="AS180" s="799"/>
      <c r="AT180" s="799"/>
      <c r="AU180" s="799"/>
      <c r="AV180" s="799"/>
      <c r="AW180" s="802"/>
      <c r="AX180" s="803"/>
      <c r="AY180" s="803"/>
    </row>
    <row r="181" spans="1:51" ht="30" hidden="1" customHeight="1">
      <c r="A181" s="22"/>
      <c r="B181" s="5174" t="s">
        <v>152</v>
      </c>
      <c r="C181" s="5166"/>
      <c r="D181" s="5167"/>
      <c r="E181" s="1038" t="s">
        <v>116</v>
      </c>
      <c r="F181" s="1676"/>
      <c r="G181" s="1677" t="s">
        <v>425</v>
      </c>
      <c r="H181" s="2125"/>
      <c r="I181" s="977" t="s">
        <v>112</v>
      </c>
      <c r="J181" s="781" t="s">
        <v>426</v>
      </c>
      <c r="K181" s="782" t="s">
        <v>258</v>
      </c>
      <c r="L181" s="1495" t="s">
        <v>115</v>
      </c>
      <c r="M181" s="799" t="s">
        <v>427</v>
      </c>
      <c r="N181" s="978">
        <v>0.25</v>
      </c>
      <c r="O181" s="1559">
        <v>45821</v>
      </c>
      <c r="P181" s="1678">
        <v>45821</v>
      </c>
      <c r="Q181" s="1679" t="s">
        <v>14</v>
      </c>
      <c r="R181" s="1680">
        <v>46022</v>
      </c>
      <c r="S181" s="2109">
        <v>0</v>
      </c>
      <c r="T181" s="792">
        <f t="shared" si="78"/>
        <v>0</v>
      </c>
      <c r="U181" s="2110">
        <f t="shared" si="1"/>
        <v>0</v>
      </c>
      <c r="V181" s="2105"/>
      <c r="W181" s="2105"/>
      <c r="X181" s="2105"/>
      <c r="Y181" s="2105"/>
      <c r="Z181" s="2105"/>
      <c r="AA181" s="2105"/>
      <c r="AB181" s="2105"/>
      <c r="AC181" s="2105"/>
      <c r="AD181" s="2145">
        <f t="shared" si="79"/>
        <v>0</v>
      </c>
      <c r="AE181" s="790"/>
      <c r="AF181" s="791"/>
      <c r="AG181" s="792">
        <v>0</v>
      </c>
      <c r="AH181" s="792">
        <f t="shared" ref="AH181:AH195" si="83">AG181/10</f>
        <v>0</v>
      </c>
      <c r="AI181" s="792">
        <f t="shared" si="80"/>
        <v>0</v>
      </c>
      <c r="AJ181" s="1681">
        <v>0</v>
      </c>
      <c r="AK181" s="794">
        <f t="shared" si="81"/>
        <v>0</v>
      </c>
      <c r="AL181" s="795" t="e">
        <f t="shared" si="82"/>
        <v>#DIV/0!</v>
      </c>
      <c r="AM181" s="1682" t="s">
        <v>432</v>
      </c>
      <c r="AN181" s="797"/>
      <c r="AO181" s="799"/>
      <c r="AP181" s="799"/>
      <c r="AQ181" s="799"/>
      <c r="AR181" s="799"/>
      <c r="AS181" s="799"/>
      <c r="AT181" s="799"/>
      <c r="AU181" s="799"/>
      <c r="AV181" s="799"/>
      <c r="AW181" s="802"/>
      <c r="AX181" s="803"/>
      <c r="AY181" s="803"/>
    </row>
    <row r="182" spans="1:51" ht="30" hidden="1" customHeight="1">
      <c r="A182" s="22"/>
      <c r="B182" s="5174" t="s">
        <v>152</v>
      </c>
      <c r="C182" s="5166"/>
      <c r="D182" s="5167"/>
      <c r="E182" s="1038" t="s">
        <v>25</v>
      </c>
      <c r="F182" s="1676" t="s">
        <v>433</v>
      </c>
      <c r="G182" s="1677" t="s">
        <v>434</v>
      </c>
      <c r="H182" s="2125"/>
      <c r="I182" s="977" t="s">
        <v>154</v>
      </c>
      <c r="J182" s="781" t="s">
        <v>155</v>
      </c>
      <c r="K182" s="782" t="s">
        <v>435</v>
      </c>
      <c r="L182" s="1495" t="s">
        <v>115</v>
      </c>
      <c r="M182" s="799" t="s">
        <v>156</v>
      </c>
      <c r="N182" s="784" t="s">
        <v>117</v>
      </c>
      <c r="O182" s="2176" t="s">
        <v>436</v>
      </c>
      <c r="P182" s="2178">
        <v>45817</v>
      </c>
      <c r="Q182" s="775" t="s">
        <v>14</v>
      </c>
      <c r="R182" s="2179">
        <v>45902</v>
      </c>
      <c r="S182" s="2109">
        <v>0</v>
      </c>
      <c r="T182" s="792">
        <f t="shared" si="78"/>
        <v>0</v>
      </c>
      <c r="U182" s="2110">
        <f t="shared" si="1"/>
        <v>0</v>
      </c>
      <c r="V182" s="2105"/>
      <c r="W182" s="2105"/>
      <c r="X182" s="2105"/>
      <c r="Y182" s="2105"/>
      <c r="Z182" s="2105"/>
      <c r="AA182" s="2105"/>
      <c r="AB182" s="2105"/>
      <c r="AC182" s="2105"/>
      <c r="AD182" s="2136">
        <f t="shared" si="79"/>
        <v>0</v>
      </c>
      <c r="AE182" s="644"/>
      <c r="AF182" s="645"/>
      <c r="AG182" s="646">
        <v>0</v>
      </c>
      <c r="AH182" s="646">
        <f t="shared" si="83"/>
        <v>0</v>
      </c>
      <c r="AI182" s="646">
        <f t="shared" si="80"/>
        <v>0</v>
      </c>
      <c r="AJ182" s="1688">
        <v>0</v>
      </c>
      <c r="AK182" s="628">
        <f t="shared" si="81"/>
        <v>0</v>
      </c>
      <c r="AL182" s="647" t="e">
        <f t="shared" si="82"/>
        <v>#DIV/0!</v>
      </c>
      <c r="AM182" s="304"/>
      <c r="AN182" s="305"/>
      <c r="AO182" s="292"/>
      <c r="AP182" s="292"/>
      <c r="AQ182" s="292"/>
      <c r="AR182" s="292"/>
      <c r="AS182" s="292"/>
      <c r="AT182" s="292"/>
      <c r="AU182" s="292"/>
      <c r="AV182" s="292"/>
      <c r="AW182" s="309"/>
      <c r="AX182" s="310"/>
      <c r="AY182" s="310"/>
    </row>
    <row r="183" spans="1:51" ht="30" hidden="1" customHeight="1">
      <c r="A183" s="22"/>
      <c r="B183" s="5174" t="s">
        <v>152</v>
      </c>
      <c r="C183" s="5166"/>
      <c r="D183" s="5167"/>
      <c r="E183" s="1038" t="s">
        <v>25</v>
      </c>
      <c r="F183" s="1676" t="s">
        <v>437</v>
      </c>
      <c r="G183" s="1677" t="s">
        <v>438</v>
      </c>
      <c r="H183" s="2125"/>
      <c r="I183" s="977" t="s">
        <v>154</v>
      </c>
      <c r="J183" s="781" t="s">
        <v>155</v>
      </c>
      <c r="K183" s="782" t="s">
        <v>232</v>
      </c>
      <c r="L183" s="1495" t="s">
        <v>115</v>
      </c>
      <c r="M183" s="799" t="s">
        <v>156</v>
      </c>
      <c r="N183" s="784" t="s">
        <v>117</v>
      </c>
      <c r="O183" s="2176" t="s">
        <v>436</v>
      </c>
      <c r="P183" s="2178">
        <v>45838</v>
      </c>
      <c r="Q183" s="775" t="s">
        <v>14</v>
      </c>
      <c r="R183" s="2179">
        <v>46022</v>
      </c>
      <c r="S183" s="2109">
        <v>0</v>
      </c>
      <c r="T183" s="792">
        <f t="shared" si="78"/>
        <v>0</v>
      </c>
      <c r="U183" s="2110">
        <f t="shared" si="1"/>
        <v>0</v>
      </c>
      <c r="V183" s="2105"/>
      <c r="W183" s="2105"/>
      <c r="X183" s="2105"/>
      <c r="Y183" s="2105"/>
      <c r="Z183" s="2105"/>
      <c r="AA183" s="2105"/>
      <c r="AB183" s="2105"/>
      <c r="AC183" s="2105"/>
      <c r="AD183" s="2136">
        <f t="shared" si="79"/>
        <v>0</v>
      </c>
      <c r="AE183" s="644"/>
      <c r="AF183" s="645"/>
      <c r="AG183" s="646">
        <v>0</v>
      </c>
      <c r="AH183" s="646">
        <f t="shared" si="83"/>
        <v>0</v>
      </c>
      <c r="AI183" s="646">
        <f t="shared" si="80"/>
        <v>0</v>
      </c>
      <c r="AJ183" s="1688">
        <v>0</v>
      </c>
      <c r="AK183" s="628">
        <f t="shared" si="81"/>
        <v>0</v>
      </c>
      <c r="AL183" s="647" t="e">
        <f t="shared" si="82"/>
        <v>#DIV/0!</v>
      </c>
      <c r="AM183" s="304"/>
      <c r="AN183" s="305"/>
      <c r="AO183" s="292"/>
      <c r="AP183" s="292"/>
      <c r="AQ183" s="292"/>
      <c r="AR183" s="292"/>
      <c r="AS183" s="292"/>
      <c r="AT183" s="292"/>
      <c r="AU183" s="292"/>
      <c r="AV183" s="292"/>
      <c r="AW183" s="309"/>
      <c r="AX183" s="310"/>
      <c r="AY183" s="310"/>
    </row>
    <row r="184" spans="1:51" ht="30" hidden="1" customHeight="1">
      <c r="A184" s="22"/>
      <c r="B184" s="5174" t="s">
        <v>152</v>
      </c>
      <c r="C184" s="5166"/>
      <c r="D184" s="5167"/>
      <c r="E184" s="1038" t="s">
        <v>25</v>
      </c>
      <c r="F184" s="1676" t="s">
        <v>439</v>
      </c>
      <c r="G184" s="1677" t="s">
        <v>440</v>
      </c>
      <c r="H184" s="2125"/>
      <c r="I184" s="977" t="s">
        <v>154</v>
      </c>
      <c r="J184" s="781" t="s">
        <v>155</v>
      </c>
      <c r="K184" s="782" t="s">
        <v>441</v>
      </c>
      <c r="L184" s="1495" t="s">
        <v>115</v>
      </c>
      <c r="M184" s="799" t="s">
        <v>156</v>
      </c>
      <c r="N184" s="784" t="s">
        <v>117</v>
      </c>
      <c r="O184" s="2176" t="s">
        <v>436</v>
      </c>
      <c r="P184" s="2178">
        <v>45627</v>
      </c>
      <c r="Q184" s="775" t="s">
        <v>14</v>
      </c>
      <c r="R184" s="2179">
        <v>46022</v>
      </c>
      <c r="S184" s="2109">
        <v>0</v>
      </c>
      <c r="T184" s="792">
        <f t="shared" si="78"/>
        <v>0</v>
      </c>
      <c r="U184" s="2110">
        <f t="shared" si="1"/>
        <v>0</v>
      </c>
      <c r="V184" s="2105"/>
      <c r="W184" s="2105"/>
      <c r="X184" s="2105"/>
      <c r="Y184" s="2105"/>
      <c r="Z184" s="2105"/>
      <c r="AA184" s="2105"/>
      <c r="AB184" s="2105"/>
      <c r="AC184" s="2105"/>
      <c r="AD184" s="2136">
        <f t="shared" si="79"/>
        <v>0</v>
      </c>
      <c r="AE184" s="644"/>
      <c r="AF184" s="645"/>
      <c r="AG184" s="646">
        <v>0</v>
      </c>
      <c r="AH184" s="646">
        <f t="shared" si="83"/>
        <v>0</v>
      </c>
      <c r="AI184" s="646">
        <f t="shared" si="80"/>
        <v>0</v>
      </c>
      <c r="AJ184" s="1688">
        <v>0</v>
      </c>
      <c r="AK184" s="628">
        <f t="shared" si="81"/>
        <v>0</v>
      </c>
      <c r="AL184" s="647" t="e">
        <f t="shared" si="82"/>
        <v>#DIV/0!</v>
      </c>
      <c r="AM184" s="304"/>
      <c r="AN184" s="305"/>
      <c r="AO184" s="292"/>
      <c r="AP184" s="292"/>
      <c r="AQ184" s="292"/>
      <c r="AR184" s="292"/>
      <c r="AS184" s="292"/>
      <c r="AT184" s="292"/>
      <c r="AU184" s="292"/>
      <c r="AV184" s="292"/>
      <c r="AW184" s="309"/>
      <c r="AX184" s="310"/>
      <c r="AY184" s="310"/>
    </row>
    <row r="185" spans="1:51" ht="30" hidden="1" customHeight="1">
      <c r="A185" s="22"/>
      <c r="B185" s="5174" t="s">
        <v>152</v>
      </c>
      <c r="C185" s="5166"/>
      <c r="D185" s="5167"/>
      <c r="E185" s="1038" t="s">
        <v>116</v>
      </c>
      <c r="F185" s="1676" t="s">
        <v>442</v>
      </c>
      <c r="G185" s="1677" t="s">
        <v>443</v>
      </c>
      <c r="H185" s="2125"/>
      <c r="I185" s="977" t="s">
        <v>154</v>
      </c>
      <c r="J185" s="781" t="s">
        <v>155</v>
      </c>
      <c r="K185" s="782" t="s">
        <v>435</v>
      </c>
      <c r="L185" s="1495" t="s">
        <v>138</v>
      </c>
      <c r="M185" s="799" t="s">
        <v>116</v>
      </c>
      <c r="N185" s="784" t="s">
        <v>117</v>
      </c>
      <c r="O185" s="2176" t="s">
        <v>436</v>
      </c>
      <c r="P185" s="2178">
        <v>45961</v>
      </c>
      <c r="Q185" s="775" t="s">
        <v>14</v>
      </c>
      <c r="R185" s="2179">
        <v>46387</v>
      </c>
      <c r="S185" s="2109">
        <v>0</v>
      </c>
      <c r="T185" s="792">
        <f t="shared" si="78"/>
        <v>0</v>
      </c>
      <c r="U185" s="2110">
        <f t="shared" si="1"/>
        <v>0</v>
      </c>
      <c r="V185" s="2105"/>
      <c r="W185" s="2105"/>
      <c r="X185" s="2105"/>
      <c r="Y185" s="2105"/>
      <c r="Z185" s="2105"/>
      <c r="AA185" s="2105"/>
      <c r="AB185" s="2105"/>
      <c r="AC185" s="2105"/>
      <c r="AD185" s="2145">
        <f t="shared" si="79"/>
        <v>0</v>
      </c>
      <c r="AE185" s="790"/>
      <c r="AF185" s="791"/>
      <c r="AG185" s="792">
        <v>0</v>
      </c>
      <c r="AH185" s="792">
        <f t="shared" si="83"/>
        <v>0</v>
      </c>
      <c r="AI185" s="792">
        <f t="shared" si="80"/>
        <v>0</v>
      </c>
      <c r="AJ185" s="1681">
        <v>0</v>
      </c>
      <c r="AK185" s="794">
        <f t="shared" si="81"/>
        <v>0</v>
      </c>
      <c r="AL185" s="795" t="e">
        <f t="shared" si="82"/>
        <v>#DIV/0!</v>
      </c>
      <c r="AM185" s="1133"/>
      <c r="AN185" s="1696"/>
      <c r="AO185" s="1121"/>
      <c r="AP185" s="1121"/>
      <c r="AQ185" s="1121"/>
      <c r="AR185" s="1121"/>
      <c r="AS185" s="1121"/>
      <c r="AT185" s="1121"/>
      <c r="AU185" s="1121"/>
      <c r="AV185" s="1121"/>
      <c r="AW185" s="1697"/>
      <c r="AX185" s="1698"/>
      <c r="AY185" s="1698"/>
    </row>
    <row r="186" spans="1:51" ht="30" hidden="1" customHeight="1">
      <c r="A186" s="559"/>
      <c r="B186" s="5174" t="s">
        <v>152</v>
      </c>
      <c r="C186" s="5166"/>
      <c r="D186" s="5167"/>
      <c r="E186" s="1038" t="s">
        <v>444</v>
      </c>
      <c r="F186" s="1676" t="s">
        <v>445</v>
      </c>
      <c r="G186" s="1677" t="s">
        <v>446</v>
      </c>
      <c r="H186" s="2125"/>
      <c r="I186" s="977" t="s">
        <v>447</v>
      </c>
      <c r="J186" s="781" t="s">
        <v>155</v>
      </c>
      <c r="K186" s="782" t="s">
        <v>448</v>
      </c>
      <c r="L186" s="1495" t="s">
        <v>115</v>
      </c>
      <c r="M186" s="799" t="s">
        <v>405</v>
      </c>
      <c r="N186" s="784" t="s">
        <v>117</v>
      </c>
      <c r="O186" s="2176"/>
      <c r="P186" s="2178">
        <v>45693</v>
      </c>
      <c r="Q186" s="775" t="s">
        <v>14</v>
      </c>
      <c r="R186" s="2179">
        <v>46022</v>
      </c>
      <c r="S186" s="2109">
        <v>0</v>
      </c>
      <c r="T186" s="792">
        <f t="shared" si="78"/>
        <v>0</v>
      </c>
      <c r="U186" s="2110">
        <f t="shared" si="1"/>
        <v>0</v>
      </c>
      <c r="V186" s="2105"/>
      <c r="W186" s="2105"/>
      <c r="X186" s="2105"/>
      <c r="Y186" s="2105"/>
      <c r="Z186" s="2105"/>
      <c r="AA186" s="2105"/>
      <c r="AB186" s="2105"/>
      <c r="AC186" s="2105"/>
      <c r="AD186" s="2136">
        <f t="shared" si="79"/>
        <v>0</v>
      </c>
      <c r="AE186" s="644"/>
      <c r="AF186" s="645"/>
      <c r="AG186" s="646">
        <v>0</v>
      </c>
      <c r="AH186" s="646">
        <f t="shared" si="83"/>
        <v>0</v>
      </c>
      <c r="AI186" s="646">
        <f t="shared" si="80"/>
        <v>0</v>
      </c>
      <c r="AJ186" s="1688">
        <v>0</v>
      </c>
      <c r="AK186" s="628">
        <f t="shared" si="81"/>
        <v>0</v>
      </c>
      <c r="AL186" s="647" t="e">
        <f t="shared" si="82"/>
        <v>#DIV/0!</v>
      </c>
      <c r="AM186" s="304"/>
      <c r="AN186" s="305"/>
      <c r="AO186" s="292"/>
      <c r="AP186" s="292"/>
      <c r="AQ186" s="292"/>
      <c r="AR186" s="292"/>
      <c r="AS186" s="292"/>
      <c r="AT186" s="292"/>
      <c r="AU186" s="292"/>
      <c r="AV186" s="292"/>
      <c r="AW186" s="309"/>
      <c r="AX186" s="310"/>
      <c r="AY186" s="310"/>
    </row>
    <row r="187" spans="1:51" ht="30" hidden="1" customHeight="1">
      <c r="A187" s="22"/>
      <c r="B187" s="5174" t="s">
        <v>152</v>
      </c>
      <c r="C187" s="5166"/>
      <c r="D187" s="5167"/>
      <c r="E187" s="1038" t="s">
        <v>25</v>
      </c>
      <c r="F187" s="1676" t="s">
        <v>449</v>
      </c>
      <c r="G187" s="1677" t="s">
        <v>450</v>
      </c>
      <c r="H187" s="2125"/>
      <c r="I187" s="977" t="s">
        <v>154</v>
      </c>
      <c r="J187" s="781" t="s">
        <v>155</v>
      </c>
      <c r="K187" s="782" t="s">
        <v>382</v>
      </c>
      <c r="L187" s="1495" t="s">
        <v>115</v>
      </c>
      <c r="M187" s="799" t="s">
        <v>156</v>
      </c>
      <c r="N187" s="784" t="s">
        <v>117</v>
      </c>
      <c r="O187" s="2176" t="s">
        <v>436</v>
      </c>
      <c r="P187" s="2178">
        <v>45999</v>
      </c>
      <c r="Q187" s="775" t="s">
        <v>14</v>
      </c>
      <c r="R187" s="2179">
        <v>46022</v>
      </c>
      <c r="S187" s="2109">
        <v>0</v>
      </c>
      <c r="T187" s="792">
        <f t="shared" si="78"/>
        <v>0</v>
      </c>
      <c r="U187" s="2110">
        <f t="shared" si="1"/>
        <v>0</v>
      </c>
      <c r="V187" s="2105"/>
      <c r="W187" s="2105"/>
      <c r="X187" s="2105"/>
      <c r="Y187" s="2105"/>
      <c r="Z187" s="2105"/>
      <c r="AA187" s="2105"/>
      <c r="AB187" s="2105"/>
      <c r="AC187" s="2105"/>
      <c r="AD187" s="2136">
        <f t="shared" si="79"/>
        <v>0</v>
      </c>
      <c r="AE187" s="644"/>
      <c r="AF187" s="645"/>
      <c r="AG187" s="646">
        <v>0</v>
      </c>
      <c r="AH187" s="646">
        <f t="shared" si="83"/>
        <v>0</v>
      </c>
      <c r="AI187" s="646">
        <f t="shared" si="80"/>
        <v>0</v>
      </c>
      <c r="AJ187" s="1688">
        <v>0</v>
      </c>
      <c r="AK187" s="628">
        <f t="shared" si="81"/>
        <v>0</v>
      </c>
      <c r="AL187" s="647" t="e">
        <f t="shared" si="82"/>
        <v>#DIV/0!</v>
      </c>
      <c r="AM187" s="304"/>
      <c r="AN187" s="305"/>
      <c r="AO187" s="292"/>
      <c r="AP187" s="292"/>
      <c r="AQ187" s="292"/>
      <c r="AR187" s="292"/>
      <c r="AS187" s="292"/>
      <c r="AT187" s="292"/>
      <c r="AU187" s="292"/>
      <c r="AV187" s="292"/>
      <c r="AW187" s="309"/>
      <c r="AX187" s="310"/>
      <c r="AY187" s="310"/>
    </row>
    <row r="188" spans="1:51" ht="30" hidden="1" customHeight="1">
      <c r="A188" s="22"/>
      <c r="B188" s="5174" t="s">
        <v>152</v>
      </c>
      <c r="C188" s="5166"/>
      <c r="D188" s="5167"/>
      <c r="E188" s="1038" t="s">
        <v>116</v>
      </c>
      <c r="F188" s="1676" t="s">
        <v>451</v>
      </c>
      <c r="G188" s="1677" t="s">
        <v>452</v>
      </c>
      <c r="H188" s="2125"/>
      <c r="I188" s="977" t="s">
        <v>154</v>
      </c>
      <c r="J188" s="781" t="s">
        <v>155</v>
      </c>
      <c r="K188" s="782" t="s">
        <v>382</v>
      </c>
      <c r="L188" s="1495" t="s">
        <v>115</v>
      </c>
      <c r="M188" s="799" t="s">
        <v>116</v>
      </c>
      <c r="N188" s="784" t="s">
        <v>117</v>
      </c>
      <c r="O188" s="2176" t="s">
        <v>436</v>
      </c>
      <c r="P188" s="2178">
        <v>46013</v>
      </c>
      <c r="Q188" s="775" t="s">
        <v>14</v>
      </c>
      <c r="R188" s="2179">
        <v>46022</v>
      </c>
      <c r="S188" s="2109">
        <v>0</v>
      </c>
      <c r="T188" s="792">
        <f t="shared" si="78"/>
        <v>0</v>
      </c>
      <c r="U188" s="2110">
        <f t="shared" si="1"/>
        <v>0</v>
      </c>
      <c r="V188" s="2105"/>
      <c r="W188" s="2105"/>
      <c r="X188" s="2105"/>
      <c r="Y188" s="2105"/>
      <c r="Z188" s="2105"/>
      <c r="AA188" s="2105"/>
      <c r="AB188" s="2105"/>
      <c r="AC188" s="2105"/>
      <c r="AD188" s="2136">
        <f t="shared" si="79"/>
        <v>0</v>
      </c>
      <c r="AE188" s="644"/>
      <c r="AF188" s="645"/>
      <c r="AG188" s="646">
        <v>0</v>
      </c>
      <c r="AH188" s="646">
        <f t="shared" si="83"/>
        <v>0</v>
      </c>
      <c r="AI188" s="646">
        <f t="shared" si="80"/>
        <v>0</v>
      </c>
      <c r="AJ188" s="1688">
        <v>0</v>
      </c>
      <c r="AK188" s="628">
        <f t="shared" si="81"/>
        <v>0</v>
      </c>
      <c r="AL188" s="647" t="e">
        <f t="shared" si="82"/>
        <v>#DIV/0!</v>
      </c>
      <c r="AM188" s="304"/>
      <c r="AN188" s="305"/>
      <c r="AO188" s="292"/>
      <c r="AP188" s="292"/>
      <c r="AQ188" s="292"/>
      <c r="AR188" s="292"/>
      <c r="AS188" s="292"/>
      <c r="AT188" s="292"/>
      <c r="AU188" s="292"/>
      <c r="AV188" s="292"/>
      <c r="AW188" s="309"/>
      <c r="AX188" s="310"/>
      <c r="AY188" s="310"/>
    </row>
    <row r="189" spans="1:51" ht="30" hidden="1" customHeight="1">
      <c r="A189" s="22"/>
      <c r="B189" s="5174" t="s">
        <v>152</v>
      </c>
      <c r="C189" s="5166"/>
      <c r="D189" s="5167"/>
      <c r="E189" s="1038" t="s">
        <v>25</v>
      </c>
      <c r="F189" s="1676" t="s">
        <v>453</v>
      </c>
      <c r="G189" s="1677" t="s">
        <v>454</v>
      </c>
      <c r="H189" s="2125"/>
      <c r="I189" s="977" t="s">
        <v>154</v>
      </c>
      <c r="J189" s="781" t="s">
        <v>155</v>
      </c>
      <c r="K189" s="782" t="s">
        <v>382</v>
      </c>
      <c r="L189" s="1495" t="s">
        <v>115</v>
      </c>
      <c r="M189" s="799" t="s">
        <v>156</v>
      </c>
      <c r="N189" s="784" t="s">
        <v>117</v>
      </c>
      <c r="O189" s="2176" t="s">
        <v>436</v>
      </c>
      <c r="P189" s="2178">
        <v>46013</v>
      </c>
      <c r="Q189" s="775" t="s">
        <v>14</v>
      </c>
      <c r="R189" s="2179">
        <v>46043</v>
      </c>
      <c r="S189" s="2109">
        <v>0</v>
      </c>
      <c r="T189" s="792">
        <f t="shared" si="78"/>
        <v>0</v>
      </c>
      <c r="U189" s="2110">
        <f t="shared" si="1"/>
        <v>0</v>
      </c>
      <c r="V189" s="2105"/>
      <c r="W189" s="2105"/>
      <c r="X189" s="2105"/>
      <c r="Y189" s="2105"/>
      <c r="Z189" s="2105"/>
      <c r="AA189" s="2105"/>
      <c r="AB189" s="2105"/>
      <c r="AC189" s="2105"/>
      <c r="AD189" s="2136">
        <f t="shared" si="79"/>
        <v>0</v>
      </c>
      <c r="AE189" s="644"/>
      <c r="AF189" s="645"/>
      <c r="AG189" s="646">
        <v>0</v>
      </c>
      <c r="AH189" s="646">
        <f t="shared" si="83"/>
        <v>0</v>
      </c>
      <c r="AI189" s="646">
        <f t="shared" si="80"/>
        <v>0</v>
      </c>
      <c r="AJ189" s="1688">
        <v>0</v>
      </c>
      <c r="AK189" s="628">
        <f t="shared" si="81"/>
        <v>0</v>
      </c>
      <c r="AL189" s="647" t="e">
        <f t="shared" si="82"/>
        <v>#DIV/0!</v>
      </c>
      <c r="AM189" s="304"/>
      <c r="AN189" s="305"/>
      <c r="AO189" s="292"/>
      <c r="AP189" s="292"/>
      <c r="AQ189" s="292"/>
      <c r="AR189" s="292"/>
      <c r="AS189" s="292"/>
      <c r="AT189" s="292"/>
      <c r="AU189" s="292"/>
      <c r="AV189" s="292"/>
      <c r="AW189" s="309"/>
      <c r="AX189" s="310"/>
      <c r="AY189" s="310"/>
    </row>
    <row r="190" spans="1:51" ht="30" customHeight="1">
      <c r="A190" s="22"/>
      <c r="B190" s="5174" t="s">
        <v>16</v>
      </c>
      <c r="C190" s="5166"/>
      <c r="D190" s="5166"/>
      <c r="E190" s="1038" t="s">
        <v>16</v>
      </c>
      <c r="F190" s="1676" t="s">
        <v>455</v>
      </c>
      <c r="G190" s="1677" t="s">
        <v>456</v>
      </c>
      <c r="H190" s="2125" t="s">
        <v>613</v>
      </c>
      <c r="I190" s="977" t="s">
        <v>112</v>
      </c>
      <c r="J190" s="781" t="s">
        <v>113</v>
      </c>
      <c r="K190" s="782" t="s">
        <v>457</v>
      </c>
      <c r="L190" s="1495" t="s">
        <v>138</v>
      </c>
      <c r="M190" s="799" t="s">
        <v>458</v>
      </c>
      <c r="N190" s="784" t="s">
        <v>117</v>
      </c>
      <c r="O190" s="1559">
        <v>46020</v>
      </c>
      <c r="P190" s="2178">
        <v>46021</v>
      </c>
      <c r="Q190" s="775"/>
      <c r="R190" s="2179">
        <v>46387</v>
      </c>
      <c r="S190" s="2109">
        <v>1000000</v>
      </c>
      <c r="T190" s="792">
        <f t="shared" si="78"/>
        <v>100000</v>
      </c>
      <c r="U190" s="2110">
        <f t="shared" si="1"/>
        <v>1100000</v>
      </c>
      <c r="V190" s="2105"/>
      <c r="W190" s="2105"/>
      <c r="X190" s="2105"/>
      <c r="Y190" s="2105"/>
      <c r="Z190" s="2105"/>
      <c r="AA190" s="2105"/>
      <c r="AB190" s="2105"/>
      <c r="AC190" s="2105"/>
      <c r="AD190" s="2159">
        <f t="shared" si="79"/>
        <v>1100000</v>
      </c>
      <c r="AE190" s="1663">
        <v>46022</v>
      </c>
      <c r="AF190" s="1664">
        <v>46022</v>
      </c>
      <c r="AG190" s="1665">
        <f>S190</f>
        <v>1000000</v>
      </c>
      <c r="AH190" s="1665">
        <f t="shared" si="83"/>
        <v>100000</v>
      </c>
      <c r="AI190" s="1665">
        <f>SUM(AG190:AH190)</f>
        <v>1100000</v>
      </c>
      <c r="AJ190" s="1665">
        <v>1100000</v>
      </c>
      <c r="AK190" s="794">
        <f t="shared" si="81"/>
        <v>0</v>
      </c>
      <c r="AL190" s="1666">
        <f t="shared" si="82"/>
        <v>1</v>
      </c>
      <c r="AM190" s="1515"/>
      <c r="AN190" s="1006"/>
      <c r="AO190" s="991"/>
      <c r="AP190" s="991"/>
      <c r="AQ190" s="991"/>
      <c r="AR190" s="991"/>
      <c r="AS190" s="991"/>
      <c r="AT190" s="991"/>
      <c r="AU190" s="991"/>
      <c r="AV190" s="991"/>
      <c r="AW190" s="1010"/>
      <c r="AX190" s="1011"/>
      <c r="AY190" s="1011"/>
    </row>
    <row r="191" spans="1:51" ht="30" hidden="1" customHeight="1">
      <c r="A191" s="22"/>
      <c r="B191" s="5174" t="s">
        <v>152</v>
      </c>
      <c r="C191" s="5166"/>
      <c r="D191" s="5167"/>
      <c r="E191" s="1038" t="s">
        <v>25</v>
      </c>
      <c r="F191" s="1676" t="s">
        <v>459</v>
      </c>
      <c r="G191" s="1677" t="s">
        <v>460</v>
      </c>
      <c r="H191" s="2125"/>
      <c r="I191" s="977" t="s">
        <v>154</v>
      </c>
      <c r="J191" s="781" t="s">
        <v>155</v>
      </c>
      <c r="K191" s="782" t="s">
        <v>382</v>
      </c>
      <c r="L191" s="1495" t="s">
        <v>115</v>
      </c>
      <c r="M191" s="799" t="s">
        <v>156</v>
      </c>
      <c r="N191" s="784" t="s">
        <v>117</v>
      </c>
      <c r="O191" s="2176" t="s">
        <v>436</v>
      </c>
      <c r="P191" s="2178">
        <v>46013</v>
      </c>
      <c r="Q191" s="775" t="s">
        <v>14</v>
      </c>
      <c r="R191" s="2179">
        <v>46081</v>
      </c>
      <c r="S191" s="2109">
        <v>0</v>
      </c>
      <c r="T191" s="792">
        <f t="shared" si="78"/>
        <v>0</v>
      </c>
      <c r="U191" s="2110">
        <f t="shared" si="1"/>
        <v>0</v>
      </c>
      <c r="V191" s="2105"/>
      <c r="W191" s="2105"/>
      <c r="X191" s="2105"/>
      <c r="Y191" s="2105"/>
      <c r="Z191" s="2105"/>
      <c r="AA191" s="2105"/>
      <c r="AB191" s="2105"/>
      <c r="AC191" s="2105"/>
      <c r="AD191" s="2136">
        <f t="shared" si="79"/>
        <v>0</v>
      </c>
      <c r="AE191" s="644"/>
      <c r="AF191" s="645"/>
      <c r="AG191" s="646">
        <v>0</v>
      </c>
      <c r="AH191" s="646">
        <f t="shared" si="83"/>
        <v>0</v>
      </c>
      <c r="AI191" s="646">
        <f>AG191+AH191</f>
        <v>0</v>
      </c>
      <c r="AJ191" s="1688">
        <v>0</v>
      </c>
      <c r="AK191" s="628">
        <f t="shared" si="81"/>
        <v>0</v>
      </c>
      <c r="AL191" s="647" t="e">
        <f t="shared" si="82"/>
        <v>#DIV/0!</v>
      </c>
      <c r="AM191" s="304"/>
      <c r="AN191" s="305"/>
      <c r="AO191" s="292"/>
      <c r="AP191" s="292"/>
      <c r="AQ191" s="292"/>
      <c r="AR191" s="292"/>
      <c r="AS191" s="292"/>
      <c r="AT191" s="292"/>
      <c r="AU191" s="292"/>
      <c r="AV191" s="292"/>
      <c r="AW191" s="309"/>
      <c r="AX191" s="310"/>
      <c r="AY191" s="310"/>
    </row>
    <row r="192" spans="1:51" ht="30" hidden="1" customHeight="1">
      <c r="A192" s="22"/>
      <c r="B192" s="5174" t="s">
        <v>16</v>
      </c>
      <c r="C192" s="5166"/>
      <c r="D192" s="5166"/>
      <c r="E192" s="1038" t="s">
        <v>16</v>
      </c>
      <c r="F192" s="1558" t="s">
        <v>461</v>
      </c>
      <c r="G192" s="778" t="s">
        <v>462</v>
      </c>
      <c r="H192" s="2107"/>
      <c r="I192" s="977" t="s">
        <v>112</v>
      </c>
      <c r="J192" s="781" t="s">
        <v>113</v>
      </c>
      <c r="K192" s="2225" t="s">
        <v>357</v>
      </c>
      <c r="L192" s="1495" t="s">
        <v>138</v>
      </c>
      <c r="M192" s="799" t="s">
        <v>156</v>
      </c>
      <c r="N192" s="978"/>
      <c r="O192" s="1559">
        <v>46034</v>
      </c>
      <c r="P192" s="786">
        <v>46034</v>
      </c>
      <c r="Q192" s="1701" t="s">
        <v>14</v>
      </c>
      <c r="R192" s="1560">
        <v>46399</v>
      </c>
      <c r="S192" s="2109">
        <v>1340904000</v>
      </c>
      <c r="T192" s="792">
        <f t="shared" si="78"/>
        <v>134090400</v>
      </c>
      <c r="U192" s="2110">
        <f t="shared" si="1"/>
        <v>1474994400</v>
      </c>
      <c r="V192" s="2105"/>
      <c r="W192" s="2105"/>
      <c r="X192" s="2105"/>
      <c r="Y192" s="2105"/>
      <c r="Z192" s="2105"/>
      <c r="AA192" s="2105"/>
      <c r="AB192" s="2105"/>
      <c r="AC192" s="2105"/>
      <c r="AD192" s="2145">
        <f t="shared" si="79"/>
        <v>1474994400</v>
      </c>
      <c r="AE192" s="790"/>
      <c r="AF192" s="791"/>
      <c r="AG192" s="1561">
        <f>SUM(AG193:AG205)</f>
        <v>335226000</v>
      </c>
      <c r="AH192" s="1561">
        <f t="shared" si="83"/>
        <v>33522600</v>
      </c>
      <c r="AI192" s="1561">
        <f t="shared" ref="AI192:AI195" si="84">SUM(AG192:AH192)</f>
        <v>368748600</v>
      </c>
      <c r="AJ192" s="1561">
        <f>SUM(AJ193:AJ205)</f>
        <v>245832400</v>
      </c>
      <c r="AK192" s="794">
        <f t="shared" si="81"/>
        <v>1229162000</v>
      </c>
      <c r="AL192" s="1666">
        <f t="shared" si="82"/>
        <v>0.25</v>
      </c>
      <c r="AM192" s="945"/>
      <c r="AN192" s="797"/>
      <c r="AO192" s="799"/>
      <c r="AP192" s="799"/>
      <c r="AQ192" s="799"/>
      <c r="AR192" s="799"/>
      <c r="AS192" s="799"/>
      <c r="AT192" s="799"/>
      <c r="AU192" s="799"/>
      <c r="AV192" s="799"/>
      <c r="AW192" s="802"/>
      <c r="AX192" s="1305"/>
      <c r="AY192" s="347"/>
    </row>
    <row r="193" spans="1:51" ht="13.5" hidden="1" customHeight="1">
      <c r="A193" s="22"/>
      <c r="B193" s="5174"/>
      <c r="C193" s="5166"/>
      <c r="D193" s="5166"/>
      <c r="E193" s="2226"/>
      <c r="F193" s="775"/>
      <c r="G193" s="778"/>
      <c r="H193" s="2107" t="s">
        <v>317</v>
      </c>
      <c r="I193" s="2115"/>
      <c r="J193" s="2116"/>
      <c r="K193" s="2117"/>
      <c r="L193" s="1495" t="s">
        <v>115</v>
      </c>
      <c r="M193" s="799"/>
      <c r="N193" s="2163"/>
      <c r="O193" s="1559"/>
      <c r="P193" s="2164"/>
      <c r="Q193" s="775"/>
      <c r="R193" s="944"/>
      <c r="S193" s="2109"/>
      <c r="T193" s="792"/>
      <c r="U193" s="2110">
        <f t="shared" si="1"/>
        <v>0</v>
      </c>
      <c r="V193" s="2105"/>
      <c r="W193" s="2105"/>
      <c r="X193" s="2105"/>
      <c r="Y193" s="2105"/>
      <c r="Z193" s="2105"/>
      <c r="AA193" s="2105"/>
      <c r="AB193" s="2105"/>
      <c r="AC193" s="2105"/>
      <c r="AD193" s="2146"/>
      <c r="AE193" s="982">
        <v>46034</v>
      </c>
      <c r="AF193" s="821">
        <v>46045</v>
      </c>
      <c r="AG193" s="822">
        <v>111742000</v>
      </c>
      <c r="AH193" s="822">
        <f t="shared" si="83"/>
        <v>11174200</v>
      </c>
      <c r="AI193" s="822">
        <f t="shared" si="84"/>
        <v>122916200</v>
      </c>
      <c r="AJ193" s="983">
        <f>AI193</f>
        <v>122916200</v>
      </c>
      <c r="AK193" s="823"/>
      <c r="AL193" s="824"/>
      <c r="AM193" s="825"/>
      <c r="AN193" s="826"/>
      <c r="AO193" s="827"/>
      <c r="AP193" s="812"/>
      <c r="AQ193" s="828"/>
      <c r="AR193" s="829"/>
      <c r="AS193" s="812"/>
      <c r="AT193" s="827"/>
      <c r="AU193" s="812"/>
      <c r="AV193" s="828"/>
      <c r="AW193" s="830"/>
      <c r="AX193" s="831"/>
      <c r="AY193" s="1437"/>
    </row>
    <row r="194" spans="1:51" ht="13.5" hidden="1" customHeight="1">
      <c r="A194" s="22"/>
      <c r="B194" s="5174"/>
      <c r="C194" s="5166"/>
      <c r="D194" s="5166"/>
      <c r="E194" s="2226"/>
      <c r="F194" s="775"/>
      <c r="G194" s="778"/>
      <c r="H194" s="2107" t="s">
        <v>318</v>
      </c>
      <c r="I194" s="2115"/>
      <c r="J194" s="2116"/>
      <c r="K194" s="2117"/>
      <c r="L194" s="1495" t="s">
        <v>115</v>
      </c>
      <c r="M194" s="799"/>
      <c r="N194" s="2163"/>
      <c r="O194" s="2165"/>
      <c r="P194" s="2166"/>
      <c r="Q194" s="2167"/>
      <c r="R194" s="2168"/>
      <c r="S194" s="2109"/>
      <c r="T194" s="792"/>
      <c r="U194" s="2110">
        <f t="shared" si="1"/>
        <v>0</v>
      </c>
      <c r="V194" s="2105"/>
      <c r="W194" s="2105"/>
      <c r="X194" s="2105"/>
      <c r="Y194" s="2105"/>
      <c r="Z194" s="2105"/>
      <c r="AA194" s="2105"/>
      <c r="AB194" s="2105"/>
      <c r="AC194" s="2105"/>
      <c r="AD194" s="2147"/>
      <c r="AE194" s="691">
        <v>46063</v>
      </c>
      <c r="AF194" s="1703">
        <v>46066</v>
      </c>
      <c r="AG194" s="1704">
        <v>111742000</v>
      </c>
      <c r="AH194" s="1704">
        <f t="shared" si="83"/>
        <v>11174200</v>
      </c>
      <c r="AI194" s="1704">
        <f t="shared" si="84"/>
        <v>122916200</v>
      </c>
      <c r="AJ194" s="1705">
        <v>122916200</v>
      </c>
      <c r="AK194" s="1706"/>
      <c r="AL194" s="695"/>
      <c r="AM194" s="696"/>
      <c r="AN194" s="697"/>
      <c r="AO194" s="698"/>
      <c r="AP194" s="683"/>
      <c r="AQ194" s="699"/>
      <c r="AR194" s="700"/>
      <c r="AS194" s="683"/>
      <c r="AT194" s="698"/>
      <c r="AU194" s="683"/>
      <c r="AV194" s="699"/>
      <c r="AW194" s="701"/>
      <c r="AX194" s="702"/>
      <c r="AY194" s="1459"/>
    </row>
    <row r="195" spans="1:51" ht="13.5" hidden="1" customHeight="1">
      <c r="A195" s="22"/>
      <c r="B195" s="5174"/>
      <c r="C195" s="5166"/>
      <c r="D195" s="5166"/>
      <c r="E195" s="2229"/>
      <c r="F195" s="2230"/>
      <c r="G195" s="778"/>
      <c r="H195" s="2107" t="s">
        <v>319</v>
      </c>
      <c r="I195" s="977"/>
      <c r="J195" s="781"/>
      <c r="K195" s="782"/>
      <c r="L195" s="1495" t="s">
        <v>138</v>
      </c>
      <c r="M195" s="799"/>
      <c r="N195" s="978"/>
      <c r="O195" s="1559"/>
      <c r="P195" s="786"/>
      <c r="Q195" s="1701"/>
      <c r="R195" s="1560"/>
      <c r="S195" s="2109"/>
      <c r="T195" s="792"/>
      <c r="U195" s="2110">
        <f t="shared" si="1"/>
        <v>0</v>
      </c>
      <c r="V195" s="2105"/>
      <c r="W195" s="2105"/>
      <c r="X195" s="2105"/>
      <c r="Y195" s="2105"/>
      <c r="Z195" s="2105"/>
      <c r="AA195" s="2105"/>
      <c r="AB195" s="2105"/>
      <c r="AC195" s="2105"/>
      <c r="AD195" s="2271"/>
      <c r="AE195" s="1722">
        <v>46091</v>
      </c>
      <c r="AF195" s="1703"/>
      <c r="AG195" s="1704">
        <v>111742000</v>
      </c>
      <c r="AH195" s="1704">
        <f t="shared" si="83"/>
        <v>11174200</v>
      </c>
      <c r="AI195" s="1704">
        <f t="shared" si="84"/>
        <v>122916200</v>
      </c>
      <c r="AJ195" s="1705"/>
      <c r="AK195" s="1723"/>
      <c r="AL195" s="1724"/>
      <c r="AM195" s="1725"/>
      <c r="AN195" s="697"/>
      <c r="AO195" s="683"/>
      <c r="AP195" s="683"/>
      <c r="AQ195" s="683"/>
      <c r="AR195" s="683"/>
      <c r="AS195" s="683"/>
      <c r="AT195" s="683"/>
      <c r="AU195" s="683"/>
      <c r="AV195" s="683"/>
      <c r="AW195" s="701"/>
      <c r="AX195" s="702"/>
      <c r="AY195" s="1459"/>
    </row>
    <row r="196" spans="1:51" ht="13.5" hidden="1" customHeight="1">
      <c r="A196" s="22"/>
      <c r="B196" s="5174"/>
      <c r="C196" s="5166"/>
      <c r="D196" s="5166"/>
      <c r="E196" s="2229"/>
      <c r="F196" s="2230"/>
      <c r="G196" s="778"/>
      <c r="H196" s="2107"/>
      <c r="I196" s="977"/>
      <c r="J196" s="781"/>
      <c r="K196" s="782"/>
      <c r="L196" s="1495"/>
      <c r="M196" s="799"/>
      <c r="N196" s="978"/>
      <c r="O196" s="1559"/>
      <c r="P196" s="786"/>
      <c r="Q196" s="1701"/>
      <c r="R196" s="1560"/>
      <c r="S196" s="2109"/>
      <c r="T196" s="792"/>
      <c r="U196" s="2110">
        <f t="shared" si="1"/>
        <v>0</v>
      </c>
      <c r="V196" s="2105"/>
      <c r="W196" s="2105"/>
      <c r="X196" s="2105"/>
      <c r="Y196" s="2105"/>
      <c r="Z196" s="2105"/>
      <c r="AA196" s="2105"/>
      <c r="AB196" s="2105"/>
      <c r="AC196" s="2105"/>
      <c r="AD196" s="2147"/>
      <c r="AE196" s="691"/>
      <c r="AF196" s="692"/>
      <c r="AG196" s="693"/>
      <c r="AH196" s="693"/>
      <c r="AI196" s="693"/>
      <c r="AJ196" s="1055"/>
      <c r="AK196" s="838"/>
      <c r="AL196" s="695"/>
      <c r="AM196" s="696"/>
      <c r="AN196" s="697"/>
      <c r="AO196" s="683"/>
      <c r="AP196" s="683"/>
      <c r="AQ196" s="683"/>
      <c r="AR196" s="683"/>
      <c r="AS196" s="683"/>
      <c r="AT196" s="683"/>
      <c r="AU196" s="683"/>
      <c r="AV196" s="683"/>
      <c r="AW196" s="701"/>
      <c r="AX196" s="702"/>
      <c r="AY196" s="1459"/>
    </row>
    <row r="197" spans="1:51" ht="13.5" hidden="1" customHeight="1">
      <c r="A197" s="22"/>
      <c r="B197" s="5174"/>
      <c r="C197" s="5166"/>
      <c r="D197" s="5166"/>
      <c r="E197" s="2229"/>
      <c r="F197" s="2230"/>
      <c r="G197" s="778"/>
      <c r="H197" s="2107"/>
      <c r="I197" s="977"/>
      <c r="J197" s="781"/>
      <c r="K197" s="782"/>
      <c r="L197" s="1495"/>
      <c r="M197" s="799"/>
      <c r="N197" s="978"/>
      <c r="O197" s="1559"/>
      <c r="P197" s="786"/>
      <c r="Q197" s="1701"/>
      <c r="R197" s="1560"/>
      <c r="S197" s="2109"/>
      <c r="T197" s="792"/>
      <c r="U197" s="2110">
        <f t="shared" si="1"/>
        <v>0</v>
      </c>
      <c r="V197" s="2105"/>
      <c r="W197" s="2105"/>
      <c r="X197" s="2105"/>
      <c r="Y197" s="2105"/>
      <c r="Z197" s="2105"/>
      <c r="AA197" s="2105"/>
      <c r="AB197" s="2105"/>
      <c r="AC197" s="2105"/>
      <c r="AD197" s="2147"/>
      <c r="AE197" s="691"/>
      <c r="AF197" s="692"/>
      <c r="AG197" s="693"/>
      <c r="AH197" s="693"/>
      <c r="AI197" s="693"/>
      <c r="AJ197" s="1055"/>
      <c r="AK197" s="838"/>
      <c r="AL197" s="695"/>
      <c r="AM197" s="696"/>
      <c r="AN197" s="697"/>
      <c r="AO197" s="683"/>
      <c r="AP197" s="683"/>
      <c r="AQ197" s="683"/>
      <c r="AR197" s="683"/>
      <c r="AS197" s="683"/>
      <c r="AT197" s="683"/>
      <c r="AU197" s="683"/>
      <c r="AV197" s="683"/>
      <c r="AW197" s="701"/>
      <c r="AX197" s="702"/>
      <c r="AY197" s="1459"/>
    </row>
    <row r="198" spans="1:51" ht="13.5" hidden="1" customHeight="1">
      <c r="A198" s="22"/>
      <c r="B198" s="5174"/>
      <c r="C198" s="5166"/>
      <c r="D198" s="5166"/>
      <c r="E198" s="2229"/>
      <c r="F198" s="2230"/>
      <c r="G198" s="778"/>
      <c r="H198" s="2107"/>
      <c r="I198" s="977"/>
      <c r="J198" s="781"/>
      <c r="K198" s="782"/>
      <c r="L198" s="1495"/>
      <c r="M198" s="799"/>
      <c r="N198" s="978"/>
      <c r="O198" s="1559"/>
      <c r="P198" s="786"/>
      <c r="Q198" s="1701"/>
      <c r="R198" s="1560"/>
      <c r="S198" s="2109"/>
      <c r="T198" s="792"/>
      <c r="U198" s="2110">
        <f t="shared" si="1"/>
        <v>0</v>
      </c>
      <c r="V198" s="2105"/>
      <c r="W198" s="2105"/>
      <c r="X198" s="2105"/>
      <c r="Y198" s="2105"/>
      <c r="Z198" s="2105"/>
      <c r="AA198" s="2105"/>
      <c r="AB198" s="2105"/>
      <c r="AC198" s="2105"/>
      <c r="AD198" s="2147"/>
      <c r="AE198" s="691"/>
      <c r="AF198" s="692"/>
      <c r="AG198" s="693"/>
      <c r="AH198" s="693"/>
      <c r="AI198" s="693"/>
      <c r="AJ198" s="1055"/>
      <c r="AK198" s="838"/>
      <c r="AL198" s="695"/>
      <c r="AM198" s="696"/>
      <c r="AN198" s="697"/>
      <c r="AO198" s="683"/>
      <c r="AP198" s="683"/>
      <c r="AQ198" s="683"/>
      <c r="AR198" s="683"/>
      <c r="AS198" s="683"/>
      <c r="AT198" s="683"/>
      <c r="AU198" s="683"/>
      <c r="AV198" s="683"/>
      <c r="AW198" s="701"/>
      <c r="AX198" s="702"/>
      <c r="AY198" s="1459"/>
    </row>
    <row r="199" spans="1:51" ht="13.5" hidden="1" customHeight="1">
      <c r="A199" s="22"/>
      <c r="B199" s="5174"/>
      <c r="C199" s="5166"/>
      <c r="D199" s="5166"/>
      <c r="E199" s="2229"/>
      <c r="F199" s="2230"/>
      <c r="G199" s="778"/>
      <c r="H199" s="2107"/>
      <c r="I199" s="977"/>
      <c r="J199" s="781"/>
      <c r="K199" s="782"/>
      <c r="L199" s="1495"/>
      <c r="M199" s="799"/>
      <c r="N199" s="978"/>
      <c r="O199" s="1559"/>
      <c r="P199" s="786"/>
      <c r="Q199" s="1701"/>
      <c r="R199" s="1560"/>
      <c r="S199" s="2109"/>
      <c r="T199" s="792"/>
      <c r="U199" s="2110">
        <f t="shared" si="1"/>
        <v>0</v>
      </c>
      <c r="V199" s="2105"/>
      <c r="W199" s="2105"/>
      <c r="X199" s="2105"/>
      <c r="Y199" s="2105"/>
      <c r="Z199" s="2105"/>
      <c r="AA199" s="2105"/>
      <c r="AB199" s="2105"/>
      <c r="AC199" s="2105"/>
      <c r="AD199" s="2147"/>
      <c r="AE199" s="691"/>
      <c r="AF199" s="692"/>
      <c r="AG199" s="693"/>
      <c r="AH199" s="693"/>
      <c r="AI199" s="693"/>
      <c r="AJ199" s="1055"/>
      <c r="AK199" s="838"/>
      <c r="AL199" s="695"/>
      <c r="AM199" s="696"/>
      <c r="AN199" s="697"/>
      <c r="AO199" s="683"/>
      <c r="AP199" s="683"/>
      <c r="AQ199" s="683"/>
      <c r="AR199" s="683"/>
      <c r="AS199" s="683"/>
      <c r="AT199" s="683"/>
      <c r="AU199" s="683"/>
      <c r="AV199" s="683"/>
      <c r="AW199" s="701"/>
      <c r="AX199" s="702"/>
      <c r="AY199" s="1459"/>
    </row>
    <row r="200" spans="1:51" ht="13.5" hidden="1" customHeight="1">
      <c r="A200" s="22"/>
      <c r="B200" s="5174"/>
      <c r="C200" s="5166"/>
      <c r="D200" s="5166"/>
      <c r="E200" s="2229"/>
      <c r="F200" s="2230"/>
      <c r="G200" s="778"/>
      <c r="H200" s="2107"/>
      <c r="I200" s="977"/>
      <c r="J200" s="781"/>
      <c r="K200" s="782"/>
      <c r="L200" s="1495"/>
      <c r="M200" s="799"/>
      <c r="N200" s="978"/>
      <c r="O200" s="1559"/>
      <c r="P200" s="786"/>
      <c r="Q200" s="1701"/>
      <c r="R200" s="1560"/>
      <c r="S200" s="2109"/>
      <c r="T200" s="792"/>
      <c r="U200" s="2110">
        <f t="shared" si="1"/>
        <v>0</v>
      </c>
      <c r="V200" s="2105"/>
      <c r="W200" s="2105"/>
      <c r="X200" s="2105"/>
      <c r="Y200" s="2105"/>
      <c r="Z200" s="2105"/>
      <c r="AA200" s="2105"/>
      <c r="AB200" s="2105"/>
      <c r="AC200" s="2105"/>
      <c r="AD200" s="2147"/>
      <c r="AE200" s="691"/>
      <c r="AF200" s="692"/>
      <c r="AG200" s="693"/>
      <c r="AH200" s="693"/>
      <c r="AI200" s="693"/>
      <c r="AJ200" s="1055"/>
      <c r="AK200" s="838"/>
      <c r="AL200" s="1732"/>
      <c r="AM200" s="696"/>
      <c r="AN200" s="697"/>
      <c r="AO200" s="683"/>
      <c r="AP200" s="683"/>
      <c r="AQ200" s="683"/>
      <c r="AR200" s="683"/>
      <c r="AS200" s="683"/>
      <c r="AT200" s="683"/>
      <c r="AU200" s="683"/>
      <c r="AV200" s="683"/>
      <c r="AW200" s="701"/>
      <c r="AX200" s="702"/>
      <c r="AY200" s="1459"/>
    </row>
    <row r="201" spans="1:51" ht="13.5" hidden="1" customHeight="1">
      <c r="A201" s="22"/>
      <c r="B201" s="5174"/>
      <c r="C201" s="5166"/>
      <c r="D201" s="5166"/>
      <c r="E201" s="2229"/>
      <c r="F201" s="2230"/>
      <c r="G201" s="778"/>
      <c r="H201" s="2107"/>
      <c r="I201" s="977"/>
      <c r="J201" s="781"/>
      <c r="K201" s="782"/>
      <c r="L201" s="1495"/>
      <c r="M201" s="799"/>
      <c r="N201" s="978"/>
      <c r="O201" s="1559"/>
      <c r="P201" s="786"/>
      <c r="Q201" s="1701"/>
      <c r="R201" s="1560"/>
      <c r="S201" s="2109"/>
      <c r="T201" s="792"/>
      <c r="U201" s="2110">
        <f t="shared" si="1"/>
        <v>0</v>
      </c>
      <c r="V201" s="2105"/>
      <c r="W201" s="2105"/>
      <c r="X201" s="2105"/>
      <c r="Y201" s="2105"/>
      <c r="Z201" s="2105"/>
      <c r="AA201" s="2105"/>
      <c r="AB201" s="2105"/>
      <c r="AC201" s="2105"/>
      <c r="AD201" s="2147"/>
      <c r="AE201" s="691"/>
      <c r="AF201" s="692"/>
      <c r="AG201" s="693"/>
      <c r="AH201" s="693"/>
      <c r="AI201" s="693"/>
      <c r="AJ201" s="1055"/>
      <c r="AK201" s="1733"/>
      <c r="AL201" s="695"/>
      <c r="AM201" s="696"/>
      <c r="AN201" s="697"/>
      <c r="AO201" s="683"/>
      <c r="AP201" s="683"/>
      <c r="AQ201" s="683"/>
      <c r="AR201" s="683"/>
      <c r="AS201" s="683"/>
      <c r="AT201" s="683"/>
      <c r="AU201" s="683"/>
      <c r="AV201" s="683"/>
      <c r="AW201" s="701"/>
      <c r="AX201" s="702"/>
      <c r="AY201" s="1459"/>
    </row>
    <row r="202" spans="1:51" ht="13.5" hidden="1" customHeight="1">
      <c r="A202" s="22"/>
      <c r="B202" s="5174"/>
      <c r="C202" s="5166"/>
      <c r="D202" s="5166"/>
      <c r="E202" s="2229"/>
      <c r="F202" s="2230"/>
      <c r="G202" s="2182"/>
      <c r="H202" s="2183"/>
      <c r="I202" s="977"/>
      <c r="J202" s="781"/>
      <c r="K202" s="782"/>
      <c r="L202" s="1495"/>
      <c r="M202" s="799"/>
      <c r="N202" s="978"/>
      <c r="O202" s="1559"/>
      <c r="P202" s="786"/>
      <c r="Q202" s="1701"/>
      <c r="R202" s="1560"/>
      <c r="S202" s="2109"/>
      <c r="T202" s="792"/>
      <c r="U202" s="2110">
        <f t="shared" si="1"/>
        <v>0</v>
      </c>
      <c r="V202" s="2105"/>
      <c r="W202" s="2105"/>
      <c r="X202" s="2105"/>
      <c r="Y202" s="2105"/>
      <c r="Z202" s="2105"/>
      <c r="AA202" s="2105"/>
      <c r="AB202" s="2105"/>
      <c r="AC202" s="2105"/>
      <c r="AD202" s="2147"/>
      <c r="AE202" s="1736"/>
      <c r="AF202" s="1737"/>
      <c r="AG202" s="693"/>
      <c r="AH202" s="693"/>
      <c r="AI202" s="693"/>
      <c r="AJ202" s="1055"/>
      <c r="AK202" s="1733"/>
      <c r="AL202" s="695"/>
      <c r="AM202" s="696"/>
      <c r="AN202" s="697"/>
      <c r="AO202" s="683"/>
      <c r="AP202" s="683"/>
      <c r="AQ202" s="683"/>
      <c r="AR202" s="683"/>
      <c r="AS202" s="683"/>
      <c r="AT202" s="683"/>
      <c r="AU202" s="683"/>
      <c r="AV202" s="683"/>
      <c r="AW202" s="701"/>
      <c r="AX202" s="702"/>
      <c r="AY202" s="1459"/>
    </row>
    <row r="203" spans="1:51" ht="13.5" hidden="1" customHeight="1">
      <c r="A203" s="22"/>
      <c r="B203" s="5174"/>
      <c r="C203" s="5166"/>
      <c r="D203" s="5166"/>
      <c r="E203" s="2229"/>
      <c r="F203" s="2230"/>
      <c r="G203" s="2182"/>
      <c r="H203" s="2183"/>
      <c r="I203" s="977"/>
      <c r="J203" s="781"/>
      <c r="K203" s="782"/>
      <c r="L203" s="1495"/>
      <c r="M203" s="799"/>
      <c r="N203" s="978"/>
      <c r="O203" s="1559"/>
      <c r="P203" s="786"/>
      <c r="Q203" s="1701"/>
      <c r="R203" s="1560"/>
      <c r="S203" s="2109"/>
      <c r="T203" s="792"/>
      <c r="U203" s="2110">
        <f t="shared" si="1"/>
        <v>0</v>
      </c>
      <c r="V203" s="2105"/>
      <c r="W203" s="2105"/>
      <c r="X203" s="2105"/>
      <c r="Y203" s="2105"/>
      <c r="Z203" s="2105"/>
      <c r="AA203" s="2105"/>
      <c r="AB203" s="2105"/>
      <c r="AC203" s="2105"/>
      <c r="AD203" s="2147"/>
      <c r="AE203" s="1736"/>
      <c r="AF203" s="1737"/>
      <c r="AG203" s="693"/>
      <c r="AH203" s="693"/>
      <c r="AI203" s="693"/>
      <c r="AJ203" s="1055"/>
      <c r="AK203" s="1733"/>
      <c r="AL203" s="695"/>
      <c r="AM203" s="696"/>
      <c r="AN203" s="697"/>
      <c r="AO203" s="683"/>
      <c r="AP203" s="683"/>
      <c r="AQ203" s="683"/>
      <c r="AR203" s="683"/>
      <c r="AS203" s="683"/>
      <c r="AT203" s="683"/>
      <c r="AU203" s="683"/>
      <c r="AV203" s="683"/>
      <c r="AW203" s="701"/>
      <c r="AX203" s="702"/>
      <c r="AY203" s="1459"/>
    </row>
    <row r="204" spans="1:51" ht="13.5" hidden="1" customHeight="1">
      <c r="A204" s="22"/>
      <c r="B204" s="5174"/>
      <c r="C204" s="5166"/>
      <c r="D204" s="5166"/>
      <c r="E204" s="2229"/>
      <c r="F204" s="2230"/>
      <c r="G204" s="2182"/>
      <c r="H204" s="2183"/>
      <c r="I204" s="977"/>
      <c r="J204" s="781"/>
      <c r="K204" s="782"/>
      <c r="L204" s="1495"/>
      <c r="M204" s="799"/>
      <c r="N204" s="978"/>
      <c r="O204" s="1559"/>
      <c r="P204" s="786"/>
      <c r="Q204" s="1701"/>
      <c r="R204" s="1560"/>
      <c r="S204" s="2109"/>
      <c r="T204" s="792"/>
      <c r="U204" s="2110">
        <f t="shared" si="1"/>
        <v>0</v>
      </c>
      <c r="V204" s="2105"/>
      <c r="W204" s="2105"/>
      <c r="X204" s="2105"/>
      <c r="Y204" s="2105"/>
      <c r="Z204" s="2105"/>
      <c r="AA204" s="2105"/>
      <c r="AB204" s="2105"/>
      <c r="AC204" s="2105"/>
      <c r="AD204" s="2147"/>
      <c r="AE204" s="1736"/>
      <c r="AF204" s="1737"/>
      <c r="AG204" s="693"/>
      <c r="AH204" s="693"/>
      <c r="AI204" s="693"/>
      <c r="AJ204" s="1055"/>
      <c r="AK204" s="1733"/>
      <c r="AL204" s="695"/>
      <c r="AM204" s="696"/>
      <c r="AN204" s="697"/>
      <c r="AO204" s="683"/>
      <c r="AP204" s="683"/>
      <c r="AQ204" s="683"/>
      <c r="AR204" s="683"/>
      <c r="AS204" s="683"/>
      <c r="AT204" s="683"/>
      <c r="AU204" s="683"/>
      <c r="AV204" s="683"/>
      <c r="AW204" s="701"/>
      <c r="AX204" s="702"/>
      <c r="AY204" s="1459"/>
    </row>
    <row r="205" spans="1:51" ht="13.5" hidden="1" customHeight="1">
      <c r="A205" s="22"/>
      <c r="B205" s="5174"/>
      <c r="C205" s="5166"/>
      <c r="D205" s="5166"/>
      <c r="E205" s="2229"/>
      <c r="F205" s="2230"/>
      <c r="G205" s="2182"/>
      <c r="H205" s="2183"/>
      <c r="I205" s="977"/>
      <c r="J205" s="781"/>
      <c r="K205" s="782"/>
      <c r="L205" s="1495"/>
      <c r="M205" s="799"/>
      <c r="N205" s="978"/>
      <c r="O205" s="1559"/>
      <c r="P205" s="786"/>
      <c r="Q205" s="1701"/>
      <c r="R205" s="1560"/>
      <c r="S205" s="2109"/>
      <c r="T205" s="792"/>
      <c r="U205" s="2110">
        <f t="shared" si="1"/>
        <v>0</v>
      </c>
      <c r="V205" s="2105"/>
      <c r="W205" s="2105"/>
      <c r="X205" s="2105"/>
      <c r="Y205" s="2105"/>
      <c r="Z205" s="2105"/>
      <c r="AA205" s="2105"/>
      <c r="AB205" s="2105"/>
      <c r="AC205" s="2105"/>
      <c r="AD205" s="2170"/>
      <c r="AE205" s="1070"/>
      <c r="AF205" s="1071"/>
      <c r="AG205" s="1749"/>
      <c r="AH205" s="1749"/>
      <c r="AI205" s="1072"/>
      <c r="AJ205" s="1072"/>
      <c r="AK205" s="1750"/>
      <c r="AL205" s="1075"/>
      <c r="AM205" s="1076"/>
      <c r="AN205" s="1077"/>
      <c r="AO205" s="1062"/>
      <c r="AP205" s="1062"/>
      <c r="AQ205" s="1062"/>
      <c r="AR205" s="1062"/>
      <c r="AS205" s="1062"/>
      <c r="AT205" s="1062"/>
      <c r="AU205" s="1062"/>
      <c r="AV205" s="1062"/>
      <c r="AW205" s="1081"/>
      <c r="AX205" s="1751"/>
      <c r="AY205" s="1412"/>
    </row>
    <row r="206" spans="1:51" ht="30" hidden="1" customHeight="1">
      <c r="A206" s="22"/>
      <c r="B206" s="5174" t="s">
        <v>16</v>
      </c>
      <c r="C206" s="5166"/>
      <c r="D206" s="5166"/>
      <c r="E206" s="1038" t="s">
        <v>16</v>
      </c>
      <c r="F206" s="1558" t="s">
        <v>463</v>
      </c>
      <c r="G206" s="778" t="s">
        <v>464</v>
      </c>
      <c r="H206" s="2107"/>
      <c r="I206" s="977" t="s">
        <v>112</v>
      </c>
      <c r="J206" s="781" t="s">
        <v>113</v>
      </c>
      <c r="K206" s="2225" t="s">
        <v>357</v>
      </c>
      <c r="L206" s="1495" t="s">
        <v>138</v>
      </c>
      <c r="M206" s="799" t="s">
        <v>624</v>
      </c>
      <c r="N206" s="2272" t="s">
        <v>466</v>
      </c>
      <c r="O206" s="1559">
        <v>46034</v>
      </c>
      <c r="P206" s="786">
        <v>46034</v>
      </c>
      <c r="Q206" s="1701" t="s">
        <v>14</v>
      </c>
      <c r="R206" s="1560">
        <v>46399</v>
      </c>
      <c r="S206" s="2109">
        <v>198996000</v>
      </c>
      <c r="T206" s="792">
        <f>S206/10</f>
        <v>19899600</v>
      </c>
      <c r="U206" s="2110">
        <f t="shared" si="1"/>
        <v>218895600</v>
      </c>
      <c r="V206" s="2105"/>
      <c r="W206" s="2105"/>
      <c r="X206" s="2105"/>
      <c r="Y206" s="2105"/>
      <c r="Z206" s="2105"/>
      <c r="AA206" s="2105"/>
      <c r="AB206" s="2105"/>
      <c r="AC206" s="2105"/>
      <c r="AD206" s="2145">
        <f>SUM(S206:T206)</f>
        <v>218895600</v>
      </c>
      <c r="AE206" s="790"/>
      <c r="AF206" s="791"/>
      <c r="AG206" s="1561">
        <f>SUM(AG207:AG219)</f>
        <v>49749000</v>
      </c>
      <c r="AH206" s="1561">
        <f t="shared" ref="AH206:AH209" si="85">AG206/10</f>
        <v>4974900</v>
      </c>
      <c r="AI206" s="1561">
        <f t="shared" ref="AI206:AI209" si="86">SUM(AG206:AH206)</f>
        <v>54723900</v>
      </c>
      <c r="AJ206" s="1561">
        <f>SUM(AJ207:AJ219)</f>
        <v>54723900</v>
      </c>
      <c r="AK206" s="794">
        <f>ROUND(AD206-AJ206,0)</f>
        <v>164171700</v>
      </c>
      <c r="AL206" s="1666">
        <f>AI206/AD206</f>
        <v>0.25</v>
      </c>
      <c r="AM206" s="945"/>
      <c r="AN206" s="797"/>
      <c r="AO206" s="799"/>
      <c r="AP206" s="799"/>
      <c r="AQ206" s="799"/>
      <c r="AR206" s="799"/>
      <c r="AS206" s="799"/>
      <c r="AT206" s="799"/>
      <c r="AU206" s="799"/>
      <c r="AV206" s="799"/>
      <c r="AW206" s="802"/>
      <c r="AX206" s="1305"/>
      <c r="AY206" s="347"/>
    </row>
    <row r="207" spans="1:51" ht="13.5" hidden="1" customHeight="1">
      <c r="A207" s="22"/>
      <c r="B207" s="5174"/>
      <c r="C207" s="5166"/>
      <c r="D207" s="5166"/>
      <c r="E207" s="2226"/>
      <c r="F207" s="775"/>
      <c r="G207" s="778"/>
      <c r="H207" s="2107" t="s">
        <v>317</v>
      </c>
      <c r="I207" s="2115"/>
      <c r="J207" s="2116"/>
      <c r="K207" s="2117"/>
      <c r="L207" s="1495" t="s">
        <v>115</v>
      </c>
      <c r="M207" s="799" t="s">
        <v>405</v>
      </c>
      <c r="N207" s="2163"/>
      <c r="O207" s="1559"/>
      <c r="P207" s="2164"/>
      <c r="Q207" s="775"/>
      <c r="R207" s="944"/>
      <c r="S207" s="2109"/>
      <c r="T207" s="792"/>
      <c r="U207" s="2110">
        <f t="shared" si="1"/>
        <v>0</v>
      </c>
      <c r="V207" s="2105"/>
      <c r="W207" s="2105"/>
      <c r="X207" s="2105"/>
      <c r="Y207" s="2105"/>
      <c r="Z207" s="2105"/>
      <c r="AA207" s="2105"/>
      <c r="AB207" s="2105"/>
      <c r="AC207" s="2105"/>
      <c r="AD207" s="2146"/>
      <c r="AE207" s="982">
        <v>46034</v>
      </c>
      <c r="AF207" s="821">
        <v>46063</v>
      </c>
      <c r="AG207" s="822">
        <v>16583000</v>
      </c>
      <c r="AH207" s="822">
        <f t="shared" si="85"/>
        <v>1658300</v>
      </c>
      <c r="AI207" s="822">
        <f t="shared" si="86"/>
        <v>18241300</v>
      </c>
      <c r="AJ207" s="983">
        <f>AI207</f>
        <v>18241300</v>
      </c>
      <c r="AK207" s="823"/>
      <c r="AL207" s="824"/>
      <c r="AM207" s="825" t="s">
        <v>467</v>
      </c>
      <c r="AN207" s="826"/>
      <c r="AO207" s="827"/>
      <c r="AP207" s="812"/>
      <c r="AQ207" s="828"/>
      <c r="AR207" s="829"/>
      <c r="AS207" s="812"/>
      <c r="AT207" s="827"/>
      <c r="AU207" s="812"/>
      <c r="AV207" s="828"/>
      <c r="AW207" s="830"/>
      <c r="AX207" s="831"/>
      <c r="AY207" s="1437"/>
    </row>
    <row r="208" spans="1:51" ht="13.5" hidden="1" customHeight="1">
      <c r="A208" s="22"/>
      <c r="B208" s="5174"/>
      <c r="C208" s="5166"/>
      <c r="D208" s="5166"/>
      <c r="E208" s="2226"/>
      <c r="F208" s="775"/>
      <c r="G208" s="778"/>
      <c r="H208" s="2107" t="s">
        <v>318</v>
      </c>
      <c r="I208" s="2115"/>
      <c r="J208" s="2116"/>
      <c r="K208" s="2117"/>
      <c r="L208" s="1495" t="s">
        <v>115</v>
      </c>
      <c r="M208" s="799" t="s">
        <v>468</v>
      </c>
      <c r="N208" s="2163"/>
      <c r="O208" s="2165"/>
      <c r="P208" s="2166"/>
      <c r="Q208" s="2167"/>
      <c r="R208" s="2168"/>
      <c r="S208" s="2109"/>
      <c r="T208" s="792"/>
      <c r="U208" s="2110">
        <f t="shared" si="1"/>
        <v>0</v>
      </c>
      <c r="V208" s="2105"/>
      <c r="W208" s="2105"/>
      <c r="X208" s="2105"/>
      <c r="Y208" s="2105"/>
      <c r="Z208" s="2105"/>
      <c r="AA208" s="2105"/>
      <c r="AB208" s="2105"/>
      <c r="AC208" s="2105"/>
      <c r="AD208" s="2147"/>
      <c r="AE208" s="691">
        <v>46065</v>
      </c>
      <c r="AF208" s="1703">
        <v>46080</v>
      </c>
      <c r="AG208" s="1704">
        <v>16583000</v>
      </c>
      <c r="AH208" s="1704">
        <f t="shared" si="85"/>
        <v>1658300</v>
      </c>
      <c r="AI208" s="1704">
        <f t="shared" si="86"/>
        <v>18241300</v>
      </c>
      <c r="AJ208" s="1705">
        <v>18241300</v>
      </c>
      <c r="AK208" s="1706"/>
      <c r="AL208" s="695"/>
      <c r="AM208" s="709" t="s">
        <v>469</v>
      </c>
      <c r="AN208" s="697"/>
      <c r="AO208" s="698"/>
      <c r="AP208" s="683"/>
      <c r="AQ208" s="699"/>
      <c r="AR208" s="700"/>
      <c r="AS208" s="683"/>
      <c r="AT208" s="698"/>
      <c r="AU208" s="683"/>
      <c r="AV208" s="699"/>
      <c r="AW208" s="701"/>
      <c r="AX208" s="702"/>
      <c r="AY208" s="1459"/>
    </row>
    <row r="209" spans="1:51" ht="13.5" hidden="1" customHeight="1">
      <c r="A209" s="22"/>
      <c r="B209" s="5174"/>
      <c r="C209" s="5166"/>
      <c r="D209" s="5166"/>
      <c r="E209" s="2229"/>
      <c r="F209" s="2230"/>
      <c r="G209" s="778"/>
      <c r="H209" s="2107" t="s">
        <v>319</v>
      </c>
      <c r="I209" s="977"/>
      <c r="J209" s="781"/>
      <c r="K209" s="782"/>
      <c r="L209" s="1495" t="s">
        <v>115</v>
      </c>
      <c r="M209" s="799" t="s">
        <v>65</v>
      </c>
      <c r="N209" s="978"/>
      <c r="O209" s="1559"/>
      <c r="P209" s="786"/>
      <c r="Q209" s="1701"/>
      <c r="R209" s="1560"/>
      <c r="S209" s="2109"/>
      <c r="T209" s="792"/>
      <c r="U209" s="2110">
        <f t="shared" si="1"/>
        <v>0</v>
      </c>
      <c r="V209" s="2105"/>
      <c r="W209" s="2105"/>
      <c r="X209" s="2105"/>
      <c r="Y209" s="2105"/>
      <c r="Z209" s="2105"/>
      <c r="AA209" s="2105"/>
      <c r="AB209" s="2105"/>
      <c r="AC209" s="2105"/>
      <c r="AD209" s="2271"/>
      <c r="AE209" s="1722">
        <v>46091</v>
      </c>
      <c r="AF209" s="1703">
        <v>46091</v>
      </c>
      <c r="AG209" s="1704">
        <v>16583000</v>
      </c>
      <c r="AH209" s="1704">
        <f t="shared" si="85"/>
        <v>1658300</v>
      </c>
      <c r="AI209" s="1704">
        <f t="shared" si="86"/>
        <v>18241300</v>
      </c>
      <c r="AJ209" s="1705">
        <v>18241300</v>
      </c>
      <c r="AK209" s="1723"/>
      <c r="AL209" s="1724"/>
      <c r="AM209" s="1725"/>
      <c r="AN209" s="697"/>
      <c r="AO209" s="683"/>
      <c r="AP209" s="683"/>
      <c r="AQ209" s="683"/>
      <c r="AR209" s="683"/>
      <c r="AS209" s="683"/>
      <c r="AT209" s="683"/>
      <c r="AU209" s="683"/>
      <c r="AV209" s="683"/>
      <c r="AW209" s="701"/>
      <c r="AX209" s="702"/>
      <c r="AY209" s="1459"/>
    </row>
    <row r="210" spans="1:51" ht="13.5" hidden="1" customHeight="1">
      <c r="A210" s="22"/>
      <c r="B210" s="5174"/>
      <c r="C210" s="5166"/>
      <c r="D210" s="5166"/>
      <c r="E210" s="2229"/>
      <c r="F210" s="2230"/>
      <c r="G210" s="778"/>
      <c r="H210" s="2107"/>
      <c r="I210" s="977"/>
      <c r="J210" s="781"/>
      <c r="K210" s="782"/>
      <c r="L210" s="1495"/>
      <c r="M210" s="799"/>
      <c r="N210" s="978"/>
      <c r="O210" s="1559"/>
      <c r="P210" s="786"/>
      <c r="Q210" s="1701"/>
      <c r="R210" s="1560"/>
      <c r="S210" s="2109"/>
      <c r="T210" s="792"/>
      <c r="U210" s="2110">
        <f t="shared" si="1"/>
        <v>0</v>
      </c>
      <c r="V210" s="2105"/>
      <c r="W210" s="2105"/>
      <c r="X210" s="2105"/>
      <c r="Y210" s="2105"/>
      <c r="Z210" s="2105"/>
      <c r="AA210" s="2105"/>
      <c r="AB210" s="2105"/>
      <c r="AC210" s="2105"/>
      <c r="AD210" s="2147"/>
      <c r="AE210" s="691"/>
      <c r="AF210" s="692"/>
      <c r="AG210" s="693"/>
      <c r="AH210" s="693"/>
      <c r="AI210" s="693"/>
      <c r="AJ210" s="1055"/>
      <c r="AK210" s="838"/>
      <c r="AL210" s="695"/>
      <c r="AM210" s="696"/>
      <c r="AN210" s="697"/>
      <c r="AO210" s="683"/>
      <c r="AP210" s="683"/>
      <c r="AQ210" s="683"/>
      <c r="AR210" s="683"/>
      <c r="AS210" s="683"/>
      <c r="AT210" s="683"/>
      <c r="AU210" s="683"/>
      <c r="AV210" s="683"/>
      <c r="AW210" s="701"/>
      <c r="AX210" s="702"/>
      <c r="AY210" s="1459"/>
    </row>
    <row r="211" spans="1:51" ht="13.5" hidden="1" customHeight="1">
      <c r="A211" s="22"/>
      <c r="B211" s="5174"/>
      <c r="C211" s="5166"/>
      <c r="D211" s="5166"/>
      <c r="E211" s="2229"/>
      <c r="F211" s="2230"/>
      <c r="G211" s="778"/>
      <c r="H211" s="2107"/>
      <c r="I211" s="977"/>
      <c r="J211" s="781"/>
      <c r="K211" s="782"/>
      <c r="L211" s="1495"/>
      <c r="M211" s="799"/>
      <c r="N211" s="978"/>
      <c r="O211" s="1559"/>
      <c r="P211" s="786"/>
      <c r="Q211" s="1701"/>
      <c r="R211" s="1560"/>
      <c r="S211" s="2109"/>
      <c r="T211" s="792"/>
      <c r="U211" s="2110">
        <f t="shared" si="1"/>
        <v>0</v>
      </c>
      <c r="V211" s="2105"/>
      <c r="W211" s="2105"/>
      <c r="X211" s="2105"/>
      <c r="Y211" s="2105"/>
      <c r="Z211" s="2105"/>
      <c r="AA211" s="2105"/>
      <c r="AB211" s="2105"/>
      <c r="AC211" s="2105"/>
      <c r="AD211" s="2147"/>
      <c r="AE211" s="691"/>
      <c r="AF211" s="692"/>
      <c r="AG211" s="693"/>
      <c r="AH211" s="693"/>
      <c r="AI211" s="693"/>
      <c r="AJ211" s="1055"/>
      <c r="AK211" s="838"/>
      <c r="AL211" s="695"/>
      <c r="AM211" s="696"/>
      <c r="AN211" s="697"/>
      <c r="AO211" s="683"/>
      <c r="AP211" s="683"/>
      <c r="AQ211" s="683"/>
      <c r="AR211" s="683"/>
      <c r="AS211" s="683"/>
      <c r="AT211" s="683"/>
      <c r="AU211" s="683"/>
      <c r="AV211" s="683"/>
      <c r="AW211" s="701"/>
      <c r="AX211" s="702"/>
      <c r="AY211" s="1459"/>
    </row>
    <row r="212" spans="1:51" ht="13.5" hidden="1" customHeight="1">
      <c r="A212" s="22"/>
      <c r="B212" s="5174"/>
      <c r="C212" s="5166"/>
      <c r="D212" s="5166"/>
      <c r="E212" s="2229"/>
      <c r="F212" s="2230"/>
      <c r="G212" s="778"/>
      <c r="H212" s="2107"/>
      <c r="I212" s="977"/>
      <c r="J212" s="781"/>
      <c r="K212" s="782"/>
      <c r="L212" s="1495"/>
      <c r="M212" s="799"/>
      <c r="N212" s="978"/>
      <c r="O212" s="1559"/>
      <c r="P212" s="786"/>
      <c r="Q212" s="1701"/>
      <c r="R212" s="1560"/>
      <c r="S212" s="2109"/>
      <c r="T212" s="792"/>
      <c r="U212" s="2110">
        <f t="shared" si="1"/>
        <v>0</v>
      </c>
      <c r="V212" s="2105"/>
      <c r="W212" s="2105"/>
      <c r="X212" s="2105"/>
      <c r="Y212" s="2105"/>
      <c r="Z212" s="2105"/>
      <c r="AA212" s="2105"/>
      <c r="AB212" s="2105"/>
      <c r="AC212" s="2105"/>
      <c r="AD212" s="2147"/>
      <c r="AE212" s="691"/>
      <c r="AF212" s="692"/>
      <c r="AG212" s="693"/>
      <c r="AH212" s="693"/>
      <c r="AI212" s="693"/>
      <c r="AJ212" s="1055"/>
      <c r="AK212" s="838"/>
      <c r="AL212" s="695"/>
      <c r="AM212" s="696"/>
      <c r="AN212" s="697"/>
      <c r="AO212" s="683"/>
      <c r="AP212" s="683"/>
      <c r="AQ212" s="683"/>
      <c r="AR212" s="683"/>
      <c r="AS212" s="683"/>
      <c r="AT212" s="683"/>
      <c r="AU212" s="683"/>
      <c r="AV212" s="683"/>
      <c r="AW212" s="701"/>
      <c r="AX212" s="702"/>
      <c r="AY212" s="1459"/>
    </row>
    <row r="213" spans="1:51" ht="13.5" hidden="1" customHeight="1">
      <c r="A213" s="22"/>
      <c r="B213" s="5174"/>
      <c r="C213" s="5166"/>
      <c r="D213" s="5166"/>
      <c r="E213" s="2229"/>
      <c r="F213" s="2230"/>
      <c r="G213" s="778"/>
      <c r="H213" s="2107"/>
      <c r="I213" s="977"/>
      <c r="J213" s="781"/>
      <c r="K213" s="782"/>
      <c r="L213" s="1495"/>
      <c r="M213" s="799"/>
      <c r="N213" s="978"/>
      <c r="O213" s="1559"/>
      <c r="P213" s="786"/>
      <c r="Q213" s="1701"/>
      <c r="R213" s="1560"/>
      <c r="S213" s="2109"/>
      <c r="T213" s="792"/>
      <c r="U213" s="2110">
        <f t="shared" si="1"/>
        <v>0</v>
      </c>
      <c r="V213" s="2105"/>
      <c r="W213" s="2105"/>
      <c r="X213" s="2105"/>
      <c r="Y213" s="2105"/>
      <c r="Z213" s="2105"/>
      <c r="AA213" s="2105"/>
      <c r="AB213" s="2105"/>
      <c r="AC213" s="2105"/>
      <c r="AD213" s="2147"/>
      <c r="AE213" s="691"/>
      <c r="AF213" s="692"/>
      <c r="AG213" s="693"/>
      <c r="AH213" s="693"/>
      <c r="AI213" s="693"/>
      <c r="AJ213" s="1055"/>
      <c r="AK213" s="838"/>
      <c r="AL213" s="695"/>
      <c r="AM213" s="696"/>
      <c r="AN213" s="697"/>
      <c r="AO213" s="683"/>
      <c r="AP213" s="683"/>
      <c r="AQ213" s="683"/>
      <c r="AR213" s="683"/>
      <c r="AS213" s="683"/>
      <c r="AT213" s="683"/>
      <c r="AU213" s="683"/>
      <c r="AV213" s="683"/>
      <c r="AW213" s="701"/>
      <c r="AX213" s="702"/>
      <c r="AY213" s="1459"/>
    </row>
    <row r="214" spans="1:51" ht="13.5" hidden="1" customHeight="1">
      <c r="A214" s="22"/>
      <c r="B214" s="5174"/>
      <c r="C214" s="5166"/>
      <c r="D214" s="5166"/>
      <c r="E214" s="2229"/>
      <c r="F214" s="2230"/>
      <c r="G214" s="778"/>
      <c r="H214" s="2107"/>
      <c r="I214" s="977"/>
      <c r="J214" s="781"/>
      <c r="K214" s="782"/>
      <c r="L214" s="1495"/>
      <c r="M214" s="799"/>
      <c r="N214" s="978"/>
      <c r="O214" s="1559"/>
      <c r="P214" s="786"/>
      <c r="Q214" s="1701"/>
      <c r="R214" s="1560"/>
      <c r="S214" s="2109"/>
      <c r="T214" s="792"/>
      <c r="U214" s="2110">
        <f t="shared" si="1"/>
        <v>0</v>
      </c>
      <c r="V214" s="2105"/>
      <c r="W214" s="2105"/>
      <c r="X214" s="2105"/>
      <c r="Y214" s="2105"/>
      <c r="Z214" s="2105"/>
      <c r="AA214" s="2105"/>
      <c r="AB214" s="2105"/>
      <c r="AC214" s="2105"/>
      <c r="AD214" s="2147"/>
      <c r="AE214" s="691"/>
      <c r="AF214" s="692"/>
      <c r="AG214" s="693"/>
      <c r="AH214" s="693"/>
      <c r="AI214" s="693"/>
      <c r="AJ214" s="1055"/>
      <c r="AK214" s="838"/>
      <c r="AL214" s="1732"/>
      <c r="AM214" s="696"/>
      <c r="AN214" s="697"/>
      <c r="AO214" s="683"/>
      <c r="AP214" s="683"/>
      <c r="AQ214" s="683"/>
      <c r="AR214" s="683"/>
      <c r="AS214" s="683"/>
      <c r="AT214" s="683"/>
      <c r="AU214" s="683"/>
      <c r="AV214" s="683"/>
      <c r="AW214" s="701"/>
      <c r="AX214" s="702"/>
      <c r="AY214" s="1459"/>
    </row>
    <row r="215" spans="1:51" ht="13.5" hidden="1" customHeight="1">
      <c r="A215" s="22"/>
      <c r="B215" s="5174"/>
      <c r="C215" s="5166"/>
      <c r="D215" s="5166"/>
      <c r="E215" s="2229"/>
      <c r="F215" s="2230"/>
      <c r="G215" s="778"/>
      <c r="H215" s="2107"/>
      <c r="I215" s="977"/>
      <c r="J215" s="781"/>
      <c r="K215" s="782"/>
      <c r="L215" s="1495"/>
      <c r="M215" s="799"/>
      <c r="N215" s="978"/>
      <c r="O215" s="1559"/>
      <c r="P215" s="786"/>
      <c r="Q215" s="1701"/>
      <c r="R215" s="1560"/>
      <c r="S215" s="2109"/>
      <c r="T215" s="792"/>
      <c r="U215" s="2110">
        <f t="shared" si="1"/>
        <v>0</v>
      </c>
      <c r="V215" s="2105"/>
      <c r="W215" s="2105"/>
      <c r="X215" s="2105"/>
      <c r="Y215" s="2105"/>
      <c r="Z215" s="2105"/>
      <c r="AA215" s="2105"/>
      <c r="AB215" s="2105"/>
      <c r="AC215" s="2105"/>
      <c r="AD215" s="2147"/>
      <c r="AE215" s="691"/>
      <c r="AF215" s="692"/>
      <c r="AG215" s="693"/>
      <c r="AH215" s="693"/>
      <c r="AI215" s="693"/>
      <c r="AJ215" s="1055"/>
      <c r="AK215" s="1733"/>
      <c r="AL215" s="695"/>
      <c r="AM215" s="696"/>
      <c r="AN215" s="697"/>
      <c r="AO215" s="683"/>
      <c r="AP215" s="683"/>
      <c r="AQ215" s="683"/>
      <c r="AR215" s="683"/>
      <c r="AS215" s="683"/>
      <c r="AT215" s="683"/>
      <c r="AU215" s="683"/>
      <c r="AV215" s="683"/>
      <c r="AW215" s="701"/>
      <c r="AX215" s="702"/>
      <c r="AY215" s="1459"/>
    </row>
    <row r="216" spans="1:51" ht="13.5" hidden="1" customHeight="1">
      <c r="A216" s="22"/>
      <c r="B216" s="5174"/>
      <c r="C216" s="5166"/>
      <c r="D216" s="5166"/>
      <c r="E216" s="2229"/>
      <c r="F216" s="2230"/>
      <c r="G216" s="2182"/>
      <c r="H216" s="2183"/>
      <c r="I216" s="977"/>
      <c r="J216" s="781"/>
      <c r="K216" s="782"/>
      <c r="L216" s="1495"/>
      <c r="M216" s="799"/>
      <c r="N216" s="978"/>
      <c r="O216" s="1559"/>
      <c r="P216" s="786"/>
      <c r="Q216" s="1701"/>
      <c r="R216" s="1560"/>
      <c r="S216" s="2109"/>
      <c r="T216" s="792"/>
      <c r="U216" s="2110">
        <f t="shared" si="1"/>
        <v>0</v>
      </c>
      <c r="V216" s="2105"/>
      <c r="W216" s="2105"/>
      <c r="X216" s="2105"/>
      <c r="Y216" s="2105"/>
      <c r="Z216" s="2105"/>
      <c r="AA216" s="2105"/>
      <c r="AB216" s="2105"/>
      <c r="AC216" s="2105"/>
      <c r="AD216" s="2147"/>
      <c r="AE216" s="1736"/>
      <c r="AF216" s="1737"/>
      <c r="AG216" s="693"/>
      <c r="AH216" s="693"/>
      <c r="AI216" s="693"/>
      <c r="AJ216" s="1055"/>
      <c r="AK216" s="1733"/>
      <c r="AL216" s="695"/>
      <c r="AM216" s="696"/>
      <c r="AN216" s="697"/>
      <c r="AO216" s="683"/>
      <c r="AP216" s="683"/>
      <c r="AQ216" s="683"/>
      <c r="AR216" s="683"/>
      <c r="AS216" s="683"/>
      <c r="AT216" s="683"/>
      <c r="AU216" s="683"/>
      <c r="AV216" s="683"/>
      <c r="AW216" s="701"/>
      <c r="AX216" s="702"/>
      <c r="AY216" s="1459"/>
    </row>
    <row r="217" spans="1:51" ht="13.5" hidden="1" customHeight="1">
      <c r="A217" s="22"/>
      <c r="B217" s="5174"/>
      <c r="C217" s="5166"/>
      <c r="D217" s="5166"/>
      <c r="E217" s="2229"/>
      <c r="F217" s="2230"/>
      <c r="G217" s="2182"/>
      <c r="H217" s="2183"/>
      <c r="I217" s="977"/>
      <c r="J217" s="781"/>
      <c r="K217" s="782"/>
      <c r="L217" s="1495"/>
      <c r="M217" s="799"/>
      <c r="N217" s="978"/>
      <c r="O217" s="1559"/>
      <c r="P217" s="786"/>
      <c r="Q217" s="1701"/>
      <c r="R217" s="1560"/>
      <c r="S217" s="2109"/>
      <c r="T217" s="792"/>
      <c r="U217" s="2110">
        <f t="shared" si="1"/>
        <v>0</v>
      </c>
      <c r="V217" s="2105"/>
      <c r="W217" s="2105"/>
      <c r="X217" s="2105"/>
      <c r="Y217" s="2105"/>
      <c r="Z217" s="2105"/>
      <c r="AA217" s="2105"/>
      <c r="AB217" s="2105"/>
      <c r="AC217" s="2105"/>
      <c r="AD217" s="2147"/>
      <c r="AE217" s="1736"/>
      <c r="AF217" s="1737"/>
      <c r="AG217" s="693"/>
      <c r="AH217" s="693"/>
      <c r="AI217" s="693"/>
      <c r="AJ217" s="1055"/>
      <c r="AK217" s="1733"/>
      <c r="AL217" s="695"/>
      <c r="AM217" s="696"/>
      <c r="AN217" s="697"/>
      <c r="AO217" s="683"/>
      <c r="AP217" s="683"/>
      <c r="AQ217" s="683"/>
      <c r="AR217" s="683"/>
      <c r="AS217" s="683"/>
      <c r="AT217" s="683"/>
      <c r="AU217" s="683"/>
      <c r="AV217" s="683"/>
      <c r="AW217" s="701"/>
      <c r="AX217" s="702"/>
      <c r="AY217" s="1459"/>
    </row>
    <row r="218" spans="1:51" ht="13.5" hidden="1" customHeight="1">
      <c r="A218" s="22"/>
      <c r="B218" s="5174"/>
      <c r="C218" s="5166"/>
      <c r="D218" s="5166"/>
      <c r="E218" s="2229"/>
      <c r="F218" s="2230"/>
      <c r="G218" s="2182"/>
      <c r="H218" s="2183"/>
      <c r="I218" s="977"/>
      <c r="J218" s="781"/>
      <c r="K218" s="782"/>
      <c r="L218" s="1495"/>
      <c r="M218" s="799"/>
      <c r="N218" s="978"/>
      <c r="O218" s="1559"/>
      <c r="P218" s="786"/>
      <c r="Q218" s="1701"/>
      <c r="R218" s="1560"/>
      <c r="S218" s="2109"/>
      <c r="T218" s="792"/>
      <c r="U218" s="2110">
        <f t="shared" si="1"/>
        <v>0</v>
      </c>
      <c r="V218" s="2105"/>
      <c r="W218" s="2105"/>
      <c r="X218" s="2105"/>
      <c r="Y218" s="2105"/>
      <c r="Z218" s="2105"/>
      <c r="AA218" s="2105"/>
      <c r="AB218" s="2105"/>
      <c r="AC218" s="2105"/>
      <c r="AD218" s="2147"/>
      <c r="AE218" s="1736"/>
      <c r="AF218" s="1737"/>
      <c r="AG218" s="693"/>
      <c r="AH218" s="693"/>
      <c r="AI218" s="693"/>
      <c r="AJ218" s="1055"/>
      <c r="AK218" s="1733"/>
      <c r="AL218" s="695"/>
      <c r="AM218" s="696"/>
      <c r="AN218" s="697"/>
      <c r="AO218" s="683"/>
      <c r="AP218" s="683"/>
      <c r="AQ218" s="683"/>
      <c r="AR218" s="683"/>
      <c r="AS218" s="683"/>
      <c r="AT218" s="683"/>
      <c r="AU218" s="683"/>
      <c r="AV218" s="683"/>
      <c r="AW218" s="701"/>
      <c r="AX218" s="702"/>
      <c r="AY218" s="1459"/>
    </row>
    <row r="219" spans="1:51" ht="13.5" hidden="1" customHeight="1">
      <c r="A219" s="22"/>
      <c r="B219" s="5174"/>
      <c r="C219" s="5166"/>
      <c r="D219" s="5166"/>
      <c r="E219" s="2229"/>
      <c r="F219" s="2230"/>
      <c r="G219" s="2182"/>
      <c r="H219" s="2183"/>
      <c r="I219" s="977"/>
      <c r="J219" s="781"/>
      <c r="K219" s="782"/>
      <c r="L219" s="1495"/>
      <c r="M219" s="799"/>
      <c r="N219" s="978"/>
      <c r="O219" s="1559"/>
      <c r="P219" s="786"/>
      <c r="Q219" s="1701"/>
      <c r="R219" s="1560"/>
      <c r="S219" s="2109"/>
      <c r="T219" s="792"/>
      <c r="U219" s="2110">
        <f t="shared" si="1"/>
        <v>0</v>
      </c>
      <c r="V219" s="2105"/>
      <c r="W219" s="2105"/>
      <c r="X219" s="2105"/>
      <c r="Y219" s="2105"/>
      <c r="Z219" s="2105"/>
      <c r="AA219" s="2105"/>
      <c r="AB219" s="2105"/>
      <c r="AC219" s="2105"/>
      <c r="AD219" s="2170"/>
      <c r="AE219" s="1070"/>
      <c r="AF219" s="1071"/>
      <c r="AG219" s="1749"/>
      <c r="AH219" s="1749"/>
      <c r="AI219" s="1072"/>
      <c r="AJ219" s="1072"/>
      <c r="AK219" s="1750"/>
      <c r="AL219" s="1075"/>
      <c r="AM219" s="1076"/>
      <c r="AN219" s="1077"/>
      <c r="AO219" s="1062"/>
      <c r="AP219" s="1062"/>
      <c r="AQ219" s="1062"/>
      <c r="AR219" s="1062"/>
      <c r="AS219" s="1062"/>
      <c r="AT219" s="1062"/>
      <c r="AU219" s="1062"/>
      <c r="AV219" s="1062"/>
      <c r="AW219" s="1081"/>
      <c r="AX219" s="1751"/>
      <c r="AY219" s="1412"/>
    </row>
    <row r="220" spans="1:51" ht="30" hidden="1" customHeight="1">
      <c r="A220" s="22"/>
      <c r="B220" s="5174" t="s">
        <v>16</v>
      </c>
      <c r="C220" s="5166"/>
      <c r="D220" s="5166"/>
      <c r="E220" s="1038" t="s">
        <v>16</v>
      </c>
      <c r="F220" s="1558" t="s">
        <v>470</v>
      </c>
      <c r="G220" s="778" t="s">
        <v>471</v>
      </c>
      <c r="H220" s="2107"/>
      <c r="I220" s="977" t="s">
        <v>112</v>
      </c>
      <c r="J220" s="781" t="s">
        <v>113</v>
      </c>
      <c r="K220" s="2225" t="s">
        <v>357</v>
      </c>
      <c r="L220" s="1495" t="s">
        <v>138</v>
      </c>
      <c r="M220" s="799" t="s">
        <v>360</v>
      </c>
      <c r="N220" s="978"/>
      <c r="O220" s="1559">
        <v>46034</v>
      </c>
      <c r="P220" s="786">
        <v>46034</v>
      </c>
      <c r="Q220" s="1701" t="s">
        <v>14</v>
      </c>
      <c r="R220" s="1560">
        <v>46399</v>
      </c>
      <c r="S220" s="2109">
        <v>259200000</v>
      </c>
      <c r="T220" s="792">
        <f>S220/10</f>
        <v>25920000</v>
      </c>
      <c r="U220" s="2110">
        <f t="shared" si="1"/>
        <v>285120000</v>
      </c>
      <c r="V220" s="2105"/>
      <c r="W220" s="2105"/>
      <c r="X220" s="2105"/>
      <c r="Y220" s="2105"/>
      <c r="Z220" s="2105"/>
      <c r="AA220" s="2105"/>
      <c r="AB220" s="2105"/>
      <c r="AC220" s="2105"/>
      <c r="AD220" s="2145">
        <f>SUM(S220:T220)</f>
        <v>285120000</v>
      </c>
      <c r="AE220" s="790"/>
      <c r="AF220" s="791"/>
      <c r="AG220" s="1561">
        <f>SUM(AG221:AG233)</f>
        <v>64800000</v>
      </c>
      <c r="AH220" s="1561">
        <f t="shared" ref="AH220:AH223" si="87">AG220/10</f>
        <v>6480000</v>
      </c>
      <c r="AI220" s="1561">
        <f t="shared" ref="AI220:AI223" si="88">SUM(AG220:AH220)</f>
        <v>71280000</v>
      </c>
      <c r="AJ220" s="1561">
        <f>SUM(AJ221:AJ233)</f>
        <v>47520000</v>
      </c>
      <c r="AK220" s="794">
        <f>ROUND(AD220-AJ220,0)</f>
        <v>237600000</v>
      </c>
      <c r="AL220" s="1666">
        <f>AI220/AD220</f>
        <v>0.25</v>
      </c>
      <c r="AM220" s="945"/>
      <c r="AN220" s="797"/>
      <c r="AO220" s="799"/>
      <c r="AP220" s="799"/>
      <c r="AQ220" s="799"/>
      <c r="AR220" s="799"/>
      <c r="AS220" s="799"/>
      <c r="AT220" s="799"/>
      <c r="AU220" s="799"/>
      <c r="AV220" s="799"/>
      <c r="AW220" s="802"/>
      <c r="AX220" s="1305"/>
      <c r="AY220" s="347"/>
    </row>
    <row r="221" spans="1:51" ht="13.5" hidden="1" customHeight="1">
      <c r="A221" s="22"/>
      <c r="B221" s="5174"/>
      <c r="C221" s="5166"/>
      <c r="D221" s="5166"/>
      <c r="E221" s="2226"/>
      <c r="F221" s="775"/>
      <c r="G221" s="778"/>
      <c r="H221" s="2107" t="s">
        <v>317</v>
      </c>
      <c r="I221" s="2115"/>
      <c r="J221" s="2116"/>
      <c r="K221" s="2117"/>
      <c r="L221" s="1495" t="s">
        <v>115</v>
      </c>
      <c r="M221" s="799"/>
      <c r="N221" s="2163"/>
      <c r="O221" s="1559"/>
      <c r="P221" s="2164"/>
      <c r="Q221" s="775"/>
      <c r="R221" s="944"/>
      <c r="S221" s="2109"/>
      <c r="T221" s="792"/>
      <c r="U221" s="2110">
        <f t="shared" si="1"/>
        <v>0</v>
      </c>
      <c r="V221" s="2105"/>
      <c r="W221" s="2105"/>
      <c r="X221" s="2105"/>
      <c r="Y221" s="2105"/>
      <c r="Z221" s="2105"/>
      <c r="AA221" s="2105"/>
      <c r="AB221" s="2105"/>
      <c r="AC221" s="2105"/>
      <c r="AD221" s="2146"/>
      <c r="AE221" s="982">
        <v>46034</v>
      </c>
      <c r="AF221" s="821">
        <v>46043</v>
      </c>
      <c r="AG221" s="822">
        <v>21600000</v>
      </c>
      <c r="AH221" s="822">
        <f t="shared" si="87"/>
        <v>2160000</v>
      </c>
      <c r="AI221" s="822">
        <f t="shared" si="88"/>
        <v>23760000</v>
      </c>
      <c r="AJ221" s="983">
        <f t="shared" ref="AJ221:AJ222" si="89">AI221</f>
        <v>23760000</v>
      </c>
      <c r="AK221" s="823"/>
      <c r="AL221" s="824"/>
      <c r="AM221" s="825"/>
      <c r="AN221" s="826"/>
      <c r="AO221" s="827"/>
      <c r="AP221" s="812"/>
      <c r="AQ221" s="828"/>
      <c r="AR221" s="829"/>
      <c r="AS221" s="812"/>
      <c r="AT221" s="827"/>
      <c r="AU221" s="812"/>
      <c r="AV221" s="828"/>
      <c r="AW221" s="830"/>
      <c r="AX221" s="831"/>
      <c r="AY221" s="1437"/>
    </row>
    <row r="222" spans="1:51" ht="13.5" hidden="1" customHeight="1">
      <c r="A222" s="22"/>
      <c r="B222" s="5174"/>
      <c r="C222" s="5166"/>
      <c r="D222" s="5166"/>
      <c r="E222" s="2226"/>
      <c r="F222" s="775"/>
      <c r="G222" s="778"/>
      <c r="H222" s="2107" t="s">
        <v>318</v>
      </c>
      <c r="I222" s="2115"/>
      <c r="J222" s="2116"/>
      <c r="K222" s="2117"/>
      <c r="L222" s="1495" t="s">
        <v>115</v>
      </c>
      <c r="M222" s="799"/>
      <c r="N222" s="2163"/>
      <c r="O222" s="2165"/>
      <c r="P222" s="2166"/>
      <c r="Q222" s="2167"/>
      <c r="R222" s="2168"/>
      <c r="S222" s="2109"/>
      <c r="T222" s="792"/>
      <c r="U222" s="2110">
        <f t="shared" si="1"/>
        <v>0</v>
      </c>
      <c r="V222" s="2105"/>
      <c r="W222" s="2105"/>
      <c r="X222" s="2105"/>
      <c r="Y222" s="2105"/>
      <c r="Z222" s="2105"/>
      <c r="AA222" s="2105"/>
      <c r="AB222" s="2105"/>
      <c r="AC222" s="2105"/>
      <c r="AD222" s="2147"/>
      <c r="AE222" s="691">
        <v>46065</v>
      </c>
      <c r="AF222" s="692">
        <v>46063</v>
      </c>
      <c r="AG222" s="693">
        <v>21600000</v>
      </c>
      <c r="AH222" s="693">
        <f t="shared" si="87"/>
        <v>2160000</v>
      </c>
      <c r="AI222" s="693">
        <f t="shared" si="88"/>
        <v>23760000</v>
      </c>
      <c r="AJ222" s="1055">
        <f t="shared" si="89"/>
        <v>23760000</v>
      </c>
      <c r="AK222" s="694"/>
      <c r="AL222" s="695"/>
      <c r="AM222" s="696"/>
      <c r="AN222" s="697"/>
      <c r="AO222" s="698"/>
      <c r="AP222" s="683"/>
      <c r="AQ222" s="699"/>
      <c r="AR222" s="700"/>
      <c r="AS222" s="683"/>
      <c r="AT222" s="698"/>
      <c r="AU222" s="683"/>
      <c r="AV222" s="699"/>
      <c r="AW222" s="701"/>
      <c r="AX222" s="702"/>
      <c r="AY222" s="1459"/>
    </row>
    <row r="223" spans="1:51" ht="13.5" hidden="1" customHeight="1">
      <c r="A223" s="22"/>
      <c r="B223" s="5174"/>
      <c r="C223" s="5166"/>
      <c r="D223" s="5166"/>
      <c r="E223" s="2229"/>
      <c r="F223" s="2230"/>
      <c r="G223" s="778"/>
      <c r="H223" s="2107" t="s">
        <v>319</v>
      </c>
      <c r="I223" s="977"/>
      <c r="J223" s="781"/>
      <c r="K223" s="782"/>
      <c r="L223" s="1495" t="s">
        <v>138</v>
      </c>
      <c r="M223" s="799"/>
      <c r="N223" s="978"/>
      <c r="O223" s="1559"/>
      <c r="P223" s="786"/>
      <c r="Q223" s="1701"/>
      <c r="R223" s="1560"/>
      <c r="S223" s="2109"/>
      <c r="T223" s="792"/>
      <c r="U223" s="2110">
        <f t="shared" si="1"/>
        <v>0</v>
      </c>
      <c r="V223" s="2105"/>
      <c r="W223" s="2105"/>
      <c r="X223" s="2105"/>
      <c r="Y223" s="2105"/>
      <c r="Z223" s="2105"/>
      <c r="AA223" s="2105"/>
      <c r="AB223" s="2105"/>
      <c r="AC223" s="2105"/>
      <c r="AD223" s="2271"/>
      <c r="AE223" s="1722">
        <v>46091</v>
      </c>
      <c r="AF223" s="1703"/>
      <c r="AG223" s="1704">
        <v>21600000</v>
      </c>
      <c r="AH223" s="1704">
        <f t="shared" si="87"/>
        <v>2160000</v>
      </c>
      <c r="AI223" s="1704">
        <f t="shared" si="88"/>
        <v>23760000</v>
      </c>
      <c r="AJ223" s="1705"/>
      <c r="AK223" s="1723"/>
      <c r="AL223" s="1724"/>
      <c r="AM223" s="1725"/>
      <c r="AN223" s="697"/>
      <c r="AO223" s="683"/>
      <c r="AP223" s="683"/>
      <c r="AQ223" s="683"/>
      <c r="AR223" s="683"/>
      <c r="AS223" s="683"/>
      <c r="AT223" s="683"/>
      <c r="AU223" s="683"/>
      <c r="AV223" s="683"/>
      <c r="AW223" s="701"/>
      <c r="AX223" s="702"/>
      <c r="AY223" s="1459"/>
    </row>
    <row r="224" spans="1:51" ht="13.5" hidden="1" customHeight="1">
      <c r="A224" s="22"/>
      <c r="B224" s="5174"/>
      <c r="C224" s="5166"/>
      <c r="D224" s="5166"/>
      <c r="E224" s="2229"/>
      <c r="F224" s="2230"/>
      <c r="G224" s="778"/>
      <c r="H224" s="2107"/>
      <c r="I224" s="977"/>
      <c r="J224" s="781"/>
      <c r="K224" s="782"/>
      <c r="L224" s="1495"/>
      <c r="M224" s="799"/>
      <c r="N224" s="978"/>
      <c r="O224" s="1559"/>
      <c r="P224" s="786"/>
      <c r="Q224" s="1701"/>
      <c r="R224" s="1560"/>
      <c r="S224" s="2109"/>
      <c r="T224" s="792"/>
      <c r="U224" s="2110">
        <f t="shared" si="1"/>
        <v>0</v>
      </c>
      <c r="V224" s="2105"/>
      <c r="W224" s="2105"/>
      <c r="X224" s="2105"/>
      <c r="Y224" s="2105"/>
      <c r="Z224" s="2105"/>
      <c r="AA224" s="2105"/>
      <c r="AB224" s="2105"/>
      <c r="AC224" s="2105"/>
      <c r="AD224" s="2147"/>
      <c r="AE224" s="691"/>
      <c r="AF224" s="692"/>
      <c r="AG224" s="693"/>
      <c r="AH224" s="693"/>
      <c r="AI224" s="693"/>
      <c r="AJ224" s="1055"/>
      <c r="AK224" s="838"/>
      <c r="AL224" s="695"/>
      <c r="AM224" s="696"/>
      <c r="AN224" s="697"/>
      <c r="AO224" s="683"/>
      <c r="AP224" s="683"/>
      <c r="AQ224" s="683"/>
      <c r="AR224" s="683"/>
      <c r="AS224" s="683"/>
      <c r="AT224" s="683"/>
      <c r="AU224" s="683"/>
      <c r="AV224" s="683"/>
      <c r="AW224" s="701"/>
      <c r="AX224" s="702"/>
      <c r="AY224" s="1459"/>
    </row>
    <row r="225" spans="1:51" ht="13.5" hidden="1" customHeight="1">
      <c r="A225" s="22"/>
      <c r="B225" s="5174"/>
      <c r="C225" s="5166"/>
      <c r="D225" s="5166"/>
      <c r="E225" s="2229"/>
      <c r="F225" s="2230"/>
      <c r="G225" s="778"/>
      <c r="H225" s="2107"/>
      <c r="I225" s="977"/>
      <c r="J225" s="781"/>
      <c r="K225" s="782"/>
      <c r="L225" s="1495"/>
      <c r="M225" s="799"/>
      <c r="N225" s="978"/>
      <c r="O225" s="1559"/>
      <c r="P225" s="786"/>
      <c r="Q225" s="1701"/>
      <c r="R225" s="1560"/>
      <c r="S225" s="2109"/>
      <c r="T225" s="792"/>
      <c r="U225" s="2110">
        <f t="shared" si="1"/>
        <v>0</v>
      </c>
      <c r="V225" s="2105"/>
      <c r="W225" s="2105"/>
      <c r="X225" s="2105"/>
      <c r="Y225" s="2105"/>
      <c r="Z225" s="2105"/>
      <c r="AA225" s="2105"/>
      <c r="AB225" s="2105"/>
      <c r="AC225" s="2105"/>
      <c r="AD225" s="2147"/>
      <c r="AE225" s="691"/>
      <c r="AF225" s="692"/>
      <c r="AG225" s="693"/>
      <c r="AH225" s="693"/>
      <c r="AI225" s="693"/>
      <c r="AJ225" s="1055"/>
      <c r="AK225" s="838"/>
      <c r="AL225" s="695"/>
      <c r="AM225" s="696"/>
      <c r="AN225" s="697"/>
      <c r="AO225" s="683"/>
      <c r="AP225" s="683"/>
      <c r="AQ225" s="683"/>
      <c r="AR225" s="683"/>
      <c r="AS225" s="683"/>
      <c r="AT225" s="683"/>
      <c r="AU225" s="683"/>
      <c r="AV225" s="683"/>
      <c r="AW225" s="701"/>
      <c r="AX225" s="702"/>
      <c r="AY225" s="1459"/>
    </row>
    <row r="226" spans="1:51" ht="13.5" hidden="1" customHeight="1">
      <c r="A226" s="22"/>
      <c r="B226" s="5174"/>
      <c r="C226" s="5166"/>
      <c r="D226" s="5166"/>
      <c r="E226" s="2229"/>
      <c r="F226" s="2230"/>
      <c r="G226" s="778"/>
      <c r="H226" s="2107"/>
      <c r="I226" s="977"/>
      <c r="J226" s="781"/>
      <c r="K226" s="782"/>
      <c r="L226" s="1495"/>
      <c r="M226" s="799"/>
      <c r="N226" s="978"/>
      <c r="O226" s="1559"/>
      <c r="P226" s="786"/>
      <c r="Q226" s="1701"/>
      <c r="R226" s="1560"/>
      <c r="S226" s="2109"/>
      <c r="T226" s="792"/>
      <c r="U226" s="2110">
        <f t="shared" si="1"/>
        <v>0</v>
      </c>
      <c r="V226" s="2105"/>
      <c r="W226" s="2105"/>
      <c r="X226" s="2105"/>
      <c r="Y226" s="2105"/>
      <c r="Z226" s="2105"/>
      <c r="AA226" s="2105"/>
      <c r="AB226" s="2105"/>
      <c r="AC226" s="2105"/>
      <c r="AD226" s="2147"/>
      <c r="AE226" s="691"/>
      <c r="AF226" s="692"/>
      <c r="AG226" s="693"/>
      <c r="AH226" s="693"/>
      <c r="AI226" s="693"/>
      <c r="AJ226" s="1055"/>
      <c r="AK226" s="838"/>
      <c r="AL226" s="695"/>
      <c r="AM226" s="696"/>
      <c r="AN226" s="697"/>
      <c r="AO226" s="683"/>
      <c r="AP226" s="683"/>
      <c r="AQ226" s="683"/>
      <c r="AR226" s="683"/>
      <c r="AS226" s="683"/>
      <c r="AT226" s="683"/>
      <c r="AU226" s="683"/>
      <c r="AV226" s="683"/>
      <c r="AW226" s="701"/>
      <c r="AX226" s="702"/>
      <c r="AY226" s="1459"/>
    </row>
    <row r="227" spans="1:51" ht="13.5" hidden="1" customHeight="1">
      <c r="A227" s="22"/>
      <c r="B227" s="5174"/>
      <c r="C227" s="5166"/>
      <c r="D227" s="5166"/>
      <c r="E227" s="2229"/>
      <c r="F227" s="2230"/>
      <c r="G227" s="778"/>
      <c r="H227" s="2107"/>
      <c r="I227" s="977"/>
      <c r="J227" s="781"/>
      <c r="K227" s="782"/>
      <c r="L227" s="1495"/>
      <c r="M227" s="799"/>
      <c r="N227" s="978"/>
      <c r="O227" s="1559"/>
      <c r="P227" s="786"/>
      <c r="Q227" s="1701"/>
      <c r="R227" s="1560"/>
      <c r="S227" s="2109"/>
      <c r="T227" s="792"/>
      <c r="U227" s="2110">
        <f t="shared" si="1"/>
        <v>0</v>
      </c>
      <c r="V227" s="2105"/>
      <c r="W227" s="2105"/>
      <c r="X227" s="2105"/>
      <c r="Y227" s="2105"/>
      <c r="Z227" s="2105"/>
      <c r="AA227" s="2105"/>
      <c r="AB227" s="2105"/>
      <c r="AC227" s="2105"/>
      <c r="AD227" s="2147"/>
      <c r="AE227" s="691"/>
      <c r="AF227" s="692"/>
      <c r="AG227" s="693"/>
      <c r="AH227" s="693"/>
      <c r="AI227" s="693"/>
      <c r="AJ227" s="1055"/>
      <c r="AK227" s="838"/>
      <c r="AL227" s="695"/>
      <c r="AM227" s="696"/>
      <c r="AN227" s="697"/>
      <c r="AO227" s="683"/>
      <c r="AP227" s="683"/>
      <c r="AQ227" s="683"/>
      <c r="AR227" s="683"/>
      <c r="AS227" s="683"/>
      <c r="AT227" s="683"/>
      <c r="AU227" s="683"/>
      <c r="AV227" s="683"/>
      <c r="AW227" s="701"/>
      <c r="AX227" s="702"/>
      <c r="AY227" s="1459"/>
    </row>
    <row r="228" spans="1:51" ht="13.5" hidden="1" customHeight="1">
      <c r="A228" s="22"/>
      <c r="B228" s="5174"/>
      <c r="C228" s="5166"/>
      <c r="D228" s="5166"/>
      <c r="E228" s="2229"/>
      <c r="F228" s="2230"/>
      <c r="G228" s="778"/>
      <c r="H228" s="2107"/>
      <c r="I228" s="977"/>
      <c r="J228" s="781"/>
      <c r="K228" s="782"/>
      <c r="L228" s="1495"/>
      <c r="M228" s="799"/>
      <c r="N228" s="978"/>
      <c r="O228" s="1559"/>
      <c r="P228" s="786"/>
      <c r="Q228" s="1701"/>
      <c r="R228" s="1560"/>
      <c r="S228" s="2109"/>
      <c r="T228" s="792"/>
      <c r="U228" s="2110">
        <f t="shared" si="1"/>
        <v>0</v>
      </c>
      <c r="V228" s="2105"/>
      <c r="W228" s="2105"/>
      <c r="X228" s="2105"/>
      <c r="Y228" s="2105"/>
      <c r="Z228" s="2105"/>
      <c r="AA228" s="2105"/>
      <c r="AB228" s="2105"/>
      <c r="AC228" s="2105"/>
      <c r="AD228" s="2147"/>
      <c r="AE228" s="691"/>
      <c r="AF228" s="692"/>
      <c r="AG228" s="693"/>
      <c r="AH228" s="693"/>
      <c r="AI228" s="693"/>
      <c r="AJ228" s="1055"/>
      <c r="AK228" s="838"/>
      <c r="AL228" s="1732"/>
      <c r="AM228" s="696"/>
      <c r="AN228" s="697"/>
      <c r="AO228" s="683"/>
      <c r="AP228" s="683"/>
      <c r="AQ228" s="683"/>
      <c r="AR228" s="683"/>
      <c r="AS228" s="683"/>
      <c r="AT228" s="683"/>
      <c r="AU228" s="683"/>
      <c r="AV228" s="683"/>
      <c r="AW228" s="701"/>
      <c r="AX228" s="702"/>
      <c r="AY228" s="1459"/>
    </row>
    <row r="229" spans="1:51" ht="13.5" hidden="1" customHeight="1">
      <c r="A229" s="22"/>
      <c r="B229" s="5174"/>
      <c r="C229" s="5166"/>
      <c r="D229" s="5166"/>
      <c r="E229" s="2229"/>
      <c r="F229" s="2230"/>
      <c r="G229" s="778"/>
      <c r="H229" s="2107"/>
      <c r="I229" s="977"/>
      <c r="J229" s="781"/>
      <c r="K229" s="782"/>
      <c r="L229" s="1495"/>
      <c r="M229" s="799"/>
      <c r="N229" s="978"/>
      <c r="O229" s="1559"/>
      <c r="P229" s="786"/>
      <c r="Q229" s="1701"/>
      <c r="R229" s="1560"/>
      <c r="S229" s="2109"/>
      <c r="T229" s="792"/>
      <c r="U229" s="2110">
        <f t="shared" si="1"/>
        <v>0</v>
      </c>
      <c r="V229" s="2105"/>
      <c r="W229" s="2105"/>
      <c r="X229" s="2105"/>
      <c r="Y229" s="2105"/>
      <c r="Z229" s="2105"/>
      <c r="AA229" s="2105"/>
      <c r="AB229" s="2105"/>
      <c r="AC229" s="2105"/>
      <c r="AD229" s="2147"/>
      <c r="AE229" s="691"/>
      <c r="AF229" s="692"/>
      <c r="AG229" s="693"/>
      <c r="AH229" s="693"/>
      <c r="AI229" s="693"/>
      <c r="AJ229" s="1055"/>
      <c r="AK229" s="1733"/>
      <c r="AL229" s="695"/>
      <c r="AM229" s="696"/>
      <c r="AN229" s="697"/>
      <c r="AO229" s="683"/>
      <c r="AP229" s="683"/>
      <c r="AQ229" s="683"/>
      <c r="AR229" s="683"/>
      <c r="AS229" s="683"/>
      <c r="AT229" s="683"/>
      <c r="AU229" s="683"/>
      <c r="AV229" s="683"/>
      <c r="AW229" s="701"/>
      <c r="AX229" s="702"/>
      <c r="AY229" s="1459"/>
    </row>
    <row r="230" spans="1:51" ht="13.5" hidden="1" customHeight="1">
      <c r="A230" s="22"/>
      <c r="B230" s="5174"/>
      <c r="C230" s="5166"/>
      <c r="D230" s="5166"/>
      <c r="E230" s="2229"/>
      <c r="F230" s="2230"/>
      <c r="G230" s="2182"/>
      <c r="H230" s="2183"/>
      <c r="I230" s="977"/>
      <c r="J230" s="781"/>
      <c r="K230" s="782"/>
      <c r="L230" s="1495"/>
      <c r="M230" s="799"/>
      <c r="N230" s="978"/>
      <c r="O230" s="1559"/>
      <c r="P230" s="786"/>
      <c r="Q230" s="1701"/>
      <c r="R230" s="1560"/>
      <c r="S230" s="2109"/>
      <c r="T230" s="792"/>
      <c r="U230" s="2110">
        <f t="shared" si="1"/>
        <v>0</v>
      </c>
      <c r="V230" s="2105"/>
      <c r="W230" s="2105"/>
      <c r="X230" s="2105"/>
      <c r="Y230" s="2105"/>
      <c r="Z230" s="2105"/>
      <c r="AA230" s="2105"/>
      <c r="AB230" s="2105"/>
      <c r="AC230" s="2105"/>
      <c r="AD230" s="2147"/>
      <c r="AE230" s="1736"/>
      <c r="AF230" s="1737"/>
      <c r="AG230" s="693"/>
      <c r="AH230" s="693"/>
      <c r="AI230" s="693"/>
      <c r="AJ230" s="1055"/>
      <c r="AK230" s="1733"/>
      <c r="AL230" s="695"/>
      <c r="AM230" s="696"/>
      <c r="AN230" s="697"/>
      <c r="AO230" s="683"/>
      <c r="AP230" s="683"/>
      <c r="AQ230" s="683"/>
      <c r="AR230" s="683"/>
      <c r="AS230" s="683"/>
      <c r="AT230" s="683"/>
      <c r="AU230" s="683"/>
      <c r="AV230" s="683"/>
      <c r="AW230" s="701"/>
      <c r="AX230" s="702"/>
      <c r="AY230" s="1459"/>
    </row>
    <row r="231" spans="1:51" ht="13.5" hidden="1" customHeight="1">
      <c r="A231" s="22"/>
      <c r="B231" s="5174"/>
      <c r="C231" s="5166"/>
      <c r="D231" s="5166"/>
      <c r="E231" s="2229"/>
      <c r="F231" s="2230"/>
      <c r="G231" s="2182"/>
      <c r="H231" s="2183"/>
      <c r="I231" s="977"/>
      <c r="J231" s="781"/>
      <c r="K231" s="782"/>
      <c r="L231" s="1495"/>
      <c r="M231" s="799"/>
      <c r="N231" s="978"/>
      <c r="O231" s="1559"/>
      <c r="P231" s="786"/>
      <c r="Q231" s="1701"/>
      <c r="R231" s="1560"/>
      <c r="S231" s="2109"/>
      <c r="T231" s="792"/>
      <c r="U231" s="2110">
        <f t="shared" si="1"/>
        <v>0</v>
      </c>
      <c r="V231" s="2105"/>
      <c r="W231" s="2105"/>
      <c r="X231" s="2105"/>
      <c r="Y231" s="2105"/>
      <c r="Z231" s="2105"/>
      <c r="AA231" s="2105"/>
      <c r="AB231" s="2105"/>
      <c r="AC231" s="2105"/>
      <c r="AD231" s="2147"/>
      <c r="AE231" s="1736"/>
      <c r="AF231" s="1737"/>
      <c r="AG231" s="693"/>
      <c r="AH231" s="693"/>
      <c r="AI231" s="693"/>
      <c r="AJ231" s="1055"/>
      <c r="AK231" s="1733"/>
      <c r="AL231" s="695"/>
      <c r="AM231" s="696"/>
      <c r="AN231" s="697"/>
      <c r="AO231" s="683"/>
      <c r="AP231" s="683"/>
      <c r="AQ231" s="683"/>
      <c r="AR231" s="683"/>
      <c r="AS231" s="683"/>
      <c r="AT231" s="683"/>
      <c r="AU231" s="683"/>
      <c r="AV231" s="683"/>
      <c r="AW231" s="701"/>
      <c r="AX231" s="702"/>
      <c r="AY231" s="1459"/>
    </row>
    <row r="232" spans="1:51" ht="13.5" hidden="1" customHeight="1">
      <c r="A232" s="22"/>
      <c r="B232" s="5174"/>
      <c r="C232" s="5166"/>
      <c r="D232" s="5166"/>
      <c r="E232" s="2229"/>
      <c r="F232" s="2230"/>
      <c r="G232" s="2182"/>
      <c r="H232" s="2183"/>
      <c r="I232" s="977"/>
      <c r="J232" s="781"/>
      <c r="K232" s="782"/>
      <c r="L232" s="1495"/>
      <c r="M232" s="799"/>
      <c r="N232" s="978"/>
      <c r="O232" s="1559"/>
      <c r="P232" s="786"/>
      <c r="Q232" s="1701"/>
      <c r="R232" s="1560"/>
      <c r="S232" s="2109"/>
      <c r="T232" s="792"/>
      <c r="U232" s="2110">
        <f t="shared" si="1"/>
        <v>0</v>
      </c>
      <c r="V232" s="2105"/>
      <c r="W232" s="2105"/>
      <c r="X232" s="2105"/>
      <c r="Y232" s="2105"/>
      <c r="Z232" s="2105"/>
      <c r="AA232" s="2105"/>
      <c r="AB232" s="2105"/>
      <c r="AC232" s="2105"/>
      <c r="AD232" s="2147"/>
      <c r="AE232" s="1736"/>
      <c r="AF232" s="1737"/>
      <c r="AG232" s="693"/>
      <c r="AH232" s="693"/>
      <c r="AI232" s="693"/>
      <c r="AJ232" s="1055"/>
      <c r="AK232" s="1733"/>
      <c r="AL232" s="695"/>
      <c r="AM232" s="696"/>
      <c r="AN232" s="697"/>
      <c r="AO232" s="683"/>
      <c r="AP232" s="683"/>
      <c r="AQ232" s="683"/>
      <c r="AR232" s="683"/>
      <c r="AS232" s="683"/>
      <c r="AT232" s="683"/>
      <c r="AU232" s="683"/>
      <c r="AV232" s="683"/>
      <c r="AW232" s="701"/>
      <c r="AX232" s="702"/>
      <c r="AY232" s="1459"/>
    </row>
    <row r="233" spans="1:51" ht="13.5" hidden="1" customHeight="1">
      <c r="A233" s="22"/>
      <c r="B233" s="5174"/>
      <c r="C233" s="5166"/>
      <c r="D233" s="5166"/>
      <c r="E233" s="2229"/>
      <c r="F233" s="2230"/>
      <c r="G233" s="2182"/>
      <c r="H233" s="2183"/>
      <c r="I233" s="977"/>
      <c r="J233" s="781"/>
      <c r="K233" s="782"/>
      <c r="L233" s="1495"/>
      <c r="M233" s="799"/>
      <c r="N233" s="978"/>
      <c r="O233" s="1559"/>
      <c r="P233" s="786"/>
      <c r="Q233" s="1701"/>
      <c r="R233" s="1560"/>
      <c r="S233" s="2109"/>
      <c r="T233" s="792"/>
      <c r="U233" s="2110">
        <f t="shared" si="1"/>
        <v>0</v>
      </c>
      <c r="V233" s="2105"/>
      <c r="W233" s="2105"/>
      <c r="X233" s="2105"/>
      <c r="Y233" s="2105"/>
      <c r="Z233" s="2105"/>
      <c r="AA233" s="2105"/>
      <c r="AB233" s="2105"/>
      <c r="AC233" s="2105"/>
      <c r="AD233" s="2170"/>
      <c r="AE233" s="1070"/>
      <c r="AF233" s="1071"/>
      <c r="AG233" s="1749"/>
      <c r="AH233" s="1749"/>
      <c r="AI233" s="1072"/>
      <c r="AJ233" s="1072"/>
      <c r="AK233" s="1750"/>
      <c r="AL233" s="1075"/>
      <c r="AM233" s="1076"/>
      <c r="AN233" s="1077"/>
      <c r="AO233" s="1062"/>
      <c r="AP233" s="1062"/>
      <c r="AQ233" s="1062"/>
      <c r="AR233" s="1062"/>
      <c r="AS233" s="1062"/>
      <c r="AT233" s="1062"/>
      <c r="AU233" s="1062"/>
      <c r="AV233" s="1062"/>
      <c r="AW233" s="1081"/>
      <c r="AX233" s="1751"/>
      <c r="AY233" s="1412"/>
    </row>
    <row r="234" spans="1:51" ht="30" hidden="1" customHeight="1">
      <c r="A234" s="22"/>
      <c r="B234" s="5174" t="s">
        <v>16</v>
      </c>
      <c r="C234" s="5166"/>
      <c r="D234" s="5166"/>
      <c r="E234" s="1038" t="s">
        <v>16</v>
      </c>
      <c r="F234" s="1558" t="s">
        <v>472</v>
      </c>
      <c r="G234" s="778" t="s">
        <v>473</v>
      </c>
      <c r="H234" s="2107"/>
      <c r="I234" s="977" t="s">
        <v>112</v>
      </c>
      <c r="J234" s="781" t="s">
        <v>113</v>
      </c>
      <c r="K234" s="2225" t="s">
        <v>357</v>
      </c>
      <c r="L234" s="1495" t="s">
        <v>138</v>
      </c>
      <c r="M234" s="799" t="s">
        <v>116</v>
      </c>
      <c r="N234" s="978"/>
      <c r="O234" s="1559">
        <v>46034</v>
      </c>
      <c r="P234" s="786">
        <v>46034</v>
      </c>
      <c r="Q234" s="1701" t="s">
        <v>14</v>
      </c>
      <c r="R234" s="1560">
        <v>46399</v>
      </c>
      <c r="S234" s="2109">
        <v>3213900000</v>
      </c>
      <c r="T234" s="792">
        <f>S234/10</f>
        <v>321390000</v>
      </c>
      <c r="U234" s="2110">
        <f t="shared" si="1"/>
        <v>3535290000</v>
      </c>
      <c r="V234" s="2105"/>
      <c r="W234" s="2105"/>
      <c r="X234" s="2105"/>
      <c r="Y234" s="2105"/>
      <c r="Z234" s="2105"/>
      <c r="AA234" s="2105"/>
      <c r="AB234" s="2105"/>
      <c r="AC234" s="2105"/>
      <c r="AD234" s="2145">
        <f>SUM(S234:T234)</f>
        <v>3535290000</v>
      </c>
      <c r="AE234" s="790"/>
      <c r="AF234" s="791"/>
      <c r="AG234" s="1561">
        <f>SUM(AG235:AG247)</f>
        <v>803475000</v>
      </c>
      <c r="AH234" s="1561">
        <f t="shared" ref="AH234:AH237" si="90">AG234/10</f>
        <v>80347500</v>
      </c>
      <c r="AI234" s="1561">
        <f t="shared" ref="AI234:AI237" si="91">SUM(AG234:AH234)</f>
        <v>883822500</v>
      </c>
      <c r="AJ234" s="1561">
        <f>SUM(AJ235:AJ247)</f>
        <v>589215000</v>
      </c>
      <c r="AK234" s="794">
        <f>ROUND(AD234-AJ234,0)</f>
        <v>2946075000</v>
      </c>
      <c r="AL234" s="1666">
        <f>AI234/AD234</f>
        <v>0.25</v>
      </c>
      <c r="AM234" s="945"/>
      <c r="AN234" s="797"/>
      <c r="AO234" s="799"/>
      <c r="AP234" s="799"/>
      <c r="AQ234" s="799"/>
      <c r="AR234" s="799"/>
      <c r="AS234" s="799"/>
      <c r="AT234" s="799"/>
      <c r="AU234" s="799"/>
      <c r="AV234" s="799"/>
      <c r="AW234" s="802"/>
      <c r="AX234" s="1305"/>
      <c r="AY234" s="347"/>
    </row>
    <row r="235" spans="1:51" ht="13.5" hidden="1" customHeight="1">
      <c r="A235" s="22"/>
      <c r="B235" s="5174"/>
      <c r="C235" s="5166"/>
      <c r="D235" s="5166"/>
      <c r="E235" s="2226"/>
      <c r="F235" s="775"/>
      <c r="G235" s="778"/>
      <c r="H235" s="2107" t="s">
        <v>317</v>
      </c>
      <c r="I235" s="2115"/>
      <c r="J235" s="2116"/>
      <c r="K235" s="2117"/>
      <c r="L235" s="1495" t="s">
        <v>115</v>
      </c>
      <c r="M235" s="799"/>
      <c r="N235" s="2163"/>
      <c r="O235" s="1559"/>
      <c r="P235" s="2164"/>
      <c r="Q235" s="775"/>
      <c r="R235" s="944"/>
      <c r="S235" s="2109"/>
      <c r="T235" s="792"/>
      <c r="U235" s="2110">
        <f t="shared" si="1"/>
        <v>0</v>
      </c>
      <c r="V235" s="2105"/>
      <c r="W235" s="2105"/>
      <c r="X235" s="2105"/>
      <c r="Y235" s="2105"/>
      <c r="Z235" s="2105"/>
      <c r="AA235" s="2105"/>
      <c r="AB235" s="2105"/>
      <c r="AC235" s="2105"/>
      <c r="AD235" s="2146"/>
      <c r="AE235" s="982">
        <v>46034</v>
      </c>
      <c r="AF235" s="821">
        <v>46045</v>
      </c>
      <c r="AG235" s="822">
        <v>267825000</v>
      </c>
      <c r="AH235" s="822">
        <f t="shared" si="90"/>
        <v>26782500</v>
      </c>
      <c r="AI235" s="822">
        <f t="shared" si="91"/>
        <v>294607500</v>
      </c>
      <c r="AJ235" s="983">
        <f>AI235</f>
        <v>294607500</v>
      </c>
      <c r="AK235" s="823"/>
      <c r="AL235" s="824"/>
      <c r="AM235" s="825"/>
      <c r="AN235" s="826"/>
      <c r="AO235" s="827"/>
      <c r="AP235" s="812"/>
      <c r="AQ235" s="828"/>
      <c r="AR235" s="829"/>
      <c r="AS235" s="812"/>
      <c r="AT235" s="827"/>
      <c r="AU235" s="812"/>
      <c r="AV235" s="828"/>
      <c r="AW235" s="830"/>
      <c r="AX235" s="831"/>
      <c r="AY235" s="1437"/>
    </row>
    <row r="236" spans="1:51" ht="13.5" hidden="1" customHeight="1">
      <c r="A236" s="22"/>
      <c r="B236" s="5174"/>
      <c r="C236" s="5166"/>
      <c r="D236" s="5166"/>
      <c r="E236" s="2226"/>
      <c r="F236" s="775"/>
      <c r="G236" s="778"/>
      <c r="H236" s="2107" t="s">
        <v>318</v>
      </c>
      <c r="I236" s="2115"/>
      <c r="J236" s="2116"/>
      <c r="K236" s="2117"/>
      <c r="L236" s="1495" t="s">
        <v>115</v>
      </c>
      <c r="M236" s="799"/>
      <c r="N236" s="2163"/>
      <c r="O236" s="2165"/>
      <c r="P236" s="2166"/>
      <c r="Q236" s="2167"/>
      <c r="R236" s="2168"/>
      <c r="S236" s="2109"/>
      <c r="T236" s="792"/>
      <c r="U236" s="2110">
        <f t="shared" si="1"/>
        <v>0</v>
      </c>
      <c r="V236" s="2105"/>
      <c r="W236" s="2105"/>
      <c r="X236" s="2105"/>
      <c r="Y236" s="2105"/>
      <c r="Z236" s="2105"/>
      <c r="AA236" s="2105"/>
      <c r="AB236" s="2105"/>
      <c r="AC236" s="2105"/>
      <c r="AD236" s="2147"/>
      <c r="AE236" s="691">
        <v>46065</v>
      </c>
      <c r="AF236" s="1703">
        <v>46078</v>
      </c>
      <c r="AG236" s="1704">
        <v>267825000</v>
      </c>
      <c r="AH236" s="1704">
        <f t="shared" si="90"/>
        <v>26782500</v>
      </c>
      <c r="AI236" s="1704">
        <f t="shared" si="91"/>
        <v>294607500</v>
      </c>
      <c r="AJ236" s="1705">
        <v>294607500</v>
      </c>
      <c r="AK236" s="1706"/>
      <c r="AL236" s="695"/>
      <c r="AM236" s="696"/>
      <c r="AN236" s="697"/>
      <c r="AO236" s="698"/>
      <c r="AP236" s="683"/>
      <c r="AQ236" s="699"/>
      <c r="AR236" s="700"/>
      <c r="AS236" s="683"/>
      <c r="AT236" s="698"/>
      <c r="AU236" s="683"/>
      <c r="AV236" s="699"/>
      <c r="AW236" s="701"/>
      <c r="AX236" s="702"/>
      <c r="AY236" s="1459"/>
    </row>
    <row r="237" spans="1:51" ht="13.5" hidden="1" customHeight="1">
      <c r="A237" s="22"/>
      <c r="B237" s="5174"/>
      <c r="C237" s="5166"/>
      <c r="D237" s="5166"/>
      <c r="E237" s="2229"/>
      <c r="F237" s="2230"/>
      <c r="G237" s="778"/>
      <c r="H237" s="2273" t="s">
        <v>319</v>
      </c>
      <c r="I237" s="2274"/>
      <c r="J237" s="2275"/>
      <c r="K237" s="2276"/>
      <c r="L237" s="2277" t="s">
        <v>138</v>
      </c>
      <c r="M237" s="2278"/>
      <c r="N237" s="2279"/>
      <c r="O237" s="2280"/>
      <c r="P237" s="2281"/>
      <c r="Q237" s="2282"/>
      <c r="R237" s="2283"/>
      <c r="S237" s="2284"/>
      <c r="T237" s="2285"/>
      <c r="U237" s="2110">
        <f t="shared" si="1"/>
        <v>0</v>
      </c>
      <c r="V237" s="2286"/>
      <c r="W237" s="2286"/>
      <c r="X237" s="2286"/>
      <c r="Y237" s="2286"/>
      <c r="Z237" s="2286"/>
      <c r="AA237" s="2286"/>
      <c r="AB237" s="2286"/>
      <c r="AC237" s="2286"/>
      <c r="AD237" s="2287"/>
      <c r="AE237" s="1772">
        <v>46091</v>
      </c>
      <c r="AF237" s="1773"/>
      <c r="AG237" s="1774">
        <v>267825000</v>
      </c>
      <c r="AH237" s="1775">
        <f t="shared" si="90"/>
        <v>26782500</v>
      </c>
      <c r="AI237" s="1775">
        <f t="shared" si="91"/>
        <v>294607500</v>
      </c>
      <c r="AJ237" s="1776"/>
      <c r="AK237" s="1777"/>
      <c r="AL237" s="1778"/>
      <c r="AM237" s="1779"/>
      <c r="AN237" s="697"/>
      <c r="AO237" s="683"/>
      <c r="AP237" s="683"/>
      <c r="AQ237" s="683"/>
      <c r="AR237" s="683"/>
      <c r="AS237" s="683"/>
      <c r="AT237" s="683"/>
      <c r="AU237" s="683"/>
      <c r="AV237" s="683"/>
      <c r="AW237" s="701"/>
      <c r="AX237" s="702"/>
      <c r="AY237" s="1459"/>
    </row>
    <row r="238" spans="1:51" ht="13.5" hidden="1" customHeight="1">
      <c r="A238" s="22"/>
      <c r="B238" s="5174"/>
      <c r="C238" s="5166"/>
      <c r="D238" s="5166"/>
      <c r="E238" s="2229"/>
      <c r="F238" s="2230"/>
      <c r="G238" s="778"/>
      <c r="H238" s="2107"/>
      <c r="I238" s="977"/>
      <c r="J238" s="781"/>
      <c r="K238" s="782"/>
      <c r="L238" s="1495"/>
      <c r="M238" s="799"/>
      <c r="N238" s="978"/>
      <c r="O238" s="1559"/>
      <c r="P238" s="786"/>
      <c r="Q238" s="1701"/>
      <c r="R238" s="1560"/>
      <c r="S238" s="2109"/>
      <c r="T238" s="792"/>
      <c r="U238" s="2110">
        <f t="shared" si="1"/>
        <v>0</v>
      </c>
      <c r="V238" s="2105"/>
      <c r="W238" s="2105"/>
      <c r="X238" s="2105"/>
      <c r="Y238" s="2105"/>
      <c r="Z238" s="2105"/>
      <c r="AA238" s="2105"/>
      <c r="AB238" s="2105"/>
      <c r="AC238" s="2105"/>
      <c r="AD238" s="2147"/>
      <c r="AE238" s="691"/>
      <c r="AF238" s="692"/>
      <c r="AG238" s="693"/>
      <c r="AH238" s="693"/>
      <c r="AI238" s="693"/>
      <c r="AJ238" s="1055"/>
      <c r="AK238" s="838"/>
      <c r="AL238" s="695"/>
      <c r="AM238" s="696"/>
      <c r="AN238" s="697"/>
      <c r="AO238" s="683"/>
      <c r="AP238" s="683"/>
      <c r="AQ238" s="683"/>
      <c r="AR238" s="683"/>
      <c r="AS238" s="683"/>
      <c r="AT238" s="683"/>
      <c r="AU238" s="683"/>
      <c r="AV238" s="683"/>
      <c r="AW238" s="701"/>
      <c r="AX238" s="702"/>
      <c r="AY238" s="1459"/>
    </row>
    <row r="239" spans="1:51" ht="13.5" hidden="1" customHeight="1">
      <c r="A239" s="22"/>
      <c r="B239" s="5174"/>
      <c r="C239" s="5166"/>
      <c r="D239" s="5166"/>
      <c r="E239" s="2229"/>
      <c r="F239" s="2230"/>
      <c r="G239" s="778"/>
      <c r="H239" s="2107"/>
      <c r="I239" s="977"/>
      <c r="J239" s="781"/>
      <c r="K239" s="782"/>
      <c r="L239" s="1495"/>
      <c r="M239" s="799"/>
      <c r="N239" s="978"/>
      <c r="O239" s="1559"/>
      <c r="P239" s="786"/>
      <c r="Q239" s="1701"/>
      <c r="R239" s="1560"/>
      <c r="S239" s="2109"/>
      <c r="T239" s="792"/>
      <c r="U239" s="2110">
        <f t="shared" si="1"/>
        <v>0</v>
      </c>
      <c r="V239" s="2105"/>
      <c r="W239" s="2105"/>
      <c r="X239" s="2105"/>
      <c r="Y239" s="2105"/>
      <c r="Z239" s="2105"/>
      <c r="AA239" s="2105"/>
      <c r="AB239" s="2105"/>
      <c r="AC239" s="2105"/>
      <c r="AD239" s="2147"/>
      <c r="AE239" s="691"/>
      <c r="AF239" s="692"/>
      <c r="AG239" s="693"/>
      <c r="AH239" s="693"/>
      <c r="AI239" s="693"/>
      <c r="AJ239" s="1055"/>
      <c r="AK239" s="838"/>
      <c r="AL239" s="695"/>
      <c r="AM239" s="696"/>
      <c r="AN239" s="697"/>
      <c r="AO239" s="683"/>
      <c r="AP239" s="683"/>
      <c r="AQ239" s="683"/>
      <c r="AR239" s="683"/>
      <c r="AS239" s="683"/>
      <c r="AT239" s="683"/>
      <c r="AU239" s="683"/>
      <c r="AV239" s="683"/>
      <c r="AW239" s="701"/>
      <c r="AX239" s="702"/>
      <c r="AY239" s="1459"/>
    </row>
    <row r="240" spans="1:51" ht="13.5" hidden="1" customHeight="1">
      <c r="A240" s="22"/>
      <c r="B240" s="5174"/>
      <c r="C240" s="5166"/>
      <c r="D240" s="5166"/>
      <c r="E240" s="2229"/>
      <c r="F240" s="2230"/>
      <c r="G240" s="778"/>
      <c r="H240" s="2107"/>
      <c r="I240" s="977"/>
      <c r="J240" s="781"/>
      <c r="K240" s="782"/>
      <c r="L240" s="1495"/>
      <c r="M240" s="799"/>
      <c r="N240" s="978"/>
      <c r="O240" s="1559"/>
      <c r="P240" s="786"/>
      <c r="Q240" s="1701"/>
      <c r="R240" s="1560"/>
      <c r="S240" s="2109"/>
      <c r="T240" s="792"/>
      <c r="U240" s="2110">
        <f t="shared" si="1"/>
        <v>0</v>
      </c>
      <c r="V240" s="2105"/>
      <c r="W240" s="2105"/>
      <c r="X240" s="2105"/>
      <c r="Y240" s="2105"/>
      <c r="Z240" s="2105"/>
      <c r="AA240" s="2105"/>
      <c r="AB240" s="2105"/>
      <c r="AC240" s="2105"/>
      <c r="AD240" s="2147"/>
      <c r="AE240" s="691"/>
      <c r="AF240" s="692"/>
      <c r="AG240" s="693"/>
      <c r="AH240" s="693"/>
      <c r="AI240" s="693"/>
      <c r="AJ240" s="1055"/>
      <c r="AK240" s="838"/>
      <c r="AL240" s="695"/>
      <c r="AM240" s="696"/>
      <c r="AN240" s="697"/>
      <c r="AO240" s="683"/>
      <c r="AP240" s="683"/>
      <c r="AQ240" s="683"/>
      <c r="AR240" s="683"/>
      <c r="AS240" s="683"/>
      <c r="AT240" s="683"/>
      <c r="AU240" s="683"/>
      <c r="AV240" s="683"/>
      <c r="AW240" s="701"/>
      <c r="AX240" s="702"/>
      <c r="AY240" s="1459"/>
    </row>
    <row r="241" spans="1:51" ht="13.5" hidden="1" customHeight="1">
      <c r="A241" s="22"/>
      <c r="B241" s="5174"/>
      <c r="C241" s="5166"/>
      <c r="D241" s="5166"/>
      <c r="E241" s="2229"/>
      <c r="F241" s="2230"/>
      <c r="G241" s="778"/>
      <c r="H241" s="2107"/>
      <c r="I241" s="977"/>
      <c r="J241" s="781"/>
      <c r="K241" s="782"/>
      <c r="L241" s="1495"/>
      <c r="M241" s="799"/>
      <c r="N241" s="978"/>
      <c r="O241" s="1559"/>
      <c r="P241" s="786"/>
      <c r="Q241" s="1701"/>
      <c r="R241" s="1560"/>
      <c r="S241" s="2109"/>
      <c r="T241" s="792"/>
      <c r="U241" s="2110">
        <f t="shared" si="1"/>
        <v>0</v>
      </c>
      <c r="V241" s="2105"/>
      <c r="W241" s="2105"/>
      <c r="X241" s="2105"/>
      <c r="Y241" s="2105"/>
      <c r="Z241" s="2105"/>
      <c r="AA241" s="2105"/>
      <c r="AB241" s="2105"/>
      <c r="AC241" s="2105"/>
      <c r="AD241" s="2147"/>
      <c r="AE241" s="691"/>
      <c r="AF241" s="692"/>
      <c r="AG241" s="693"/>
      <c r="AH241" s="693"/>
      <c r="AI241" s="693"/>
      <c r="AJ241" s="1055"/>
      <c r="AK241" s="838"/>
      <c r="AL241" s="695"/>
      <c r="AM241" s="696"/>
      <c r="AN241" s="697"/>
      <c r="AO241" s="683"/>
      <c r="AP241" s="683"/>
      <c r="AQ241" s="683"/>
      <c r="AR241" s="683"/>
      <c r="AS241" s="683"/>
      <c r="AT241" s="683"/>
      <c r="AU241" s="683"/>
      <c r="AV241" s="683"/>
      <c r="AW241" s="701"/>
      <c r="AX241" s="702"/>
      <c r="AY241" s="1459"/>
    </row>
    <row r="242" spans="1:51" ht="13.5" hidden="1" customHeight="1">
      <c r="A242" s="22"/>
      <c r="B242" s="5174"/>
      <c r="C242" s="5166"/>
      <c r="D242" s="5166"/>
      <c r="E242" s="2229"/>
      <c r="F242" s="2230"/>
      <c r="G242" s="778"/>
      <c r="H242" s="2107"/>
      <c r="I242" s="977"/>
      <c r="J242" s="781"/>
      <c r="K242" s="782"/>
      <c r="L242" s="1495"/>
      <c r="M242" s="799"/>
      <c r="N242" s="978"/>
      <c r="O242" s="1559"/>
      <c r="P242" s="786"/>
      <c r="Q242" s="1701"/>
      <c r="R242" s="1560"/>
      <c r="S242" s="2109"/>
      <c r="T242" s="792"/>
      <c r="U242" s="2110">
        <f t="shared" si="1"/>
        <v>0</v>
      </c>
      <c r="V242" s="2105"/>
      <c r="W242" s="2105"/>
      <c r="X242" s="2105"/>
      <c r="Y242" s="2105"/>
      <c r="Z242" s="2105"/>
      <c r="AA242" s="2105"/>
      <c r="AB242" s="2105"/>
      <c r="AC242" s="2105"/>
      <c r="AD242" s="2147"/>
      <c r="AE242" s="691"/>
      <c r="AF242" s="692"/>
      <c r="AG242" s="693"/>
      <c r="AH242" s="693"/>
      <c r="AI242" s="693"/>
      <c r="AJ242" s="1055"/>
      <c r="AK242" s="838"/>
      <c r="AL242" s="1732"/>
      <c r="AM242" s="696"/>
      <c r="AN242" s="697"/>
      <c r="AO242" s="683"/>
      <c r="AP242" s="683"/>
      <c r="AQ242" s="683"/>
      <c r="AR242" s="683"/>
      <c r="AS242" s="683"/>
      <c r="AT242" s="683"/>
      <c r="AU242" s="683"/>
      <c r="AV242" s="683"/>
      <c r="AW242" s="701"/>
      <c r="AX242" s="702"/>
      <c r="AY242" s="1459"/>
    </row>
    <row r="243" spans="1:51" ht="13.5" hidden="1" customHeight="1">
      <c r="A243" s="22"/>
      <c r="B243" s="5174"/>
      <c r="C243" s="5166"/>
      <c r="D243" s="5166"/>
      <c r="E243" s="2229"/>
      <c r="F243" s="2230"/>
      <c r="G243" s="778"/>
      <c r="H243" s="2107"/>
      <c r="I243" s="977"/>
      <c r="J243" s="781"/>
      <c r="K243" s="782"/>
      <c r="L243" s="1495"/>
      <c r="M243" s="799"/>
      <c r="N243" s="978"/>
      <c r="O243" s="1559"/>
      <c r="P243" s="786"/>
      <c r="Q243" s="1701"/>
      <c r="R243" s="1560"/>
      <c r="S243" s="2109"/>
      <c r="T243" s="792"/>
      <c r="U243" s="2110">
        <f t="shared" si="1"/>
        <v>0</v>
      </c>
      <c r="V243" s="2105"/>
      <c r="W243" s="2105"/>
      <c r="X243" s="2105"/>
      <c r="Y243" s="2105"/>
      <c r="Z243" s="2105"/>
      <c r="AA243" s="2105"/>
      <c r="AB243" s="2105"/>
      <c r="AC243" s="2105"/>
      <c r="AD243" s="2147"/>
      <c r="AE243" s="691"/>
      <c r="AF243" s="692"/>
      <c r="AG243" s="693"/>
      <c r="AH243" s="693"/>
      <c r="AI243" s="693"/>
      <c r="AJ243" s="1055"/>
      <c r="AK243" s="1733"/>
      <c r="AL243" s="695"/>
      <c r="AM243" s="696"/>
      <c r="AN243" s="697"/>
      <c r="AO243" s="683"/>
      <c r="AP243" s="683"/>
      <c r="AQ243" s="683"/>
      <c r="AR243" s="683"/>
      <c r="AS243" s="683"/>
      <c r="AT243" s="683"/>
      <c r="AU243" s="683"/>
      <c r="AV243" s="683"/>
      <c r="AW243" s="701"/>
      <c r="AX243" s="702"/>
      <c r="AY243" s="1459"/>
    </row>
    <row r="244" spans="1:51" ht="13.5" hidden="1" customHeight="1">
      <c r="A244" s="22"/>
      <c r="B244" s="5174"/>
      <c r="C244" s="5166"/>
      <c r="D244" s="5166"/>
      <c r="E244" s="2229"/>
      <c r="F244" s="2230"/>
      <c r="G244" s="2182"/>
      <c r="H244" s="2183"/>
      <c r="I244" s="977"/>
      <c r="J244" s="781"/>
      <c r="K244" s="782"/>
      <c r="L244" s="1495"/>
      <c r="M244" s="799"/>
      <c r="N244" s="978"/>
      <c r="O244" s="1559"/>
      <c r="P244" s="786"/>
      <c r="Q244" s="1701"/>
      <c r="R244" s="1560"/>
      <c r="S244" s="2109"/>
      <c r="T244" s="792"/>
      <c r="U244" s="2110">
        <f t="shared" si="1"/>
        <v>0</v>
      </c>
      <c r="V244" s="2105"/>
      <c r="W244" s="2105"/>
      <c r="X244" s="2105"/>
      <c r="Y244" s="2105"/>
      <c r="Z244" s="2105"/>
      <c r="AA244" s="2105"/>
      <c r="AB244" s="2105"/>
      <c r="AC244" s="2105"/>
      <c r="AD244" s="2147"/>
      <c r="AE244" s="1736"/>
      <c r="AF244" s="1737"/>
      <c r="AG244" s="693"/>
      <c r="AH244" s="693"/>
      <c r="AI244" s="693"/>
      <c r="AJ244" s="1055"/>
      <c r="AK244" s="1733"/>
      <c r="AL244" s="695"/>
      <c r="AM244" s="696"/>
      <c r="AN244" s="697"/>
      <c r="AO244" s="683"/>
      <c r="AP244" s="683"/>
      <c r="AQ244" s="683"/>
      <c r="AR244" s="683"/>
      <c r="AS244" s="683"/>
      <c r="AT244" s="683"/>
      <c r="AU244" s="683"/>
      <c r="AV244" s="683"/>
      <c r="AW244" s="701"/>
      <c r="AX244" s="702"/>
      <c r="AY244" s="1459"/>
    </row>
    <row r="245" spans="1:51" ht="13.5" hidden="1" customHeight="1">
      <c r="A245" s="22"/>
      <c r="B245" s="5174"/>
      <c r="C245" s="5166"/>
      <c r="D245" s="5166"/>
      <c r="E245" s="2229"/>
      <c r="F245" s="2230"/>
      <c r="G245" s="2182"/>
      <c r="H245" s="2183"/>
      <c r="I245" s="977"/>
      <c r="J245" s="781"/>
      <c r="K245" s="782"/>
      <c r="L245" s="1495"/>
      <c r="M245" s="799"/>
      <c r="N245" s="978"/>
      <c r="O245" s="1559"/>
      <c r="P245" s="786"/>
      <c r="Q245" s="1701"/>
      <c r="R245" s="1560"/>
      <c r="S245" s="2109"/>
      <c r="T245" s="792"/>
      <c r="U245" s="2110">
        <f t="shared" si="1"/>
        <v>0</v>
      </c>
      <c r="V245" s="2105"/>
      <c r="W245" s="2105"/>
      <c r="X245" s="2105"/>
      <c r="Y245" s="2105"/>
      <c r="Z245" s="2105"/>
      <c r="AA245" s="2105"/>
      <c r="AB245" s="2105"/>
      <c r="AC245" s="2105"/>
      <c r="AD245" s="2147"/>
      <c r="AE245" s="1736"/>
      <c r="AF245" s="1737"/>
      <c r="AG245" s="693"/>
      <c r="AH245" s="693"/>
      <c r="AI245" s="693"/>
      <c r="AJ245" s="1055"/>
      <c r="AK245" s="1733"/>
      <c r="AL245" s="695"/>
      <c r="AM245" s="696"/>
      <c r="AN245" s="697"/>
      <c r="AO245" s="683"/>
      <c r="AP245" s="683"/>
      <c r="AQ245" s="683"/>
      <c r="AR245" s="683"/>
      <c r="AS245" s="683"/>
      <c r="AT245" s="683"/>
      <c r="AU245" s="683"/>
      <c r="AV245" s="683"/>
      <c r="AW245" s="701"/>
      <c r="AX245" s="702"/>
      <c r="AY245" s="1459"/>
    </row>
    <row r="246" spans="1:51" ht="13.5" hidden="1" customHeight="1">
      <c r="A246" s="22"/>
      <c r="B246" s="5174"/>
      <c r="C246" s="5166"/>
      <c r="D246" s="5166"/>
      <c r="E246" s="2229"/>
      <c r="F246" s="2230"/>
      <c r="G246" s="2182"/>
      <c r="H246" s="2183"/>
      <c r="I246" s="977"/>
      <c r="J246" s="781"/>
      <c r="K246" s="782"/>
      <c r="L246" s="1495"/>
      <c r="M246" s="799"/>
      <c r="N246" s="978"/>
      <c r="O246" s="1559"/>
      <c r="P246" s="786"/>
      <c r="Q246" s="1701"/>
      <c r="R246" s="1560"/>
      <c r="S246" s="2109"/>
      <c r="T246" s="792"/>
      <c r="U246" s="2110">
        <f t="shared" si="1"/>
        <v>0</v>
      </c>
      <c r="V246" s="2105"/>
      <c r="W246" s="2105"/>
      <c r="X246" s="2105"/>
      <c r="Y246" s="2105"/>
      <c r="Z246" s="2105"/>
      <c r="AA246" s="2105"/>
      <c r="AB246" s="2105"/>
      <c r="AC246" s="2105"/>
      <c r="AD246" s="2147"/>
      <c r="AE246" s="1736"/>
      <c r="AF246" s="1737"/>
      <c r="AG246" s="693"/>
      <c r="AH246" s="693"/>
      <c r="AI246" s="693"/>
      <c r="AJ246" s="1055"/>
      <c r="AK246" s="1733"/>
      <c r="AL246" s="695"/>
      <c r="AM246" s="696"/>
      <c r="AN246" s="697"/>
      <c r="AO246" s="683"/>
      <c r="AP246" s="683"/>
      <c r="AQ246" s="683"/>
      <c r="AR246" s="683"/>
      <c r="AS246" s="683"/>
      <c r="AT246" s="683"/>
      <c r="AU246" s="683"/>
      <c r="AV246" s="683"/>
      <c r="AW246" s="701"/>
      <c r="AX246" s="702"/>
      <c r="AY246" s="1459"/>
    </row>
    <row r="247" spans="1:51" ht="13.5" hidden="1" customHeight="1">
      <c r="A247" s="22"/>
      <c r="B247" s="5174"/>
      <c r="C247" s="5166"/>
      <c r="D247" s="5166"/>
      <c r="E247" s="2229"/>
      <c r="F247" s="2230"/>
      <c r="G247" s="2182"/>
      <c r="H247" s="2183"/>
      <c r="I247" s="977"/>
      <c r="J247" s="781"/>
      <c r="K247" s="782"/>
      <c r="L247" s="1495"/>
      <c r="M247" s="799"/>
      <c r="N247" s="978"/>
      <c r="O247" s="1559"/>
      <c r="P247" s="786"/>
      <c r="Q247" s="1701"/>
      <c r="R247" s="1560"/>
      <c r="S247" s="2109"/>
      <c r="T247" s="792"/>
      <c r="U247" s="2110">
        <f t="shared" si="1"/>
        <v>0</v>
      </c>
      <c r="V247" s="2105"/>
      <c r="W247" s="2105"/>
      <c r="X247" s="2105"/>
      <c r="Y247" s="2105"/>
      <c r="Z247" s="2105"/>
      <c r="AA247" s="2105"/>
      <c r="AB247" s="2105"/>
      <c r="AC247" s="2105"/>
      <c r="AD247" s="2170"/>
      <c r="AE247" s="1070"/>
      <c r="AF247" s="1071"/>
      <c r="AG247" s="1749"/>
      <c r="AH247" s="1749"/>
      <c r="AI247" s="1072"/>
      <c r="AJ247" s="1072"/>
      <c r="AK247" s="1750"/>
      <c r="AL247" s="1075"/>
      <c r="AM247" s="1076"/>
      <c r="AN247" s="1077"/>
      <c r="AO247" s="1062"/>
      <c r="AP247" s="1062"/>
      <c r="AQ247" s="1062"/>
      <c r="AR247" s="1062"/>
      <c r="AS247" s="1062"/>
      <c r="AT247" s="1062"/>
      <c r="AU247" s="1062"/>
      <c r="AV247" s="1062"/>
      <c r="AW247" s="1081"/>
      <c r="AX247" s="1751"/>
      <c r="AY247" s="1412"/>
    </row>
    <row r="248" spans="1:51" ht="30" hidden="1" customHeight="1">
      <c r="A248" s="22"/>
      <c r="B248" s="5174" t="s">
        <v>16</v>
      </c>
      <c r="C248" s="5166"/>
      <c r="D248" s="5166"/>
      <c r="E248" s="1038" t="s">
        <v>16</v>
      </c>
      <c r="F248" s="1558" t="s">
        <v>474</v>
      </c>
      <c r="G248" s="778" t="s">
        <v>475</v>
      </c>
      <c r="H248" s="2107"/>
      <c r="I248" s="977" t="s">
        <v>112</v>
      </c>
      <c r="J248" s="781" t="s">
        <v>113</v>
      </c>
      <c r="K248" s="2225" t="s">
        <v>357</v>
      </c>
      <c r="L248" s="1495" t="s">
        <v>138</v>
      </c>
      <c r="M248" s="799" t="s">
        <v>316</v>
      </c>
      <c r="N248" s="978"/>
      <c r="O248" s="1559">
        <v>46034</v>
      </c>
      <c r="P248" s="786">
        <v>46034</v>
      </c>
      <c r="Q248" s="1701" t="s">
        <v>14</v>
      </c>
      <c r="R248" s="1560">
        <v>46399</v>
      </c>
      <c r="S248" s="2109">
        <v>112200000</v>
      </c>
      <c r="T248" s="792">
        <f>S248/10</f>
        <v>11220000</v>
      </c>
      <c r="U248" s="2110">
        <f t="shared" si="1"/>
        <v>123420000</v>
      </c>
      <c r="V248" s="2105"/>
      <c r="W248" s="2105"/>
      <c r="X248" s="2105"/>
      <c r="Y248" s="2105"/>
      <c r="Z248" s="2105"/>
      <c r="AA248" s="2105"/>
      <c r="AB248" s="2105"/>
      <c r="AC248" s="2105"/>
      <c r="AD248" s="2145">
        <f>SUM(S248:T248)</f>
        <v>123420000</v>
      </c>
      <c r="AE248" s="790"/>
      <c r="AF248" s="791"/>
      <c r="AG248" s="1561">
        <f>SUM(AG249:AG261)</f>
        <v>28050000</v>
      </c>
      <c r="AH248" s="1561">
        <f t="shared" ref="AH248:AH251" si="92">AG248/10</f>
        <v>2805000</v>
      </c>
      <c r="AI248" s="1561">
        <f t="shared" ref="AI248:AI251" si="93">SUM(AG248:AH248)</f>
        <v>30855000</v>
      </c>
      <c r="AJ248" s="1561">
        <f>SUM(AJ249:AJ261)</f>
        <v>20570000</v>
      </c>
      <c r="AK248" s="794">
        <f>ROUND(AD248-AJ248,0)</f>
        <v>102850000</v>
      </c>
      <c r="AL248" s="1666">
        <f>AI248/AD248</f>
        <v>0.25</v>
      </c>
      <c r="AM248" s="945"/>
      <c r="AN248" s="797"/>
      <c r="AO248" s="799"/>
      <c r="AP248" s="799"/>
      <c r="AQ248" s="799"/>
      <c r="AR248" s="799"/>
      <c r="AS248" s="799"/>
      <c r="AT248" s="799"/>
      <c r="AU248" s="799"/>
      <c r="AV248" s="799"/>
      <c r="AW248" s="802"/>
      <c r="AX248" s="1305"/>
      <c r="AY248" s="347"/>
    </row>
    <row r="249" spans="1:51" ht="13.5" hidden="1" customHeight="1">
      <c r="A249" s="22"/>
      <c r="B249" s="5174"/>
      <c r="C249" s="5166"/>
      <c r="D249" s="5166"/>
      <c r="E249" s="2226"/>
      <c r="F249" s="775"/>
      <c r="G249" s="778"/>
      <c r="H249" s="2107" t="s">
        <v>317</v>
      </c>
      <c r="I249" s="2115"/>
      <c r="J249" s="2116"/>
      <c r="K249" s="2117"/>
      <c r="L249" s="1495" t="s">
        <v>115</v>
      </c>
      <c r="M249" s="799"/>
      <c r="N249" s="2163"/>
      <c r="O249" s="1559"/>
      <c r="P249" s="2164"/>
      <c r="Q249" s="775"/>
      <c r="R249" s="944"/>
      <c r="S249" s="2109"/>
      <c r="T249" s="792"/>
      <c r="U249" s="2110">
        <f t="shared" si="1"/>
        <v>0</v>
      </c>
      <c r="V249" s="2105"/>
      <c r="W249" s="2105"/>
      <c r="X249" s="2105"/>
      <c r="Y249" s="2105"/>
      <c r="Z249" s="2105"/>
      <c r="AA249" s="2105"/>
      <c r="AB249" s="2105"/>
      <c r="AC249" s="2105"/>
      <c r="AD249" s="2146"/>
      <c r="AE249" s="982">
        <v>46034</v>
      </c>
      <c r="AF249" s="821">
        <v>46045</v>
      </c>
      <c r="AG249" s="822">
        <v>9350000</v>
      </c>
      <c r="AH249" s="822">
        <f t="shared" si="92"/>
        <v>935000</v>
      </c>
      <c r="AI249" s="822">
        <f t="shared" si="93"/>
        <v>10285000</v>
      </c>
      <c r="AJ249" s="983">
        <f>AI249</f>
        <v>10285000</v>
      </c>
      <c r="AK249" s="823"/>
      <c r="AL249" s="824"/>
      <c r="AM249" s="825"/>
      <c r="AN249" s="826"/>
      <c r="AO249" s="827"/>
      <c r="AP249" s="812"/>
      <c r="AQ249" s="828"/>
      <c r="AR249" s="829"/>
      <c r="AS249" s="812"/>
      <c r="AT249" s="827"/>
      <c r="AU249" s="812"/>
      <c r="AV249" s="828"/>
      <c r="AW249" s="830"/>
      <c r="AX249" s="831"/>
      <c r="AY249" s="1437"/>
    </row>
    <row r="250" spans="1:51" ht="13.5" hidden="1" customHeight="1">
      <c r="A250" s="22"/>
      <c r="B250" s="5174"/>
      <c r="C250" s="5166"/>
      <c r="D250" s="5166"/>
      <c r="E250" s="2226"/>
      <c r="F250" s="775"/>
      <c r="G250" s="778"/>
      <c r="H250" s="2107" t="s">
        <v>318</v>
      </c>
      <c r="I250" s="2115"/>
      <c r="J250" s="2116"/>
      <c r="K250" s="2117"/>
      <c r="L250" s="1495" t="s">
        <v>115</v>
      </c>
      <c r="M250" s="799"/>
      <c r="N250" s="2163"/>
      <c r="O250" s="2165"/>
      <c r="P250" s="2166"/>
      <c r="Q250" s="2167"/>
      <c r="R250" s="2168"/>
      <c r="S250" s="2109"/>
      <c r="T250" s="792"/>
      <c r="U250" s="2110">
        <f t="shared" si="1"/>
        <v>0</v>
      </c>
      <c r="V250" s="2105"/>
      <c r="W250" s="2105"/>
      <c r="X250" s="2105"/>
      <c r="Y250" s="2105"/>
      <c r="Z250" s="2105"/>
      <c r="AA250" s="2105"/>
      <c r="AB250" s="2105"/>
      <c r="AC250" s="2105"/>
      <c r="AD250" s="2147"/>
      <c r="AE250" s="691">
        <v>46065</v>
      </c>
      <c r="AF250" s="1703">
        <v>46078</v>
      </c>
      <c r="AG250" s="1704">
        <v>9350000</v>
      </c>
      <c r="AH250" s="1704">
        <f t="shared" si="92"/>
        <v>935000</v>
      </c>
      <c r="AI250" s="1704">
        <f t="shared" si="93"/>
        <v>10285000</v>
      </c>
      <c r="AJ250" s="1705">
        <v>10285000</v>
      </c>
      <c r="AK250" s="1706"/>
      <c r="AL250" s="695"/>
      <c r="AM250" s="696"/>
      <c r="AN250" s="697"/>
      <c r="AO250" s="698"/>
      <c r="AP250" s="683"/>
      <c r="AQ250" s="699"/>
      <c r="AR250" s="700"/>
      <c r="AS250" s="683"/>
      <c r="AT250" s="698"/>
      <c r="AU250" s="683"/>
      <c r="AV250" s="699"/>
      <c r="AW250" s="701"/>
      <c r="AX250" s="702"/>
      <c r="AY250" s="1459"/>
    </row>
    <row r="251" spans="1:51" ht="13.5" hidden="1" customHeight="1">
      <c r="A251" s="22"/>
      <c r="B251" s="5174"/>
      <c r="C251" s="5166"/>
      <c r="D251" s="5166"/>
      <c r="E251" s="2229"/>
      <c r="F251" s="2230"/>
      <c r="G251" s="778"/>
      <c r="H251" s="2273" t="s">
        <v>319</v>
      </c>
      <c r="I251" s="2274"/>
      <c r="J251" s="2275"/>
      <c r="K251" s="2276"/>
      <c r="L251" s="2277" t="s">
        <v>138</v>
      </c>
      <c r="M251" s="2278"/>
      <c r="N251" s="2279"/>
      <c r="O251" s="2280"/>
      <c r="P251" s="2281"/>
      <c r="Q251" s="2282"/>
      <c r="R251" s="2283"/>
      <c r="S251" s="2284"/>
      <c r="T251" s="2285"/>
      <c r="U251" s="2110">
        <f t="shared" si="1"/>
        <v>0</v>
      </c>
      <c r="V251" s="2286"/>
      <c r="W251" s="2286"/>
      <c r="X251" s="2286"/>
      <c r="Y251" s="2286"/>
      <c r="Z251" s="2286"/>
      <c r="AA251" s="2286"/>
      <c r="AB251" s="2286"/>
      <c r="AC251" s="2286"/>
      <c r="AD251" s="2287"/>
      <c r="AE251" s="1772">
        <v>46091</v>
      </c>
      <c r="AF251" s="1773"/>
      <c r="AG251" s="1774">
        <v>9350000</v>
      </c>
      <c r="AH251" s="1775">
        <f t="shared" si="92"/>
        <v>935000</v>
      </c>
      <c r="AI251" s="1775">
        <f t="shared" si="93"/>
        <v>10285000</v>
      </c>
      <c r="AJ251" s="1776"/>
      <c r="AK251" s="1777"/>
      <c r="AL251" s="1778"/>
      <c r="AM251" s="1779"/>
      <c r="AN251" s="697"/>
      <c r="AO251" s="683"/>
      <c r="AP251" s="683"/>
      <c r="AQ251" s="683"/>
      <c r="AR251" s="683"/>
      <c r="AS251" s="683"/>
      <c r="AT251" s="683"/>
      <c r="AU251" s="683"/>
      <c r="AV251" s="683"/>
      <c r="AW251" s="701"/>
      <c r="AX251" s="702"/>
      <c r="AY251" s="1459"/>
    </row>
    <row r="252" spans="1:51" ht="13.5" hidden="1" customHeight="1">
      <c r="A252" s="22"/>
      <c r="B252" s="5174"/>
      <c r="C252" s="5166"/>
      <c r="D252" s="5166"/>
      <c r="E252" s="2229"/>
      <c r="F252" s="2230"/>
      <c r="G252" s="778"/>
      <c r="H252" s="2107"/>
      <c r="I252" s="977"/>
      <c r="J252" s="781"/>
      <c r="K252" s="782"/>
      <c r="L252" s="1495"/>
      <c r="M252" s="799"/>
      <c r="N252" s="978"/>
      <c r="O252" s="1559"/>
      <c r="P252" s="786"/>
      <c r="Q252" s="1701"/>
      <c r="R252" s="1560"/>
      <c r="S252" s="2109"/>
      <c r="T252" s="792"/>
      <c r="U252" s="2110">
        <f t="shared" si="1"/>
        <v>0</v>
      </c>
      <c r="V252" s="2105"/>
      <c r="W252" s="2105"/>
      <c r="X252" s="2105"/>
      <c r="Y252" s="2105"/>
      <c r="Z252" s="2105"/>
      <c r="AA252" s="2105"/>
      <c r="AB252" s="2105"/>
      <c r="AC252" s="2105"/>
      <c r="AD252" s="2147"/>
      <c r="AE252" s="691"/>
      <c r="AF252" s="692"/>
      <c r="AG252" s="693"/>
      <c r="AH252" s="693"/>
      <c r="AI252" s="693"/>
      <c r="AJ252" s="1055"/>
      <c r="AK252" s="838"/>
      <c r="AL252" s="695"/>
      <c r="AM252" s="696"/>
      <c r="AN252" s="697"/>
      <c r="AO252" s="683"/>
      <c r="AP252" s="683"/>
      <c r="AQ252" s="683"/>
      <c r="AR252" s="683"/>
      <c r="AS252" s="683"/>
      <c r="AT252" s="683"/>
      <c r="AU252" s="683"/>
      <c r="AV252" s="683"/>
      <c r="AW252" s="701"/>
      <c r="AX252" s="702"/>
      <c r="AY252" s="1459"/>
    </row>
    <row r="253" spans="1:51" ht="13.5" hidden="1" customHeight="1">
      <c r="A253" s="22"/>
      <c r="B253" s="5174"/>
      <c r="C253" s="5166"/>
      <c r="D253" s="5166"/>
      <c r="E253" s="2229"/>
      <c r="F253" s="2230"/>
      <c r="G253" s="778"/>
      <c r="H253" s="2107"/>
      <c r="I253" s="977"/>
      <c r="J253" s="781"/>
      <c r="K253" s="782"/>
      <c r="L253" s="1495"/>
      <c r="M253" s="799"/>
      <c r="N253" s="978"/>
      <c r="O253" s="1559"/>
      <c r="P253" s="786"/>
      <c r="Q253" s="1701"/>
      <c r="R253" s="1560"/>
      <c r="S253" s="2109"/>
      <c r="T253" s="792"/>
      <c r="U253" s="2110">
        <f t="shared" si="1"/>
        <v>0</v>
      </c>
      <c r="V253" s="2105"/>
      <c r="W253" s="2105"/>
      <c r="X253" s="2105"/>
      <c r="Y253" s="2105"/>
      <c r="Z253" s="2105"/>
      <c r="AA253" s="2105"/>
      <c r="AB253" s="2105"/>
      <c r="AC253" s="2105"/>
      <c r="AD253" s="2147"/>
      <c r="AE253" s="691"/>
      <c r="AF253" s="692"/>
      <c r="AG253" s="693"/>
      <c r="AH253" s="693"/>
      <c r="AI253" s="693"/>
      <c r="AJ253" s="1055"/>
      <c r="AK253" s="838"/>
      <c r="AL253" s="695"/>
      <c r="AM253" s="696"/>
      <c r="AN253" s="697"/>
      <c r="AO253" s="683"/>
      <c r="AP253" s="683"/>
      <c r="AQ253" s="683"/>
      <c r="AR253" s="683"/>
      <c r="AS253" s="683"/>
      <c r="AT253" s="683"/>
      <c r="AU253" s="683"/>
      <c r="AV253" s="683"/>
      <c r="AW253" s="701"/>
      <c r="AX253" s="702"/>
      <c r="AY253" s="1459"/>
    </row>
    <row r="254" spans="1:51" ht="13.5" hidden="1" customHeight="1">
      <c r="A254" s="22"/>
      <c r="B254" s="5174"/>
      <c r="C254" s="5166"/>
      <c r="D254" s="5166"/>
      <c r="E254" s="2229"/>
      <c r="F254" s="2230"/>
      <c r="G254" s="778"/>
      <c r="H254" s="2107"/>
      <c r="I254" s="977"/>
      <c r="J254" s="781"/>
      <c r="K254" s="782"/>
      <c r="L254" s="1495"/>
      <c r="M254" s="799"/>
      <c r="N254" s="978"/>
      <c r="O254" s="1559"/>
      <c r="P254" s="786"/>
      <c r="Q254" s="1701"/>
      <c r="R254" s="1560"/>
      <c r="S254" s="2109"/>
      <c r="T254" s="792"/>
      <c r="U254" s="2110">
        <f t="shared" si="1"/>
        <v>0</v>
      </c>
      <c r="V254" s="2105"/>
      <c r="W254" s="2105"/>
      <c r="X254" s="2105"/>
      <c r="Y254" s="2105"/>
      <c r="Z254" s="2105"/>
      <c r="AA254" s="2105"/>
      <c r="AB254" s="2105"/>
      <c r="AC254" s="2105"/>
      <c r="AD254" s="2147"/>
      <c r="AE254" s="691"/>
      <c r="AF254" s="692"/>
      <c r="AG254" s="693"/>
      <c r="AH254" s="693"/>
      <c r="AI254" s="693"/>
      <c r="AJ254" s="1055"/>
      <c r="AK254" s="838"/>
      <c r="AL254" s="695"/>
      <c r="AM254" s="696"/>
      <c r="AN254" s="697"/>
      <c r="AO254" s="683"/>
      <c r="AP254" s="683"/>
      <c r="AQ254" s="683"/>
      <c r="AR254" s="683"/>
      <c r="AS254" s="683"/>
      <c r="AT254" s="683"/>
      <c r="AU254" s="683"/>
      <c r="AV254" s="683"/>
      <c r="AW254" s="701"/>
      <c r="AX254" s="702"/>
      <c r="AY254" s="1459"/>
    </row>
    <row r="255" spans="1:51" ht="13.5" hidden="1" customHeight="1">
      <c r="A255" s="22"/>
      <c r="B255" s="5174"/>
      <c r="C255" s="5166"/>
      <c r="D255" s="5166"/>
      <c r="E255" s="2229"/>
      <c r="F255" s="2230"/>
      <c r="G255" s="778"/>
      <c r="H255" s="2107"/>
      <c r="I255" s="977"/>
      <c r="J255" s="781"/>
      <c r="K255" s="782"/>
      <c r="L255" s="1495"/>
      <c r="M255" s="799"/>
      <c r="N255" s="978"/>
      <c r="O255" s="1559"/>
      <c r="P255" s="786"/>
      <c r="Q255" s="1701"/>
      <c r="R255" s="1560"/>
      <c r="S255" s="2109"/>
      <c r="T255" s="792"/>
      <c r="U255" s="2110">
        <f t="shared" si="1"/>
        <v>0</v>
      </c>
      <c r="V255" s="2105"/>
      <c r="W255" s="2105"/>
      <c r="X255" s="2105"/>
      <c r="Y255" s="2105"/>
      <c r="Z255" s="2105"/>
      <c r="AA255" s="2105"/>
      <c r="AB255" s="2105"/>
      <c r="AC255" s="2105"/>
      <c r="AD255" s="2147"/>
      <c r="AE255" s="691"/>
      <c r="AF255" s="692"/>
      <c r="AG255" s="693"/>
      <c r="AH255" s="693"/>
      <c r="AI255" s="693"/>
      <c r="AJ255" s="1055"/>
      <c r="AK255" s="838"/>
      <c r="AL255" s="695"/>
      <c r="AM255" s="696"/>
      <c r="AN255" s="697"/>
      <c r="AO255" s="683"/>
      <c r="AP255" s="683"/>
      <c r="AQ255" s="683"/>
      <c r="AR255" s="683"/>
      <c r="AS255" s="683"/>
      <c r="AT255" s="683"/>
      <c r="AU255" s="683"/>
      <c r="AV255" s="683"/>
      <c r="AW255" s="701"/>
      <c r="AX255" s="702"/>
      <c r="AY255" s="1459"/>
    </row>
    <row r="256" spans="1:51" ht="13.5" hidden="1" customHeight="1">
      <c r="A256" s="22"/>
      <c r="B256" s="5174"/>
      <c r="C256" s="5166"/>
      <c r="D256" s="5166"/>
      <c r="E256" s="2229"/>
      <c r="F256" s="2230"/>
      <c r="G256" s="778"/>
      <c r="H256" s="2107"/>
      <c r="I256" s="977"/>
      <c r="J256" s="781"/>
      <c r="K256" s="782"/>
      <c r="L256" s="1495"/>
      <c r="M256" s="799"/>
      <c r="N256" s="978"/>
      <c r="O256" s="1559"/>
      <c r="P256" s="786"/>
      <c r="Q256" s="1701"/>
      <c r="R256" s="1560"/>
      <c r="S256" s="2109"/>
      <c r="T256" s="792"/>
      <c r="U256" s="2110">
        <f t="shared" si="1"/>
        <v>0</v>
      </c>
      <c r="V256" s="2105"/>
      <c r="W256" s="2105"/>
      <c r="X256" s="2105"/>
      <c r="Y256" s="2105"/>
      <c r="Z256" s="2105"/>
      <c r="AA256" s="2105"/>
      <c r="AB256" s="2105"/>
      <c r="AC256" s="2105"/>
      <c r="AD256" s="2147"/>
      <c r="AE256" s="691"/>
      <c r="AF256" s="692"/>
      <c r="AG256" s="693"/>
      <c r="AH256" s="693"/>
      <c r="AI256" s="693"/>
      <c r="AJ256" s="1055"/>
      <c r="AK256" s="838"/>
      <c r="AL256" s="1732"/>
      <c r="AM256" s="696"/>
      <c r="AN256" s="697"/>
      <c r="AO256" s="683"/>
      <c r="AP256" s="683"/>
      <c r="AQ256" s="683"/>
      <c r="AR256" s="683"/>
      <c r="AS256" s="683"/>
      <c r="AT256" s="683"/>
      <c r="AU256" s="683"/>
      <c r="AV256" s="683"/>
      <c r="AW256" s="701"/>
      <c r="AX256" s="702"/>
      <c r="AY256" s="1459"/>
    </row>
    <row r="257" spans="1:51" ht="13.5" hidden="1" customHeight="1">
      <c r="A257" s="22"/>
      <c r="B257" s="5174"/>
      <c r="C257" s="5166"/>
      <c r="D257" s="5166"/>
      <c r="E257" s="2229"/>
      <c r="F257" s="2230"/>
      <c r="G257" s="778"/>
      <c r="H257" s="2107"/>
      <c r="I257" s="977"/>
      <c r="J257" s="781"/>
      <c r="K257" s="782"/>
      <c r="L257" s="1495"/>
      <c r="M257" s="799"/>
      <c r="N257" s="978"/>
      <c r="O257" s="1559"/>
      <c r="P257" s="786"/>
      <c r="Q257" s="1701"/>
      <c r="R257" s="1560"/>
      <c r="S257" s="2109"/>
      <c r="T257" s="792"/>
      <c r="U257" s="2110">
        <f t="shared" si="1"/>
        <v>0</v>
      </c>
      <c r="V257" s="2105"/>
      <c r="W257" s="2105"/>
      <c r="X257" s="2105"/>
      <c r="Y257" s="2105"/>
      <c r="Z257" s="2105"/>
      <c r="AA257" s="2105"/>
      <c r="AB257" s="2105"/>
      <c r="AC257" s="2105"/>
      <c r="AD257" s="2147"/>
      <c r="AE257" s="691"/>
      <c r="AF257" s="692"/>
      <c r="AG257" s="693"/>
      <c r="AH257" s="693"/>
      <c r="AI257" s="693"/>
      <c r="AJ257" s="1055"/>
      <c r="AK257" s="1733"/>
      <c r="AL257" s="695"/>
      <c r="AM257" s="696"/>
      <c r="AN257" s="697"/>
      <c r="AO257" s="683"/>
      <c r="AP257" s="683"/>
      <c r="AQ257" s="683"/>
      <c r="AR257" s="683"/>
      <c r="AS257" s="683"/>
      <c r="AT257" s="683"/>
      <c r="AU257" s="683"/>
      <c r="AV257" s="683"/>
      <c r="AW257" s="701"/>
      <c r="AX257" s="702"/>
      <c r="AY257" s="1459"/>
    </row>
    <row r="258" spans="1:51" ht="13.5" hidden="1" customHeight="1">
      <c r="A258" s="22"/>
      <c r="B258" s="5174"/>
      <c r="C258" s="5166"/>
      <c r="D258" s="5166"/>
      <c r="E258" s="2229"/>
      <c r="F258" s="2230"/>
      <c r="G258" s="2182"/>
      <c r="H258" s="2183"/>
      <c r="I258" s="977"/>
      <c r="J258" s="781"/>
      <c r="K258" s="782"/>
      <c r="L258" s="1495"/>
      <c r="M258" s="799"/>
      <c r="N258" s="978"/>
      <c r="O258" s="1559"/>
      <c r="P258" s="786"/>
      <c r="Q258" s="1701"/>
      <c r="R258" s="1560"/>
      <c r="S258" s="2109"/>
      <c r="T258" s="792"/>
      <c r="U258" s="2110">
        <f t="shared" si="1"/>
        <v>0</v>
      </c>
      <c r="V258" s="2105"/>
      <c r="W258" s="2105"/>
      <c r="X258" s="2105"/>
      <c r="Y258" s="2105"/>
      <c r="Z258" s="2105"/>
      <c r="AA258" s="2105"/>
      <c r="AB258" s="2105"/>
      <c r="AC258" s="2105"/>
      <c r="AD258" s="2147"/>
      <c r="AE258" s="1736"/>
      <c r="AF258" s="1737"/>
      <c r="AG258" s="693"/>
      <c r="AH258" s="693"/>
      <c r="AI258" s="693"/>
      <c r="AJ258" s="1055"/>
      <c r="AK258" s="1733"/>
      <c r="AL258" s="695"/>
      <c r="AM258" s="696"/>
      <c r="AN258" s="697"/>
      <c r="AO258" s="683"/>
      <c r="AP258" s="683"/>
      <c r="AQ258" s="683"/>
      <c r="AR258" s="683"/>
      <c r="AS258" s="683"/>
      <c r="AT258" s="683"/>
      <c r="AU258" s="683"/>
      <c r="AV258" s="683"/>
      <c r="AW258" s="701"/>
      <c r="AX258" s="702"/>
      <c r="AY258" s="1459"/>
    </row>
    <row r="259" spans="1:51" ht="13.5" hidden="1" customHeight="1">
      <c r="A259" s="22"/>
      <c r="B259" s="5174"/>
      <c r="C259" s="5166"/>
      <c r="D259" s="5166"/>
      <c r="E259" s="2229"/>
      <c r="F259" s="2230"/>
      <c r="G259" s="2182"/>
      <c r="H259" s="2183"/>
      <c r="I259" s="977"/>
      <c r="J259" s="781"/>
      <c r="K259" s="782"/>
      <c r="L259" s="1495"/>
      <c r="M259" s="799"/>
      <c r="N259" s="978"/>
      <c r="O259" s="1559"/>
      <c r="P259" s="786"/>
      <c r="Q259" s="1701"/>
      <c r="R259" s="1560"/>
      <c r="S259" s="2109"/>
      <c r="T259" s="792"/>
      <c r="U259" s="2110">
        <f t="shared" si="1"/>
        <v>0</v>
      </c>
      <c r="V259" s="2105"/>
      <c r="W259" s="2105"/>
      <c r="X259" s="2105"/>
      <c r="Y259" s="2105"/>
      <c r="Z259" s="2105"/>
      <c r="AA259" s="2105"/>
      <c r="AB259" s="2105"/>
      <c r="AC259" s="2105"/>
      <c r="AD259" s="2147"/>
      <c r="AE259" s="1736"/>
      <c r="AF259" s="1737"/>
      <c r="AG259" s="693"/>
      <c r="AH259" s="693"/>
      <c r="AI259" s="693"/>
      <c r="AJ259" s="1055"/>
      <c r="AK259" s="1733"/>
      <c r="AL259" s="695"/>
      <c r="AM259" s="696"/>
      <c r="AN259" s="697"/>
      <c r="AO259" s="683"/>
      <c r="AP259" s="683"/>
      <c r="AQ259" s="683"/>
      <c r="AR259" s="683"/>
      <c r="AS259" s="683"/>
      <c r="AT259" s="683"/>
      <c r="AU259" s="683"/>
      <c r="AV259" s="683"/>
      <c r="AW259" s="701"/>
      <c r="AX259" s="702"/>
      <c r="AY259" s="1459"/>
    </row>
    <row r="260" spans="1:51" ht="13.5" hidden="1" customHeight="1">
      <c r="A260" s="22"/>
      <c r="B260" s="5174"/>
      <c r="C260" s="5166"/>
      <c r="D260" s="5166"/>
      <c r="E260" s="2229"/>
      <c r="F260" s="2230"/>
      <c r="G260" s="2182"/>
      <c r="H260" s="2183"/>
      <c r="I260" s="977"/>
      <c r="J260" s="781"/>
      <c r="K260" s="782"/>
      <c r="L260" s="1495"/>
      <c r="M260" s="799"/>
      <c r="N260" s="978"/>
      <c r="O260" s="1559"/>
      <c r="P260" s="786"/>
      <c r="Q260" s="1701"/>
      <c r="R260" s="1560"/>
      <c r="S260" s="2109"/>
      <c r="T260" s="792"/>
      <c r="U260" s="2110">
        <f t="shared" si="1"/>
        <v>0</v>
      </c>
      <c r="V260" s="2105"/>
      <c r="W260" s="2105"/>
      <c r="X260" s="2105"/>
      <c r="Y260" s="2105"/>
      <c r="Z260" s="2105"/>
      <c r="AA260" s="2105"/>
      <c r="AB260" s="2105"/>
      <c r="AC260" s="2105"/>
      <c r="AD260" s="2147"/>
      <c r="AE260" s="1736"/>
      <c r="AF260" s="1737"/>
      <c r="AG260" s="693"/>
      <c r="AH260" s="693"/>
      <c r="AI260" s="693"/>
      <c r="AJ260" s="1055"/>
      <c r="AK260" s="1733"/>
      <c r="AL260" s="695"/>
      <c r="AM260" s="696"/>
      <c r="AN260" s="697"/>
      <c r="AO260" s="683"/>
      <c r="AP260" s="683"/>
      <c r="AQ260" s="683"/>
      <c r="AR260" s="683"/>
      <c r="AS260" s="683"/>
      <c r="AT260" s="683"/>
      <c r="AU260" s="683"/>
      <c r="AV260" s="683"/>
      <c r="AW260" s="701"/>
      <c r="AX260" s="702"/>
      <c r="AY260" s="1459"/>
    </row>
    <row r="261" spans="1:51" ht="13.5" hidden="1" customHeight="1">
      <c r="A261" s="22"/>
      <c r="B261" s="5174"/>
      <c r="C261" s="5166"/>
      <c r="D261" s="5166"/>
      <c r="E261" s="2229"/>
      <c r="F261" s="2230"/>
      <c r="G261" s="2182"/>
      <c r="H261" s="2183"/>
      <c r="I261" s="977"/>
      <c r="J261" s="781"/>
      <c r="K261" s="782"/>
      <c r="L261" s="1495"/>
      <c r="M261" s="799"/>
      <c r="N261" s="978"/>
      <c r="O261" s="1559"/>
      <c r="P261" s="786"/>
      <c r="Q261" s="1701"/>
      <c r="R261" s="1560"/>
      <c r="S261" s="2109"/>
      <c r="T261" s="792"/>
      <c r="U261" s="2110">
        <f t="shared" si="1"/>
        <v>0</v>
      </c>
      <c r="V261" s="2105"/>
      <c r="W261" s="2105"/>
      <c r="X261" s="2105"/>
      <c r="Y261" s="2105"/>
      <c r="Z261" s="2105"/>
      <c r="AA261" s="2105"/>
      <c r="AB261" s="2105"/>
      <c r="AC261" s="2105"/>
      <c r="AD261" s="2170"/>
      <c r="AE261" s="1070"/>
      <c r="AF261" s="1071"/>
      <c r="AG261" s="1749"/>
      <c r="AH261" s="1749"/>
      <c r="AI261" s="1072"/>
      <c r="AJ261" s="1072"/>
      <c r="AK261" s="1750"/>
      <c r="AL261" s="1075"/>
      <c r="AM261" s="1076"/>
      <c r="AN261" s="1077"/>
      <c r="AO261" s="1062"/>
      <c r="AP261" s="1062"/>
      <c r="AQ261" s="1062"/>
      <c r="AR261" s="1062"/>
      <c r="AS261" s="1062"/>
      <c r="AT261" s="1062"/>
      <c r="AU261" s="1062"/>
      <c r="AV261" s="1062"/>
      <c r="AW261" s="1081"/>
      <c r="AX261" s="1751"/>
      <c r="AY261" s="1412"/>
    </row>
    <row r="262" spans="1:51" ht="30" hidden="1" customHeight="1">
      <c r="A262" s="22"/>
      <c r="B262" s="5174" t="s">
        <v>16</v>
      </c>
      <c r="C262" s="5166"/>
      <c r="D262" s="5166"/>
      <c r="E262" s="1038" t="s">
        <v>16</v>
      </c>
      <c r="F262" s="1676" t="s">
        <v>476</v>
      </c>
      <c r="G262" s="1677" t="s">
        <v>477</v>
      </c>
      <c r="H262" s="2125"/>
      <c r="I262" s="977" t="s">
        <v>231</v>
      </c>
      <c r="J262" s="781" t="s">
        <v>113</v>
      </c>
      <c r="K262" s="782" t="s">
        <v>382</v>
      </c>
      <c r="L262" s="1495" t="s">
        <v>115</v>
      </c>
      <c r="M262" s="799" t="s">
        <v>478</v>
      </c>
      <c r="N262" s="784" t="s">
        <v>117</v>
      </c>
      <c r="O262" s="2176" t="s">
        <v>409</v>
      </c>
      <c r="P262" s="2178">
        <v>45992</v>
      </c>
      <c r="Q262" s="1701" t="s">
        <v>14</v>
      </c>
      <c r="R262" s="2179">
        <v>46022</v>
      </c>
      <c r="S262" s="2109">
        <v>1650000</v>
      </c>
      <c r="T262" s="792">
        <f t="shared" ref="T262:T270" si="94">S262/10</f>
        <v>165000</v>
      </c>
      <c r="U262" s="2110">
        <f t="shared" si="1"/>
        <v>1815000</v>
      </c>
      <c r="V262" s="2105"/>
      <c r="W262" s="2105"/>
      <c r="X262" s="2105"/>
      <c r="Y262" s="2105"/>
      <c r="Z262" s="2105"/>
      <c r="AA262" s="2105"/>
      <c r="AB262" s="2105"/>
      <c r="AC262" s="2105"/>
      <c r="AD262" s="2106">
        <f t="shared" ref="AD262:AD270" si="95">SUM(S262:T262)</f>
        <v>1815000</v>
      </c>
      <c r="AE262" s="299">
        <v>46034</v>
      </c>
      <c r="AF262" s="300">
        <v>46042</v>
      </c>
      <c r="AG262" s="301">
        <f t="shared" ref="AG262:AG263" si="96">S262</f>
        <v>1650000</v>
      </c>
      <c r="AH262" s="301">
        <f t="shared" ref="AH262:AH270" si="97">AG262/10</f>
        <v>165000</v>
      </c>
      <c r="AI262" s="301">
        <f t="shared" ref="AI262:AI263" si="98">SUM(AG262:AH262)</f>
        <v>1815000</v>
      </c>
      <c r="AJ262" s="301">
        <v>1815000</v>
      </c>
      <c r="AK262" s="628">
        <f t="shared" ref="AK262:AK270" si="99">ROUND(AD262-AJ262,0)</f>
        <v>0</v>
      </c>
      <c r="AL262" s="1610">
        <f t="shared" ref="AL262:AL270" si="100">AI262/AD262</f>
        <v>1</v>
      </c>
      <c r="AM262" s="304"/>
      <c r="AN262" s="305"/>
      <c r="AO262" s="292"/>
      <c r="AP262" s="292"/>
      <c r="AQ262" s="292"/>
      <c r="AR262" s="292"/>
      <c r="AS262" s="292"/>
      <c r="AT262" s="292"/>
      <c r="AU262" s="292"/>
      <c r="AV262" s="292"/>
      <c r="AW262" s="309"/>
      <c r="AX262" s="310"/>
      <c r="AY262" s="310"/>
    </row>
    <row r="263" spans="1:51" ht="30" hidden="1" customHeight="1">
      <c r="A263" s="22"/>
      <c r="B263" s="5174" t="s">
        <v>16</v>
      </c>
      <c r="C263" s="5166"/>
      <c r="D263" s="5166"/>
      <c r="E263" s="1038" t="s">
        <v>16</v>
      </c>
      <c r="F263" s="1676" t="s">
        <v>479</v>
      </c>
      <c r="G263" s="1677" t="s">
        <v>477</v>
      </c>
      <c r="H263" s="2125"/>
      <c r="I263" s="977" t="s">
        <v>231</v>
      </c>
      <c r="J263" s="781" t="s">
        <v>113</v>
      </c>
      <c r="K263" s="782" t="s">
        <v>382</v>
      </c>
      <c r="L263" s="1495" t="s">
        <v>115</v>
      </c>
      <c r="M263" s="799" t="s">
        <v>480</v>
      </c>
      <c r="N263" s="784" t="s">
        <v>117</v>
      </c>
      <c r="O263" s="2176" t="s">
        <v>409</v>
      </c>
      <c r="P263" s="2178">
        <v>45992</v>
      </c>
      <c r="Q263" s="1701" t="s">
        <v>14</v>
      </c>
      <c r="R263" s="2179">
        <v>46022</v>
      </c>
      <c r="S263" s="2109">
        <v>1650000</v>
      </c>
      <c r="T263" s="792">
        <f t="shared" si="94"/>
        <v>165000</v>
      </c>
      <c r="U263" s="2110">
        <f t="shared" si="1"/>
        <v>1815000</v>
      </c>
      <c r="V263" s="2105"/>
      <c r="W263" s="2105"/>
      <c r="X263" s="2105"/>
      <c r="Y263" s="2105"/>
      <c r="Z263" s="2105"/>
      <c r="AA263" s="2105"/>
      <c r="AB263" s="2105"/>
      <c r="AC263" s="2105"/>
      <c r="AD263" s="2106">
        <f t="shared" si="95"/>
        <v>1815000</v>
      </c>
      <c r="AE263" s="299">
        <v>46037</v>
      </c>
      <c r="AF263" s="300">
        <v>46063</v>
      </c>
      <c r="AG263" s="301">
        <f t="shared" si="96"/>
        <v>1650000</v>
      </c>
      <c r="AH263" s="301">
        <f t="shared" si="97"/>
        <v>165000</v>
      </c>
      <c r="AI263" s="301">
        <f t="shared" si="98"/>
        <v>1815000</v>
      </c>
      <c r="AJ263" s="301">
        <v>1815000</v>
      </c>
      <c r="AK263" s="628">
        <f t="shared" si="99"/>
        <v>0</v>
      </c>
      <c r="AL263" s="1610">
        <f t="shared" si="100"/>
        <v>1</v>
      </c>
      <c r="AM263" s="304"/>
      <c r="AN263" s="305"/>
      <c r="AO263" s="292"/>
      <c r="AP263" s="292"/>
      <c r="AQ263" s="292"/>
      <c r="AR263" s="292"/>
      <c r="AS263" s="292"/>
      <c r="AT263" s="292"/>
      <c r="AU263" s="292"/>
      <c r="AV263" s="292"/>
      <c r="AW263" s="309"/>
      <c r="AX263" s="310"/>
      <c r="AY263" s="310"/>
    </row>
    <row r="264" spans="1:51" ht="30" hidden="1" customHeight="1">
      <c r="A264" s="22"/>
      <c r="B264" s="5174" t="s">
        <v>152</v>
      </c>
      <c r="C264" s="5166"/>
      <c r="D264" s="5167"/>
      <c r="E264" s="1038" t="s">
        <v>116</v>
      </c>
      <c r="F264" s="1676" t="s">
        <v>481</v>
      </c>
      <c r="G264" s="1677" t="s">
        <v>482</v>
      </c>
      <c r="H264" s="2125"/>
      <c r="I264" s="977" t="s">
        <v>154</v>
      </c>
      <c r="J264" s="781" t="s">
        <v>155</v>
      </c>
      <c r="K264" s="782" t="s">
        <v>435</v>
      </c>
      <c r="L264" s="1495" t="s">
        <v>138</v>
      </c>
      <c r="M264" s="799" t="s">
        <v>116</v>
      </c>
      <c r="N264" s="784" t="s">
        <v>117</v>
      </c>
      <c r="O264" s="2176" t="s">
        <v>436</v>
      </c>
      <c r="P264" s="2178">
        <v>46051</v>
      </c>
      <c r="Q264" s="775" t="s">
        <v>14</v>
      </c>
      <c r="R264" s="2179">
        <v>46081</v>
      </c>
      <c r="S264" s="2109">
        <v>0</v>
      </c>
      <c r="T264" s="792">
        <f t="shared" si="94"/>
        <v>0</v>
      </c>
      <c r="U264" s="2110">
        <f t="shared" si="1"/>
        <v>0</v>
      </c>
      <c r="V264" s="2105"/>
      <c r="W264" s="2105"/>
      <c r="X264" s="2105"/>
      <c r="Y264" s="2105"/>
      <c r="Z264" s="2105"/>
      <c r="AA264" s="2105"/>
      <c r="AB264" s="2105"/>
      <c r="AC264" s="2105"/>
      <c r="AD264" s="2145">
        <f t="shared" si="95"/>
        <v>0</v>
      </c>
      <c r="AE264" s="790"/>
      <c r="AF264" s="791"/>
      <c r="AG264" s="792">
        <v>0</v>
      </c>
      <c r="AH264" s="792">
        <f t="shared" si="97"/>
        <v>0</v>
      </c>
      <c r="AI264" s="792">
        <f t="shared" ref="AI264:AI266" si="101">AG264+AH264</f>
        <v>0</v>
      </c>
      <c r="AJ264" s="1681">
        <v>0</v>
      </c>
      <c r="AK264" s="794">
        <f t="shared" si="99"/>
        <v>0</v>
      </c>
      <c r="AL264" s="795" t="e">
        <f t="shared" si="100"/>
        <v>#DIV/0!</v>
      </c>
      <c r="AM264" s="1515"/>
      <c r="AN264" s="1006"/>
      <c r="AO264" s="991"/>
      <c r="AP264" s="991"/>
      <c r="AQ264" s="991"/>
      <c r="AR264" s="991"/>
      <c r="AS264" s="991"/>
      <c r="AT264" s="991"/>
      <c r="AU264" s="991"/>
      <c r="AV264" s="991"/>
      <c r="AW264" s="1010"/>
      <c r="AX264" s="1011"/>
      <c r="AY264" s="1011"/>
    </row>
    <row r="265" spans="1:51" ht="30" customHeight="1">
      <c r="A265" s="22"/>
      <c r="B265" s="5174" t="s">
        <v>16</v>
      </c>
      <c r="C265" s="5166"/>
      <c r="D265" s="5167"/>
      <c r="E265" s="1038" t="s">
        <v>16</v>
      </c>
      <c r="F265" s="1676" t="s">
        <v>483</v>
      </c>
      <c r="G265" s="1677" t="s">
        <v>484</v>
      </c>
      <c r="H265" s="2125" t="s">
        <v>617</v>
      </c>
      <c r="I265" s="977" t="s">
        <v>112</v>
      </c>
      <c r="J265" s="781" t="s">
        <v>113</v>
      </c>
      <c r="K265" s="782" t="s">
        <v>232</v>
      </c>
      <c r="L265" s="1495" t="s">
        <v>138</v>
      </c>
      <c r="M265" s="799" t="s">
        <v>116</v>
      </c>
      <c r="N265" s="784" t="s">
        <v>117</v>
      </c>
      <c r="O265" s="2176" t="s">
        <v>173</v>
      </c>
      <c r="P265" s="2178">
        <v>46054</v>
      </c>
      <c r="Q265" s="775" t="s">
        <v>14</v>
      </c>
      <c r="R265" s="2179">
        <v>46171</v>
      </c>
      <c r="S265" s="2109">
        <v>166000000</v>
      </c>
      <c r="T265" s="792">
        <f t="shared" si="94"/>
        <v>16600000</v>
      </c>
      <c r="U265" s="2110">
        <f t="shared" si="1"/>
        <v>182600000</v>
      </c>
      <c r="V265" s="2105"/>
      <c r="W265" s="2105"/>
      <c r="X265" s="2105"/>
      <c r="Y265" s="2105"/>
      <c r="Z265" s="2105"/>
      <c r="AA265" s="2105"/>
      <c r="AB265" s="2105"/>
      <c r="AC265" s="2105"/>
      <c r="AD265" s="2145">
        <f t="shared" si="95"/>
        <v>182600000</v>
      </c>
      <c r="AE265" s="790"/>
      <c r="AF265" s="791"/>
      <c r="AG265" s="792">
        <v>0</v>
      </c>
      <c r="AH265" s="792">
        <f t="shared" si="97"/>
        <v>0</v>
      </c>
      <c r="AI265" s="792">
        <f t="shared" si="101"/>
        <v>0</v>
      </c>
      <c r="AJ265" s="1681">
        <v>0</v>
      </c>
      <c r="AK265" s="794">
        <f t="shared" si="99"/>
        <v>182600000</v>
      </c>
      <c r="AL265" s="795">
        <f t="shared" si="100"/>
        <v>0</v>
      </c>
      <c r="AM265" s="1515"/>
      <c r="AN265" s="1006" t="s">
        <v>116</v>
      </c>
      <c r="AO265" s="991" t="s">
        <v>485</v>
      </c>
      <c r="AP265" s="991" t="s">
        <v>486</v>
      </c>
      <c r="AQ265" s="991" t="s">
        <v>487</v>
      </c>
      <c r="AR265" s="991" t="s">
        <v>488</v>
      </c>
      <c r="AS265" s="991" t="s">
        <v>116</v>
      </c>
      <c r="AT265" s="991" t="s">
        <v>489</v>
      </c>
      <c r="AU265" s="991" t="s">
        <v>235</v>
      </c>
      <c r="AV265" s="991" t="s">
        <v>490</v>
      </c>
      <c r="AW265" s="1010" t="s">
        <v>491</v>
      </c>
      <c r="AX265" s="1011"/>
      <c r="AY265" s="1011"/>
    </row>
    <row r="266" spans="1:51" ht="30" customHeight="1">
      <c r="A266" s="22"/>
      <c r="B266" s="5174" t="s">
        <v>16</v>
      </c>
      <c r="C266" s="5166"/>
      <c r="D266" s="5167"/>
      <c r="E266" s="1038" t="s">
        <v>16</v>
      </c>
      <c r="F266" s="1676" t="s">
        <v>492</v>
      </c>
      <c r="G266" s="1677" t="s">
        <v>493</v>
      </c>
      <c r="H266" s="2125" t="s">
        <v>617</v>
      </c>
      <c r="I266" s="977" t="s">
        <v>112</v>
      </c>
      <c r="J266" s="781" t="s">
        <v>113</v>
      </c>
      <c r="K266" s="782" t="s">
        <v>232</v>
      </c>
      <c r="L266" s="1495" t="s">
        <v>138</v>
      </c>
      <c r="M266" s="799" t="s">
        <v>116</v>
      </c>
      <c r="N266" s="784" t="s">
        <v>117</v>
      </c>
      <c r="O266" s="2176" t="s">
        <v>173</v>
      </c>
      <c r="P266" s="2178">
        <v>46054</v>
      </c>
      <c r="Q266" s="775" t="s">
        <v>14</v>
      </c>
      <c r="R266" s="2179">
        <v>46171</v>
      </c>
      <c r="S266" s="2109">
        <v>405000000</v>
      </c>
      <c r="T266" s="792">
        <f t="shared" si="94"/>
        <v>40500000</v>
      </c>
      <c r="U266" s="2110">
        <f t="shared" si="1"/>
        <v>445500000</v>
      </c>
      <c r="V266" s="2105"/>
      <c r="W266" s="2105"/>
      <c r="X266" s="2105"/>
      <c r="Y266" s="2105"/>
      <c r="Z266" s="2105"/>
      <c r="AA266" s="2105"/>
      <c r="AB266" s="2105"/>
      <c r="AC266" s="2105"/>
      <c r="AD266" s="2145">
        <f t="shared" si="95"/>
        <v>445500000</v>
      </c>
      <c r="AE266" s="790"/>
      <c r="AF266" s="791"/>
      <c r="AG266" s="792">
        <v>0</v>
      </c>
      <c r="AH266" s="792">
        <f t="shared" si="97"/>
        <v>0</v>
      </c>
      <c r="AI266" s="792">
        <f t="shared" si="101"/>
        <v>0</v>
      </c>
      <c r="AJ266" s="1681">
        <v>0</v>
      </c>
      <c r="AK266" s="794">
        <f t="shared" si="99"/>
        <v>445500000</v>
      </c>
      <c r="AL266" s="795">
        <f t="shared" si="100"/>
        <v>0</v>
      </c>
      <c r="AM266" s="1515"/>
      <c r="AN266" s="1006" t="s">
        <v>116</v>
      </c>
      <c r="AO266" s="991" t="s">
        <v>485</v>
      </c>
      <c r="AP266" s="991" t="s">
        <v>486</v>
      </c>
      <c r="AQ266" s="991" t="s">
        <v>487</v>
      </c>
      <c r="AR266" s="991" t="s">
        <v>488</v>
      </c>
      <c r="AS266" s="991" t="s">
        <v>116</v>
      </c>
      <c r="AT266" s="991" t="s">
        <v>489</v>
      </c>
      <c r="AU266" s="991" t="s">
        <v>235</v>
      </c>
      <c r="AV266" s="991" t="s">
        <v>490</v>
      </c>
      <c r="AW266" s="1010" t="s">
        <v>491</v>
      </c>
      <c r="AX266" s="1011"/>
      <c r="AY266" s="1011"/>
    </row>
    <row r="267" spans="1:51" ht="30" hidden="1" customHeight="1">
      <c r="A267" s="22"/>
      <c r="B267" s="5174" t="s">
        <v>152</v>
      </c>
      <c r="C267" s="5166"/>
      <c r="D267" s="5166"/>
      <c r="E267" s="1038" t="s">
        <v>116</v>
      </c>
      <c r="F267" s="1676" t="s">
        <v>494</v>
      </c>
      <c r="G267" s="1677" t="s">
        <v>495</v>
      </c>
      <c r="H267" s="2125"/>
      <c r="I267" s="977" t="s">
        <v>154</v>
      </c>
      <c r="J267" s="781" t="s">
        <v>113</v>
      </c>
      <c r="K267" s="782" t="s">
        <v>382</v>
      </c>
      <c r="L267" s="783" t="s">
        <v>138</v>
      </c>
      <c r="M267" s="799" t="s">
        <v>116</v>
      </c>
      <c r="N267" s="784" t="s">
        <v>117</v>
      </c>
      <c r="O267" s="2176" t="s">
        <v>436</v>
      </c>
      <c r="P267" s="2178">
        <v>46051</v>
      </c>
      <c r="Q267" s="1701" t="s">
        <v>14</v>
      </c>
      <c r="R267" s="2288">
        <v>46099</v>
      </c>
      <c r="S267" s="2109">
        <v>0</v>
      </c>
      <c r="T267" s="792">
        <f t="shared" si="94"/>
        <v>0</v>
      </c>
      <c r="U267" s="2110"/>
      <c r="V267" s="2105"/>
      <c r="W267" s="2105"/>
      <c r="X267" s="2105"/>
      <c r="Y267" s="2105"/>
      <c r="Z267" s="2105"/>
      <c r="AA267" s="2105"/>
      <c r="AB267" s="2105"/>
      <c r="AC267" s="2105"/>
      <c r="AD267" s="2159">
        <f t="shared" si="95"/>
        <v>0</v>
      </c>
      <c r="AE267" s="1663"/>
      <c r="AF267" s="1664"/>
      <c r="AG267" s="1665">
        <f t="shared" ref="AG267:AG270" si="102">S267</f>
        <v>0</v>
      </c>
      <c r="AH267" s="1665">
        <f t="shared" si="97"/>
        <v>0</v>
      </c>
      <c r="AI267" s="1665">
        <f t="shared" ref="AI267:AI270" si="103">SUM(AG267:AH267)</f>
        <v>0</v>
      </c>
      <c r="AJ267" s="1681">
        <v>0</v>
      </c>
      <c r="AK267" s="794">
        <f t="shared" si="99"/>
        <v>0</v>
      </c>
      <c r="AL267" s="1666" t="e">
        <f t="shared" si="100"/>
        <v>#DIV/0!</v>
      </c>
      <c r="AM267" s="1515"/>
      <c r="AN267" s="1006"/>
      <c r="AO267" s="991"/>
      <c r="AP267" s="991"/>
      <c r="AQ267" s="991"/>
      <c r="AR267" s="991"/>
      <c r="AS267" s="991"/>
      <c r="AT267" s="991"/>
      <c r="AU267" s="991"/>
      <c r="AV267" s="991"/>
      <c r="AW267" s="1010"/>
      <c r="AX267" s="1011"/>
      <c r="AY267" s="1011"/>
    </row>
    <row r="268" spans="1:51" ht="30" hidden="1" customHeight="1">
      <c r="A268" s="22"/>
      <c r="B268" s="5174" t="s">
        <v>152</v>
      </c>
      <c r="C268" s="5166"/>
      <c r="D268" s="5166"/>
      <c r="E268" s="1038" t="s">
        <v>116</v>
      </c>
      <c r="F268" s="1676" t="s">
        <v>496</v>
      </c>
      <c r="G268" s="1677" t="s">
        <v>497</v>
      </c>
      <c r="H268" s="2125"/>
      <c r="I268" s="977" t="s">
        <v>154</v>
      </c>
      <c r="J268" s="781" t="s">
        <v>155</v>
      </c>
      <c r="K268" s="782" t="s">
        <v>498</v>
      </c>
      <c r="L268" s="783" t="s">
        <v>138</v>
      </c>
      <c r="M268" s="799" t="s">
        <v>499</v>
      </c>
      <c r="N268" s="784" t="s">
        <v>117</v>
      </c>
      <c r="O268" s="2176" t="s">
        <v>500</v>
      </c>
      <c r="P268" s="2178">
        <v>44927</v>
      </c>
      <c r="Q268" s="1701" t="s">
        <v>14</v>
      </c>
      <c r="R268" s="2288">
        <v>46387</v>
      </c>
      <c r="S268" s="2109">
        <v>0</v>
      </c>
      <c r="T268" s="792">
        <f t="shared" si="94"/>
        <v>0</v>
      </c>
      <c r="U268" s="2110"/>
      <c r="V268" s="2105"/>
      <c r="W268" s="2105"/>
      <c r="X268" s="2105"/>
      <c r="Y268" s="2105"/>
      <c r="Z268" s="2105"/>
      <c r="AA268" s="2105"/>
      <c r="AB268" s="2105"/>
      <c r="AC268" s="2105"/>
      <c r="AD268" s="2159">
        <f t="shared" si="95"/>
        <v>0</v>
      </c>
      <c r="AE268" s="1663"/>
      <c r="AF268" s="1664"/>
      <c r="AG268" s="1665">
        <f t="shared" si="102"/>
        <v>0</v>
      </c>
      <c r="AH268" s="1665">
        <f t="shared" si="97"/>
        <v>0</v>
      </c>
      <c r="AI268" s="1665">
        <f t="shared" si="103"/>
        <v>0</v>
      </c>
      <c r="AJ268" s="1681">
        <v>0</v>
      </c>
      <c r="AK268" s="794">
        <f t="shared" si="99"/>
        <v>0</v>
      </c>
      <c r="AL268" s="1666" t="e">
        <f t="shared" si="100"/>
        <v>#DIV/0!</v>
      </c>
      <c r="AM268" s="1515"/>
      <c r="AN268" s="1006"/>
      <c r="AO268" s="991"/>
      <c r="AP268" s="991"/>
      <c r="AQ268" s="991"/>
      <c r="AR268" s="991"/>
      <c r="AS268" s="991"/>
      <c r="AT268" s="991"/>
      <c r="AU268" s="991"/>
      <c r="AV268" s="991"/>
      <c r="AW268" s="1010"/>
      <c r="AX268" s="1011"/>
      <c r="AY268" s="1011"/>
    </row>
    <row r="269" spans="1:51" ht="30" hidden="1" customHeight="1">
      <c r="A269" s="22"/>
      <c r="B269" s="5174" t="s">
        <v>152</v>
      </c>
      <c r="C269" s="5166"/>
      <c r="D269" s="5166"/>
      <c r="E269" s="1038" t="s">
        <v>116</v>
      </c>
      <c r="F269" s="1676" t="s">
        <v>501</v>
      </c>
      <c r="G269" s="1677" t="s">
        <v>502</v>
      </c>
      <c r="H269" s="2125"/>
      <c r="I269" s="977" t="s">
        <v>154</v>
      </c>
      <c r="J269" s="781" t="s">
        <v>155</v>
      </c>
      <c r="K269" s="782" t="s">
        <v>498</v>
      </c>
      <c r="L269" s="783" t="s">
        <v>138</v>
      </c>
      <c r="M269" s="799" t="s">
        <v>499</v>
      </c>
      <c r="N269" s="784" t="s">
        <v>117</v>
      </c>
      <c r="O269" s="2176" t="s">
        <v>500</v>
      </c>
      <c r="P269" s="2178">
        <v>44652</v>
      </c>
      <c r="Q269" s="1701" t="s">
        <v>14</v>
      </c>
      <c r="R269" s="2288">
        <v>46387</v>
      </c>
      <c r="S269" s="2109">
        <v>0</v>
      </c>
      <c r="T269" s="792">
        <f t="shared" si="94"/>
        <v>0</v>
      </c>
      <c r="U269" s="2110"/>
      <c r="V269" s="2105"/>
      <c r="W269" s="2105"/>
      <c r="X269" s="2105"/>
      <c r="Y269" s="2105"/>
      <c r="Z269" s="2105"/>
      <c r="AA269" s="2105"/>
      <c r="AB269" s="2105"/>
      <c r="AC269" s="2105"/>
      <c r="AD269" s="2159">
        <f t="shared" si="95"/>
        <v>0</v>
      </c>
      <c r="AE269" s="1663"/>
      <c r="AF269" s="1664"/>
      <c r="AG269" s="1665">
        <f t="shared" si="102"/>
        <v>0</v>
      </c>
      <c r="AH269" s="1665">
        <f t="shared" si="97"/>
        <v>0</v>
      </c>
      <c r="AI269" s="1665">
        <f t="shared" si="103"/>
        <v>0</v>
      </c>
      <c r="AJ269" s="1681">
        <v>0</v>
      </c>
      <c r="AK269" s="794">
        <f t="shared" si="99"/>
        <v>0</v>
      </c>
      <c r="AL269" s="1666" t="e">
        <f t="shared" si="100"/>
        <v>#DIV/0!</v>
      </c>
      <c r="AM269" s="1515"/>
      <c r="AN269" s="1006"/>
      <c r="AO269" s="991"/>
      <c r="AP269" s="991"/>
      <c r="AQ269" s="991"/>
      <c r="AR269" s="991"/>
      <c r="AS269" s="991"/>
      <c r="AT269" s="991"/>
      <c r="AU269" s="991"/>
      <c r="AV269" s="991"/>
      <c r="AW269" s="1010"/>
      <c r="AX269" s="1011"/>
      <c r="AY269" s="1011"/>
    </row>
    <row r="270" spans="1:51" ht="30" hidden="1" customHeight="1">
      <c r="A270" s="22"/>
      <c r="B270" s="5174" t="s">
        <v>152</v>
      </c>
      <c r="C270" s="5166"/>
      <c r="D270" s="5167"/>
      <c r="E270" s="1038" t="s">
        <v>25</v>
      </c>
      <c r="F270" s="2124"/>
      <c r="G270" s="1677" t="s">
        <v>503</v>
      </c>
      <c r="H270" s="2125"/>
      <c r="I270" s="977" t="s">
        <v>154</v>
      </c>
      <c r="J270" s="781" t="s">
        <v>155</v>
      </c>
      <c r="K270" s="798"/>
      <c r="L270" s="798" t="s">
        <v>138</v>
      </c>
      <c r="M270" s="799" t="s">
        <v>499</v>
      </c>
      <c r="N270" s="784" t="s">
        <v>117</v>
      </c>
      <c r="O270" s="1559"/>
      <c r="P270" s="777" t="s">
        <v>504</v>
      </c>
      <c r="Q270" s="775" t="s">
        <v>14</v>
      </c>
      <c r="R270" s="2289" t="s">
        <v>505</v>
      </c>
      <c r="S270" s="2109">
        <v>0</v>
      </c>
      <c r="T270" s="792">
        <f t="shared" si="94"/>
        <v>0</v>
      </c>
      <c r="U270" s="2110"/>
      <c r="V270" s="2105"/>
      <c r="W270" s="2105"/>
      <c r="X270" s="2105"/>
      <c r="Y270" s="2105"/>
      <c r="Z270" s="2105"/>
      <c r="AA270" s="2105"/>
      <c r="AB270" s="2105"/>
      <c r="AC270" s="2105"/>
      <c r="AD270" s="2159">
        <f t="shared" si="95"/>
        <v>0</v>
      </c>
      <c r="AE270" s="1663"/>
      <c r="AF270" s="1664"/>
      <c r="AG270" s="1665">
        <f t="shared" si="102"/>
        <v>0</v>
      </c>
      <c r="AH270" s="1665">
        <f t="shared" si="97"/>
        <v>0</v>
      </c>
      <c r="AI270" s="1665">
        <f t="shared" si="103"/>
        <v>0</v>
      </c>
      <c r="AJ270" s="1681">
        <v>0</v>
      </c>
      <c r="AK270" s="794">
        <f t="shared" si="99"/>
        <v>0</v>
      </c>
      <c r="AL270" s="1666" t="e">
        <f t="shared" si="100"/>
        <v>#DIV/0!</v>
      </c>
      <c r="AM270" s="1793"/>
      <c r="AN270" s="1304"/>
      <c r="AO270" s="1291"/>
      <c r="AP270" s="1291"/>
      <c r="AQ270" s="1291"/>
      <c r="AR270" s="1291"/>
      <c r="AS270" s="1291"/>
      <c r="AT270" s="1291"/>
      <c r="AU270" s="1291"/>
      <c r="AV270" s="1291"/>
      <c r="AW270" s="1794"/>
      <c r="AX270" s="20"/>
      <c r="AY270" s="20"/>
    </row>
    <row r="271" spans="1:51" ht="30" customHeight="1">
      <c r="A271" s="22"/>
      <c r="B271" s="5175"/>
      <c r="C271" s="5176"/>
      <c r="D271" s="5177"/>
      <c r="E271" s="1285"/>
      <c r="F271" s="974"/>
      <c r="G271" s="975"/>
      <c r="H271" s="2290"/>
      <c r="I271" s="2291"/>
      <c r="J271" s="2292"/>
      <c r="K271" s="2292"/>
      <c r="L271" s="2292"/>
      <c r="M271" s="1291"/>
      <c r="N271" s="1292"/>
      <c r="O271" s="2293"/>
      <c r="P271" s="1294"/>
      <c r="Q271" s="805"/>
      <c r="R271" s="2294"/>
      <c r="S271" s="2295"/>
      <c r="T271" s="1300"/>
      <c r="U271" s="2110"/>
      <c r="V271" s="2105"/>
      <c r="W271" s="2105"/>
      <c r="X271" s="2105"/>
      <c r="Y271" s="2105"/>
      <c r="Z271" s="2105"/>
      <c r="AA271" s="2105"/>
      <c r="AB271" s="2105"/>
      <c r="AC271" s="2105"/>
      <c r="AD271" s="2296"/>
      <c r="AE271" s="1801"/>
      <c r="AF271" s="1802"/>
      <c r="AG271" s="1803"/>
      <c r="AH271" s="1803"/>
      <c r="AI271" s="1803"/>
      <c r="AJ271" s="1813"/>
      <c r="AK271" s="1805"/>
      <c r="AL271" s="1806"/>
      <c r="AM271" s="1793"/>
      <c r="AN271" s="1304"/>
      <c r="AO271" s="1291"/>
      <c r="AP271" s="1291"/>
      <c r="AQ271" s="1291"/>
      <c r="AR271" s="1291"/>
      <c r="AS271" s="1291"/>
      <c r="AT271" s="1291"/>
      <c r="AU271" s="1291"/>
      <c r="AV271" s="1291"/>
      <c r="AW271" s="1794"/>
      <c r="AX271" s="20"/>
      <c r="AY271" s="20"/>
    </row>
    <row r="272" spans="1:51" ht="30" customHeight="1">
      <c r="A272" s="26"/>
      <c r="B272" s="1814"/>
      <c r="C272" s="1814"/>
      <c r="D272" s="1814"/>
      <c r="E272" s="1814"/>
      <c r="F272" s="1814"/>
      <c r="G272" s="1814"/>
      <c r="H272" s="1814"/>
      <c r="I272" s="1814"/>
      <c r="J272" s="1814"/>
      <c r="K272" s="1814"/>
      <c r="L272" s="1814"/>
      <c r="M272" s="1814"/>
      <c r="N272" s="1814"/>
      <c r="O272" s="5195" t="s">
        <v>506</v>
      </c>
      <c r="P272" s="5196"/>
      <c r="Q272" s="5196"/>
      <c r="R272" s="5197"/>
      <c r="S272" s="1815">
        <f>SUMIF(F9:F269, "&lt;&gt;", S9:S269)</f>
        <v>13367264172</v>
      </c>
      <c r="T272" s="2297">
        <f t="shared" ref="T272:U272" si="104">S272/10</f>
        <v>1336726417.2</v>
      </c>
      <c r="U272" s="2297">
        <f t="shared" si="104"/>
        <v>133672641.72</v>
      </c>
      <c r="V272" s="2298"/>
      <c r="W272" s="2298"/>
      <c r="X272" s="2298"/>
      <c r="Y272" s="2298"/>
      <c r="Z272" s="2298"/>
      <c r="AA272" s="2298"/>
      <c r="AB272" s="2298"/>
      <c r="AC272" s="2298"/>
      <c r="AD272" s="2299">
        <f>SUM(S272:T272)</f>
        <v>14703990589.200001</v>
      </c>
      <c r="AE272" s="1818"/>
      <c r="AF272" s="1819"/>
      <c r="AG272" s="1820">
        <f>SUMIF(F9:F269, "&lt;&gt;", AG9:AG269)</f>
        <v>8103900308</v>
      </c>
      <c r="AH272" s="1820">
        <f>AG272/10</f>
        <v>810390030.79999995</v>
      </c>
      <c r="AI272" s="1821">
        <f>SUM(AG272:AH272)</f>
        <v>8914290338.7999992</v>
      </c>
      <c r="AJ272" s="1822">
        <f>SUMIF(F9:F269, "&lt;&gt;", AJ9:AJ269)</f>
        <v>8183280389.1999998</v>
      </c>
      <c r="AK272" s="1823">
        <f>SUMIF(F9:F269, "&lt;&gt;", AK9:AK269)</f>
        <v>6520710200</v>
      </c>
      <c r="AL272" s="1824">
        <f>AJ272/AD272</f>
        <v>0.55653465904763122</v>
      </c>
      <c r="AM272" s="1825"/>
      <c r="AN272" s="1826"/>
      <c r="AO272" s="1827"/>
      <c r="AP272" s="1827"/>
      <c r="AQ272" s="1827"/>
      <c r="AR272" s="1827"/>
      <c r="AS272" s="1827"/>
      <c r="AT272" s="1827"/>
      <c r="AU272" s="1827"/>
      <c r="AV272" s="1827"/>
      <c r="AW272" s="1828"/>
      <c r="AX272" s="22"/>
      <c r="AY272" s="23"/>
    </row>
    <row r="273" spans="1:51" ht="30" customHeight="1">
      <c r="A273" s="1829"/>
      <c r="B273" s="5198"/>
      <c r="C273" s="5111"/>
      <c r="D273" s="5111"/>
      <c r="E273" s="1831"/>
      <c r="F273" s="1830"/>
      <c r="G273" s="1830" t="s">
        <v>48</v>
      </c>
      <c r="H273" s="1830"/>
      <c r="I273" s="1830" t="s">
        <v>48</v>
      </c>
      <c r="J273" s="1832"/>
      <c r="K273" s="1832"/>
      <c r="L273" s="1832"/>
      <c r="M273" s="1833"/>
      <c r="N273" s="1834"/>
      <c r="O273" s="1832"/>
      <c r="P273" s="1832"/>
      <c r="Q273" s="1830"/>
      <c r="R273" s="1832"/>
      <c r="S273" s="1830"/>
      <c r="T273" s="1830"/>
      <c r="U273" s="1830"/>
      <c r="V273" s="2300"/>
      <c r="W273" s="2300"/>
      <c r="X273" s="2300"/>
      <c r="Y273" s="2300"/>
      <c r="Z273" s="2300"/>
      <c r="AA273" s="2300"/>
      <c r="AB273" s="2300"/>
      <c r="AC273" s="2300"/>
      <c r="AD273" s="1830"/>
      <c r="AE273" s="1832"/>
      <c r="AF273" s="1832"/>
      <c r="AG273" s="1830"/>
      <c r="AH273" s="1830"/>
      <c r="AI273" s="1830"/>
      <c r="AJ273" s="1830"/>
      <c r="AK273" s="1835">
        <f>SUM(AJ272:AK272)</f>
        <v>14703990589.200001</v>
      </c>
      <c r="AL273" s="1836"/>
      <c r="AM273" s="1837"/>
      <c r="AN273" s="1830"/>
      <c r="AO273" s="1830"/>
      <c r="AP273" s="1838"/>
      <c r="AQ273" s="1839"/>
      <c r="AR273" s="1840"/>
      <c r="AS273" s="1840"/>
      <c r="AT273" s="1840"/>
      <c r="AU273" s="1840"/>
      <c r="AV273" s="1840"/>
      <c r="AW273" s="1840"/>
      <c r="AX273" s="559"/>
      <c r="AY273" s="1830"/>
    </row>
    <row r="274" spans="1:51" ht="15.75" customHeight="1">
      <c r="A274" s="1841"/>
      <c r="B274" s="2"/>
      <c r="C274" s="2"/>
      <c r="D274" s="2"/>
      <c r="E274" s="4"/>
      <c r="F274" s="2"/>
      <c r="G274" s="2"/>
      <c r="H274" s="2"/>
      <c r="I274" s="2"/>
      <c r="J274" s="3"/>
      <c r="K274" s="3"/>
      <c r="L274" s="3"/>
      <c r="M274" s="224"/>
      <c r="N274" s="225"/>
      <c r="O274" s="3"/>
      <c r="P274" s="3"/>
      <c r="Q274" s="2"/>
      <c r="R274" s="3"/>
      <c r="S274" s="2"/>
      <c r="T274" s="2"/>
      <c r="U274" s="2"/>
      <c r="V274" s="2089"/>
      <c r="W274" s="2089"/>
      <c r="X274" s="2089"/>
      <c r="Y274" s="2089"/>
      <c r="Z274" s="2089"/>
      <c r="AA274" s="2089"/>
      <c r="AB274" s="2089"/>
      <c r="AC274" s="2089"/>
      <c r="AD274" s="2"/>
      <c r="AE274" s="3"/>
      <c r="AF274" s="3"/>
      <c r="AG274" s="2"/>
      <c r="AH274" s="2"/>
      <c r="AI274" s="2"/>
      <c r="AJ274" s="2"/>
      <c r="AK274" s="1830"/>
      <c r="AL274" s="1842"/>
      <c r="AM274" s="1843"/>
      <c r="AN274" s="2"/>
      <c r="AO274" s="2"/>
      <c r="AP274" s="1844"/>
      <c r="AQ274" s="1845"/>
      <c r="AR274" s="1846"/>
      <c r="AS274" s="1846"/>
      <c r="AT274" s="1846"/>
      <c r="AU274" s="1846"/>
      <c r="AV274" s="1846"/>
      <c r="AW274" s="1846"/>
      <c r="AX274" s="22"/>
      <c r="AY274" s="2"/>
    </row>
  </sheetData>
  <mergeCells count="280">
    <mergeCell ref="B257:D257"/>
    <mergeCell ref="B258:D258"/>
    <mergeCell ref="B259:D259"/>
    <mergeCell ref="B260:D260"/>
    <mergeCell ref="B261:D261"/>
    <mergeCell ref="B262:D262"/>
    <mergeCell ref="B248:D248"/>
    <mergeCell ref="B249:D249"/>
    <mergeCell ref="B250:D250"/>
    <mergeCell ref="B251:D251"/>
    <mergeCell ref="B252:D252"/>
    <mergeCell ref="B253:D253"/>
    <mergeCell ref="B254:D254"/>
    <mergeCell ref="B255:D255"/>
    <mergeCell ref="B256:D256"/>
    <mergeCell ref="B273:D273"/>
    <mergeCell ref="B214:D214"/>
    <mergeCell ref="B215:D215"/>
    <mergeCell ref="B216:D216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25:D225"/>
    <mergeCell ref="B226:D226"/>
    <mergeCell ref="B227:D227"/>
    <mergeCell ref="B228:D228"/>
    <mergeCell ref="B229:D229"/>
    <mergeCell ref="B230:D230"/>
    <mergeCell ref="B231:D231"/>
    <mergeCell ref="B232:D232"/>
    <mergeCell ref="B233:D233"/>
    <mergeCell ref="B234:D234"/>
    <mergeCell ref="B235:D235"/>
    <mergeCell ref="B236:D236"/>
    <mergeCell ref="B211:D211"/>
    <mergeCell ref="B212:D212"/>
    <mergeCell ref="B213:D213"/>
    <mergeCell ref="B270:D270"/>
    <mergeCell ref="B271:D271"/>
    <mergeCell ref="O272:R272"/>
    <mergeCell ref="B263:D263"/>
    <mergeCell ref="B264:D264"/>
    <mergeCell ref="B265:D265"/>
    <mergeCell ref="B266:D266"/>
    <mergeCell ref="B267:D267"/>
    <mergeCell ref="B268:D268"/>
    <mergeCell ref="B269:D269"/>
    <mergeCell ref="B237:D237"/>
    <mergeCell ref="B238:D238"/>
    <mergeCell ref="B239:D239"/>
    <mergeCell ref="B240:D240"/>
    <mergeCell ref="B241:D241"/>
    <mergeCell ref="B242:D242"/>
    <mergeCell ref="B243:D243"/>
    <mergeCell ref="B244:D244"/>
    <mergeCell ref="B245:D245"/>
    <mergeCell ref="B246:D246"/>
    <mergeCell ref="B247:D247"/>
    <mergeCell ref="B202:D202"/>
    <mergeCell ref="B203:D203"/>
    <mergeCell ref="B204:D204"/>
    <mergeCell ref="B205:D205"/>
    <mergeCell ref="B206:D206"/>
    <mergeCell ref="B207:D207"/>
    <mergeCell ref="B208:D208"/>
    <mergeCell ref="B209:D209"/>
    <mergeCell ref="B210:D210"/>
    <mergeCell ref="B193:D193"/>
    <mergeCell ref="B194:D194"/>
    <mergeCell ref="B195:D195"/>
    <mergeCell ref="B196:D196"/>
    <mergeCell ref="B197:D197"/>
    <mergeCell ref="B198:D198"/>
    <mergeCell ref="B199:D199"/>
    <mergeCell ref="B200:D200"/>
    <mergeCell ref="B201:D201"/>
    <mergeCell ref="B184:D184"/>
    <mergeCell ref="B185:D185"/>
    <mergeCell ref="B186:D186"/>
    <mergeCell ref="B187:D187"/>
    <mergeCell ref="B188:D188"/>
    <mergeCell ref="B189:D189"/>
    <mergeCell ref="B190:D190"/>
    <mergeCell ref="B191:D191"/>
    <mergeCell ref="B192:D192"/>
    <mergeCell ref="B174:D174"/>
    <mergeCell ref="B175:D175"/>
    <mergeCell ref="B176:D176"/>
    <mergeCell ref="B178:D178"/>
    <mergeCell ref="B179:D179"/>
    <mergeCell ref="B180:D180"/>
    <mergeCell ref="B181:D181"/>
    <mergeCell ref="B182:D182"/>
    <mergeCell ref="B183:D18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73:D173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63:D163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54:D154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36:D36"/>
    <mergeCell ref="B37:D37"/>
    <mergeCell ref="B40:D40"/>
    <mergeCell ref="B41:D41"/>
    <mergeCell ref="B42:D42"/>
    <mergeCell ref="B43:D43"/>
    <mergeCell ref="B44:D44"/>
    <mergeCell ref="B45:D45"/>
    <mergeCell ref="B46:D4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AS7:AW7"/>
    <mergeCell ref="AW2:AX5"/>
    <mergeCell ref="B5:C5"/>
    <mergeCell ref="B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R7"/>
    <mergeCell ref="S7:U7"/>
    <mergeCell ref="AE7:AL7"/>
    <mergeCell ref="AM7:AM8"/>
    <mergeCell ref="AN7:AR7"/>
  </mergeCells>
  <phoneticPr fontId="162" type="noConversion"/>
  <conditionalFormatting sqref="R9:R271">
    <cfRule type="expression" dxfId="14" priority="1">
      <formula>AND(ISNUMBER(R9),TRUNC(R9)&gt;TODAY())</formula>
    </cfRule>
  </conditionalFormatting>
  <conditionalFormatting sqref="R64:R65 R67:R68 R81 R97:R102 R131">
    <cfRule type="expression" dxfId="13" priority="2">
      <formula>AND(ISNUMBER(R64),TRUNC(R64)&gt;TODAY())</formula>
    </cfRule>
  </conditionalFormatting>
  <conditionalFormatting sqref="O9:P271">
    <cfRule type="expression" dxfId="12" priority="3">
      <formula>AND(ISNUMBER(O9),TRUNC(O9)&gt;TODAY())</formula>
    </cfRule>
  </conditionalFormatting>
  <conditionalFormatting sqref="AF9:AF270">
    <cfRule type="expression" dxfId="11" priority="4">
      <formula>AND(ISNUMBER(AF9),TRUNC(AF9)&gt;TODAY())</formula>
    </cfRule>
  </conditionalFormatting>
  <conditionalFormatting sqref="AE9:AE270">
    <cfRule type="expression" dxfId="10" priority="5">
      <formula>AND(ISNUMBER(AE9),TRUNC(AE9)&gt;TODAY())</formula>
    </cfRule>
  </conditionalFormatting>
  <dataValidations count="8">
    <dataValidation type="list" allowBlank="1" showDropDown="1" showErrorMessage="1" sqref="E9:E70 K71:K76 E71:F77 E78:E271">
      <formula1>"한맥,삼안,장헌,PTC,바론,공동원사업자,원사업자"</formula1>
    </dataValidation>
    <dataValidation type="list" allowBlank="1" showErrorMessage="1" sqref="J271">
      <formula1>"수의계약,구독(년),영구,납품,유지보수,반품/취소"</formula1>
    </dataValidation>
    <dataValidation type="list" allowBlank="1" showErrorMessage="1" sqref="J9:J270">
      <formula1>"입찰,수의,구독(년),영구,납품,유지보수,취소/반품,업무분담"</formula1>
    </dataValidation>
    <dataValidation type="list" allowBlank="1" showErrorMessage="1" sqref="I59">
      <formula1>"미계약,계약완료,자동연장,외주거래,취소,견적완료"</formula1>
    </dataValidation>
    <dataValidation type="list" allowBlank="1" showErrorMessage="1" sqref="I12:I17 I19:I22 I24:I25 I29:I34 I37:I39 I42:I53 I55:I58 I65 I68 I72:I77 I85 I99 I102 I105 I119 I133 I145 I159 I194 I208 I222 I236 I250">
      <formula1>"대기,완료,취소,외주거래"</formula1>
    </dataValidation>
    <dataValidation type="list" allowBlank="1" showErrorMessage="1" sqref="I9:I11 I18 I23 I26:I28 I35:I36 I40:I41 I54 I60:I64 I66:I67 I69:I71 I78:I84 I86:I98 I100:I101 I103:I104 I106:I118 I120:I132 I134:I144 I146:I158 I160:I193 I195:I207 I209:I221 I223:I235 I237:I249 I251:I270">
      <formula1>"미계약,계약완료,자동연장,외주거래,업무협조,취소"</formula1>
    </dataValidation>
    <dataValidation type="list" allowBlank="1" showErrorMessage="1" sqref="L9:L269 K270:L271">
      <formula1>"대기,완료,진행,중지"</formula1>
    </dataValidation>
    <dataValidation type="list" allowBlank="1" showErrorMessage="1" sqref="I271">
      <formula1>"대기,입찰,계약진행중,계약완료,청구진행중,청구완료,완료,취소,외주거래"</formula1>
    </dataValidation>
  </dataValidations>
  <printOptions horizontalCentered="1"/>
  <pageMargins left="0.25" right="0.25" top="0.75" bottom="0.75" header="0" footer="0"/>
  <pageSetup paperSize="8" fitToHeight="0" pageOrder="overThenDown" orientation="landscape"/>
  <headerFooter>
    <oddHeader>&amp;R</oddHeader>
    <oddFooter>&amp;C</oddFooter>
  </headerFooter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0000"/>
    <outlinePr summaryBelow="0" summaryRight="0"/>
    <pageSetUpPr fitToPage="1"/>
  </sheetPr>
  <dimension ref="A1:AR189"/>
  <sheetViews>
    <sheetView showGridLines="0" workbookViewId="0">
      <pane ySplit="9" topLeftCell="A10" activePane="bottomLeft" state="frozen"/>
      <selection pane="bottomLeft" activeCell="B11" sqref="B11"/>
    </sheetView>
  </sheetViews>
  <sheetFormatPr defaultColWidth="12.5703125" defaultRowHeight="15.75" customHeight="1"/>
  <cols>
    <col min="1" max="2" width="1.42578125" customWidth="1"/>
    <col min="3" max="3" width="1" customWidth="1"/>
    <col min="4" max="4" width="2.28515625" customWidth="1"/>
    <col min="5" max="5" width="1.85546875" customWidth="1"/>
    <col min="6" max="6" width="7" customWidth="1"/>
    <col min="7" max="7" width="13.140625" hidden="1" customWidth="1"/>
    <col min="8" max="8" width="61.5703125" customWidth="1"/>
    <col min="9" max="10" width="10.42578125" customWidth="1"/>
    <col min="11" max="11" width="11.85546875" customWidth="1"/>
    <col min="12" max="12" width="19.42578125" customWidth="1"/>
    <col min="13" max="14" width="9.42578125" customWidth="1"/>
    <col min="15" max="16" width="11.42578125" customWidth="1"/>
    <col min="17" max="17" width="2.140625" customWidth="1"/>
    <col min="18" max="18" width="11.42578125" customWidth="1"/>
    <col min="19" max="21" width="16.140625" customWidth="1"/>
    <col min="22" max="23" width="10.7109375" customWidth="1"/>
    <col min="24" max="24" width="17.140625" customWidth="1"/>
    <col min="25" max="27" width="16.140625" customWidth="1"/>
    <col min="28" max="28" width="15" customWidth="1"/>
    <col min="29" max="29" width="10.7109375" customWidth="1"/>
    <col min="30" max="31" width="7.5703125" customWidth="1"/>
    <col min="32" max="32" width="38.140625" customWidth="1"/>
    <col min="33" max="35" width="11.42578125" customWidth="1"/>
    <col min="36" max="36" width="13.42578125" customWidth="1"/>
    <col min="37" max="37" width="24.5703125" customWidth="1"/>
    <col min="38" max="40" width="11.42578125" customWidth="1"/>
    <col min="41" max="41" width="13.42578125" customWidth="1"/>
    <col min="42" max="42" width="24.5703125" customWidth="1"/>
    <col min="43" max="43" width="1.42578125" customWidth="1"/>
    <col min="44" max="44" width="1.42578125" hidden="1" customWidth="1"/>
  </cols>
  <sheetData>
    <row r="1" spans="1:44" ht="7.5" customHeight="1">
      <c r="A1" s="9"/>
      <c r="B1" s="1"/>
      <c r="C1" s="1"/>
      <c r="D1" s="1"/>
      <c r="E1" s="2"/>
      <c r="F1" s="2"/>
      <c r="G1" s="2"/>
      <c r="H1" s="2"/>
      <c r="I1" s="3"/>
      <c r="J1" s="3"/>
      <c r="K1" s="3"/>
      <c r="L1" s="224"/>
      <c r="M1" s="4"/>
      <c r="N1" s="225"/>
      <c r="O1" s="3"/>
      <c r="P1" s="3"/>
      <c r="Q1" s="2"/>
      <c r="R1" s="3"/>
      <c r="S1" s="2"/>
      <c r="T1" s="2"/>
      <c r="U1" s="1"/>
      <c r="V1" s="226"/>
      <c r="W1" s="226"/>
      <c r="X1" s="1"/>
      <c r="Y1" s="1"/>
      <c r="Z1" s="1"/>
      <c r="AA1" s="1"/>
      <c r="AB1" s="1"/>
      <c r="AC1" s="228"/>
      <c r="AD1" s="9"/>
      <c r="AE1" s="259"/>
      <c r="AF1" s="2301"/>
      <c r="AG1" s="1"/>
      <c r="AH1" s="1"/>
      <c r="AI1" s="230"/>
      <c r="AJ1" s="231"/>
      <c r="AK1" s="232"/>
      <c r="AL1" s="232"/>
      <c r="AM1" s="232"/>
      <c r="AN1" s="232"/>
      <c r="AO1" s="232"/>
      <c r="AP1" s="232"/>
      <c r="AQ1" s="1"/>
      <c r="AR1" s="1"/>
    </row>
    <row r="2" spans="1:44" ht="37.5" customHeight="1">
      <c r="A2" s="233"/>
      <c r="B2" s="5266" t="e">
        <f ca="1">IMAGE("https://lh3.google.com/u/0/d/1o-bGHe3en7UeqKRwx9_7IfyxmG3IkJtR=w1920-h911-iv1",2)</f>
        <v>#NAME?</v>
      </c>
      <c r="C2" s="5111"/>
      <c r="D2" s="5111"/>
      <c r="E2" s="5267" t="s">
        <v>625</v>
      </c>
      <c r="F2" s="5111"/>
      <c r="G2" s="5111"/>
      <c r="H2" s="5111"/>
      <c r="I2" s="5111"/>
      <c r="J2" s="5111"/>
      <c r="K2" s="5111"/>
      <c r="L2" s="5111"/>
      <c r="M2" s="5111"/>
      <c r="N2" s="5111"/>
      <c r="O2" s="5111"/>
      <c r="P2" s="5111"/>
      <c r="Q2" s="5111"/>
      <c r="R2" s="5111"/>
      <c r="S2" s="5111"/>
      <c r="T2" s="246"/>
      <c r="U2" s="5268"/>
      <c r="V2" s="239"/>
      <c r="W2" s="239"/>
      <c r="X2" s="5266"/>
      <c r="Y2" s="238"/>
      <c r="Z2" s="238"/>
      <c r="AA2" s="239"/>
      <c r="AB2" s="239"/>
      <c r="AC2" s="241"/>
      <c r="AD2" s="5269"/>
      <c r="AE2" s="5111"/>
      <c r="AF2" s="2302"/>
      <c r="AG2" s="7"/>
      <c r="AH2" s="7"/>
      <c r="AI2" s="243"/>
      <c r="AJ2" s="5113"/>
      <c r="AK2" s="5111"/>
      <c r="AL2" s="7"/>
      <c r="AM2" s="7"/>
      <c r="AN2" s="7"/>
      <c r="AO2" s="7"/>
      <c r="AP2" s="5113"/>
      <c r="AQ2" s="5111"/>
      <c r="AR2" s="8"/>
    </row>
    <row r="3" spans="1:44" ht="15.75" customHeight="1">
      <c r="A3" s="233"/>
      <c r="B3" s="5111"/>
      <c r="C3" s="5111"/>
      <c r="D3" s="5111"/>
      <c r="E3" s="5111"/>
      <c r="F3" s="5111"/>
      <c r="G3" s="5111"/>
      <c r="H3" s="5111"/>
      <c r="I3" s="5111"/>
      <c r="J3" s="5111"/>
      <c r="K3" s="5111"/>
      <c r="L3" s="5111"/>
      <c r="M3" s="5111"/>
      <c r="N3" s="5111"/>
      <c r="O3" s="5111"/>
      <c r="P3" s="5111"/>
      <c r="Q3" s="5111"/>
      <c r="R3" s="5111"/>
      <c r="S3" s="5111"/>
      <c r="T3" s="246"/>
      <c r="U3" s="5111"/>
      <c r="V3" s="239"/>
      <c r="W3" s="239"/>
      <c r="X3" s="5111"/>
      <c r="Y3" s="238"/>
      <c r="Z3" s="238"/>
      <c r="AA3" s="239"/>
      <c r="AB3" s="239"/>
      <c r="AC3" s="241"/>
      <c r="AD3" s="5265"/>
      <c r="AE3" s="5265"/>
      <c r="AF3" s="2302"/>
      <c r="AG3" s="7"/>
      <c r="AH3" s="7"/>
      <c r="AI3" s="243"/>
      <c r="AJ3" s="5111"/>
      <c r="AK3" s="5111"/>
      <c r="AL3" s="7"/>
      <c r="AM3" s="7"/>
      <c r="AN3" s="7"/>
      <c r="AO3" s="7"/>
      <c r="AP3" s="5111"/>
      <c r="AQ3" s="5111"/>
      <c r="AR3" s="8"/>
    </row>
    <row r="4" spans="1:44" ht="15.75" customHeight="1">
      <c r="A4" s="233"/>
      <c r="B4" s="5111"/>
      <c r="C4" s="5111"/>
      <c r="D4" s="5111"/>
      <c r="E4" s="5111"/>
      <c r="F4" s="5111"/>
      <c r="G4" s="5111"/>
      <c r="H4" s="5111"/>
      <c r="I4" s="5111"/>
      <c r="J4" s="5111"/>
      <c r="K4" s="5111"/>
      <c r="L4" s="5111"/>
      <c r="M4" s="5111"/>
      <c r="N4" s="5111"/>
      <c r="O4" s="5111"/>
      <c r="P4" s="5111"/>
      <c r="Q4" s="5111"/>
      <c r="R4" s="5111"/>
      <c r="S4" s="5111"/>
      <c r="T4" s="246"/>
      <c r="U4" s="5111"/>
      <c r="V4" s="239"/>
      <c r="W4" s="239"/>
      <c r="X4" s="5111"/>
      <c r="Y4" s="238"/>
      <c r="Z4" s="238"/>
      <c r="AA4" s="239"/>
      <c r="AB4" s="239"/>
      <c r="AC4" s="241"/>
      <c r="AD4" s="5111"/>
      <c r="AE4" s="5111"/>
      <c r="AF4" s="2302"/>
      <c r="AG4" s="7"/>
      <c r="AH4" s="7"/>
      <c r="AI4" s="243"/>
      <c r="AJ4" s="5111"/>
      <c r="AK4" s="5111"/>
      <c r="AL4" s="7"/>
      <c r="AM4" s="7"/>
      <c r="AN4" s="7"/>
      <c r="AO4" s="7"/>
      <c r="AP4" s="5111"/>
      <c r="AQ4" s="5111"/>
      <c r="AR4" s="8"/>
    </row>
    <row r="5" spans="1:44" ht="11.25" customHeight="1">
      <c r="A5" s="9"/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2303"/>
      <c r="W5" s="2304"/>
      <c r="X5" s="6"/>
      <c r="Y5" s="6"/>
      <c r="Z5" s="6"/>
      <c r="AA5" s="2304"/>
      <c r="AB5" s="2304"/>
      <c r="AC5" s="2305"/>
      <c r="AD5" s="2303"/>
      <c r="AE5" s="2303"/>
      <c r="AF5" s="2302"/>
      <c r="AG5" s="7"/>
      <c r="AH5" s="7"/>
      <c r="AI5" s="243"/>
      <c r="AJ5" s="5111"/>
      <c r="AK5" s="5111"/>
      <c r="AL5" s="7"/>
      <c r="AM5" s="7"/>
      <c r="AN5" s="7"/>
      <c r="AO5" s="7"/>
      <c r="AP5" s="5111"/>
      <c r="AQ5" s="5111"/>
      <c r="AR5" s="8"/>
    </row>
    <row r="6" spans="1:44" ht="22.5" customHeight="1">
      <c r="A6" s="9"/>
      <c r="B6" s="9"/>
      <c r="C6" s="5114" t="e">
        <f ca="1">IMAGE("https://lh3.google.com/u/0/d/1VLLHTpzGRbg6Z4lkKTRP4swuMIN6QTbb=w1920-h911-iv1",4,22,22)</f>
        <v>#NAME?</v>
      </c>
      <c r="D6" s="5111"/>
      <c r="E6" s="5270" t="s">
        <v>86</v>
      </c>
      <c r="F6" s="5111"/>
      <c r="G6" s="14"/>
      <c r="H6" s="14"/>
      <c r="I6" s="2306" t="s">
        <v>626</v>
      </c>
      <c r="J6" s="2307" t="s">
        <v>627</v>
      </c>
      <c r="K6" s="2308" t="s">
        <v>628</v>
      </c>
      <c r="L6" s="2309" t="s">
        <v>629</v>
      </c>
      <c r="M6" s="2310" t="s">
        <v>630</v>
      </c>
      <c r="N6" s="2311" t="s">
        <v>631</v>
      </c>
      <c r="O6" s="2312"/>
      <c r="V6" s="2313"/>
      <c r="W6" s="2313"/>
      <c r="X6" s="2314"/>
      <c r="Y6" s="7"/>
      <c r="Z6" s="7"/>
      <c r="AA6" s="7"/>
      <c r="AB6" s="7"/>
      <c r="AC6" s="253"/>
      <c r="AD6" s="5269"/>
      <c r="AE6" s="5111"/>
      <c r="AF6" s="2302"/>
      <c r="AG6" s="7"/>
      <c r="AH6" s="7"/>
      <c r="AI6" s="243"/>
      <c r="AJ6" s="5111"/>
      <c r="AK6" s="5111"/>
      <c r="AL6" s="7"/>
      <c r="AM6" s="7"/>
      <c r="AN6" s="7"/>
      <c r="AO6" s="7"/>
      <c r="AP6" s="5111"/>
      <c r="AQ6" s="5111"/>
      <c r="AR6" s="8"/>
    </row>
    <row r="7" spans="1:44" ht="6" customHeight="1">
      <c r="A7" s="9"/>
      <c r="B7" s="9"/>
      <c r="C7" s="9"/>
      <c r="D7" s="9"/>
      <c r="E7" s="9"/>
      <c r="F7" s="9"/>
      <c r="G7" s="9"/>
      <c r="H7" s="9"/>
      <c r="I7" s="16"/>
      <c r="J7" s="16"/>
      <c r="K7" s="16"/>
      <c r="L7" s="255"/>
      <c r="M7" s="17"/>
      <c r="N7" s="256"/>
      <c r="O7" s="16"/>
      <c r="P7" s="16"/>
      <c r="Q7" s="9"/>
      <c r="R7" s="16"/>
      <c r="S7" s="9"/>
      <c r="T7" s="9"/>
      <c r="U7" s="9"/>
      <c r="V7" s="16"/>
      <c r="W7" s="16"/>
      <c r="X7" s="9"/>
      <c r="Y7" s="9"/>
      <c r="Z7" s="9"/>
      <c r="AA7" s="9"/>
      <c r="AB7" s="9"/>
      <c r="AC7" s="258"/>
      <c r="AD7" s="9"/>
      <c r="AE7" s="259"/>
      <c r="AF7" s="2301"/>
      <c r="AG7" s="9"/>
      <c r="AH7" s="9"/>
      <c r="AI7" s="259"/>
      <c r="AJ7" s="260"/>
      <c r="AK7" s="10"/>
      <c r="AL7" s="10"/>
      <c r="AM7" s="10"/>
      <c r="AN7" s="10"/>
      <c r="AO7" s="10"/>
      <c r="AP7" s="10"/>
      <c r="AQ7" s="9"/>
      <c r="AR7" s="8"/>
    </row>
    <row r="8" spans="1:44" ht="22.5" customHeight="1">
      <c r="A8" s="2315"/>
      <c r="B8" s="2315"/>
      <c r="C8" s="5282" t="s">
        <v>0</v>
      </c>
      <c r="D8" s="5133"/>
      <c r="E8" s="5283"/>
      <c r="F8" s="5273" t="s">
        <v>605</v>
      </c>
      <c r="G8" s="5273" t="s">
        <v>1</v>
      </c>
      <c r="H8" s="5273" t="s">
        <v>2</v>
      </c>
      <c r="I8" s="5285" t="s">
        <v>632</v>
      </c>
      <c r="J8" s="5273" t="s">
        <v>633</v>
      </c>
      <c r="K8" s="5273" t="s">
        <v>97</v>
      </c>
      <c r="L8" s="5278" t="s">
        <v>4</v>
      </c>
      <c r="M8" s="5273" t="s">
        <v>634</v>
      </c>
      <c r="N8" s="5279" t="s">
        <v>98</v>
      </c>
      <c r="O8" s="5280" t="s">
        <v>3</v>
      </c>
      <c r="P8" s="5155"/>
      <c r="Q8" s="5155"/>
      <c r="R8" s="5156"/>
      <c r="S8" s="5281" t="s">
        <v>99</v>
      </c>
      <c r="T8" s="5155"/>
      <c r="U8" s="5272"/>
      <c r="V8" s="5271" t="s">
        <v>54</v>
      </c>
      <c r="W8" s="5155"/>
      <c r="X8" s="5155"/>
      <c r="Y8" s="5155"/>
      <c r="Z8" s="5155"/>
      <c r="AA8" s="5155"/>
      <c r="AB8" s="5155"/>
      <c r="AC8" s="5272"/>
      <c r="AD8" s="5273" t="s">
        <v>635</v>
      </c>
      <c r="AE8" s="2316" t="s">
        <v>636</v>
      </c>
      <c r="AF8" s="5274" t="s">
        <v>9</v>
      </c>
      <c r="AG8" s="5276" t="s">
        <v>100</v>
      </c>
      <c r="AH8" s="5128"/>
      <c r="AI8" s="5128"/>
      <c r="AJ8" s="5128"/>
      <c r="AK8" s="5129"/>
      <c r="AL8" s="5277" t="s">
        <v>101</v>
      </c>
      <c r="AM8" s="5128"/>
      <c r="AN8" s="5128"/>
      <c r="AO8" s="5128"/>
      <c r="AP8" s="5144"/>
      <c r="AQ8" s="2317"/>
      <c r="AR8" s="2318"/>
    </row>
    <row r="9" spans="1:44" ht="22.5" customHeight="1">
      <c r="A9" s="2315"/>
      <c r="B9" s="2317"/>
      <c r="C9" s="5284"/>
      <c r="D9" s="5135"/>
      <c r="E9" s="5138"/>
      <c r="F9" s="5151"/>
      <c r="G9" s="5151"/>
      <c r="H9" s="5151"/>
      <c r="I9" s="5286"/>
      <c r="J9" s="5151"/>
      <c r="K9" s="5151"/>
      <c r="L9" s="5151"/>
      <c r="M9" s="5151"/>
      <c r="N9" s="5140"/>
      <c r="O9" s="2319" t="s">
        <v>102</v>
      </c>
      <c r="P9" s="2320" t="s">
        <v>517</v>
      </c>
      <c r="Q9" s="2321" t="s">
        <v>14</v>
      </c>
      <c r="R9" s="2322" t="s">
        <v>518</v>
      </c>
      <c r="S9" s="2323" t="s">
        <v>10</v>
      </c>
      <c r="T9" s="2323" t="s">
        <v>11</v>
      </c>
      <c r="U9" s="2324" t="s">
        <v>12</v>
      </c>
      <c r="V9" s="2325" t="s">
        <v>51</v>
      </c>
      <c r="W9" s="2326" t="s">
        <v>58</v>
      </c>
      <c r="X9" s="2327" t="s">
        <v>10</v>
      </c>
      <c r="Y9" s="2327" t="s">
        <v>11</v>
      </c>
      <c r="Z9" s="2327" t="s">
        <v>12</v>
      </c>
      <c r="AA9" s="2327" t="s">
        <v>55</v>
      </c>
      <c r="AB9" s="2327" t="s">
        <v>57</v>
      </c>
      <c r="AC9" s="2328" t="s">
        <v>56</v>
      </c>
      <c r="AD9" s="5151"/>
      <c r="AE9" s="2329" t="s">
        <v>637</v>
      </c>
      <c r="AF9" s="5275"/>
      <c r="AG9" s="2330" t="s">
        <v>106</v>
      </c>
      <c r="AH9" s="2331" t="s">
        <v>107</v>
      </c>
      <c r="AI9" s="2332" t="s">
        <v>52</v>
      </c>
      <c r="AJ9" s="2333" t="s">
        <v>108</v>
      </c>
      <c r="AK9" s="2331" t="s">
        <v>109</v>
      </c>
      <c r="AL9" s="2334" t="s">
        <v>106</v>
      </c>
      <c r="AM9" s="2334" t="s">
        <v>107</v>
      </c>
      <c r="AN9" s="2334" t="s">
        <v>52</v>
      </c>
      <c r="AO9" s="2334" t="s">
        <v>108</v>
      </c>
      <c r="AP9" s="2335" t="s">
        <v>109</v>
      </c>
      <c r="AQ9" s="2317"/>
      <c r="AR9" s="2336"/>
    </row>
    <row r="10" spans="1:44" ht="30" customHeight="1">
      <c r="A10" s="2337"/>
      <c r="B10" s="2337"/>
      <c r="C10" s="5287">
        <v>1</v>
      </c>
      <c r="D10" s="5288"/>
      <c r="E10" s="5289"/>
      <c r="F10" s="2339" t="s">
        <v>638</v>
      </c>
      <c r="G10" s="2340" t="s">
        <v>639</v>
      </c>
      <c r="H10" s="2341" t="s">
        <v>640</v>
      </c>
      <c r="I10" s="2342" t="s">
        <v>112</v>
      </c>
      <c r="J10" s="2343" t="s">
        <v>641</v>
      </c>
      <c r="K10" s="2344" t="s">
        <v>642</v>
      </c>
      <c r="L10" s="2340" t="s">
        <v>15</v>
      </c>
      <c r="M10" s="2345" t="s">
        <v>16</v>
      </c>
      <c r="N10" s="2346" t="s">
        <v>72</v>
      </c>
      <c r="O10" s="2347">
        <v>44727</v>
      </c>
      <c r="P10" s="2348">
        <v>44727</v>
      </c>
      <c r="Q10" s="2338" t="s">
        <v>14</v>
      </c>
      <c r="R10" s="2349">
        <v>46059</v>
      </c>
      <c r="S10" s="2350">
        <f>190000000+50000000</f>
        <v>240000000</v>
      </c>
      <c r="T10" s="2350">
        <f>S10/10</f>
        <v>24000000</v>
      </c>
      <c r="U10" s="2351">
        <f>SUM(S10:T10)</f>
        <v>264000000</v>
      </c>
      <c r="V10" s="2352"/>
      <c r="W10" s="2339"/>
      <c r="X10" s="2350">
        <f>SUM(X11:X14)</f>
        <v>144000000</v>
      </c>
      <c r="Y10" s="2350">
        <f t="shared" ref="Y10:Y13" si="0">X10/10</f>
        <v>14400000</v>
      </c>
      <c r="Z10" s="2350">
        <f t="shared" ref="Z10:Z13" si="1">SUM(X10:Y10)</f>
        <v>158400000</v>
      </c>
      <c r="AA10" s="2353">
        <f>SUM(AA11:AA13)</f>
        <v>158400000</v>
      </c>
      <c r="AB10" s="2354">
        <f>ROUND(U10-AA10,0)</f>
        <v>105600000</v>
      </c>
      <c r="AC10" s="2355">
        <f>Z10/U10</f>
        <v>0.6</v>
      </c>
      <c r="AD10" s="2356" t="s">
        <v>643</v>
      </c>
      <c r="AE10" s="2357" t="b">
        <v>1</v>
      </c>
      <c r="AF10" s="2358" t="s">
        <v>644</v>
      </c>
      <c r="AG10" s="2359" t="s">
        <v>116</v>
      </c>
      <c r="AH10" s="2360" t="s">
        <v>645</v>
      </c>
      <c r="AI10" s="2361" t="s">
        <v>141</v>
      </c>
      <c r="AJ10" s="2362" t="s">
        <v>142</v>
      </c>
      <c r="AK10" s="2363" t="s">
        <v>143</v>
      </c>
      <c r="AL10" s="2361" t="s">
        <v>116</v>
      </c>
      <c r="AM10" s="2360" t="s">
        <v>144</v>
      </c>
      <c r="AN10" s="2361" t="s">
        <v>141</v>
      </c>
      <c r="AO10" s="2362" t="s">
        <v>145</v>
      </c>
      <c r="AP10" s="2364" t="s">
        <v>146</v>
      </c>
      <c r="AQ10" s="2337"/>
      <c r="AR10" s="2337"/>
    </row>
    <row r="11" spans="1:44" ht="13.5" customHeight="1">
      <c r="A11" s="2365"/>
      <c r="B11" s="2366"/>
      <c r="C11" s="5290"/>
      <c r="D11" s="5291"/>
      <c r="E11" s="5292"/>
      <c r="F11" s="2367"/>
      <c r="G11" s="2367"/>
      <c r="H11" s="2368" t="s">
        <v>62</v>
      </c>
      <c r="I11" s="2369"/>
      <c r="J11" s="2370"/>
      <c r="K11" s="2371" t="s">
        <v>115</v>
      </c>
      <c r="L11" s="2372"/>
      <c r="M11" s="2373"/>
      <c r="N11" s="2374"/>
      <c r="O11" s="2375"/>
      <c r="P11" s="2376"/>
      <c r="Q11" s="2377"/>
      <c r="R11" s="2378"/>
      <c r="S11" s="2379"/>
      <c r="T11" s="2379"/>
      <c r="U11" s="2380"/>
      <c r="V11" s="2381">
        <v>44741</v>
      </c>
      <c r="W11" s="2382">
        <v>44742</v>
      </c>
      <c r="X11" s="2383">
        <v>55000000</v>
      </c>
      <c r="Y11" s="2383">
        <f t="shared" si="0"/>
        <v>5500000</v>
      </c>
      <c r="Z11" s="2383">
        <f t="shared" si="1"/>
        <v>60500000</v>
      </c>
      <c r="AA11" s="2384">
        <f t="shared" ref="AA11:AA13" si="2">Z11</f>
        <v>60500000</v>
      </c>
      <c r="AB11" s="2385"/>
      <c r="AC11" s="2386">
        <v>0.2291</v>
      </c>
      <c r="AD11" s="2387"/>
      <c r="AE11" s="2388" t="b">
        <v>0</v>
      </c>
      <c r="AF11" s="2389"/>
      <c r="AG11" s="2390"/>
      <c r="AH11" s="2391"/>
      <c r="AI11" s="2392"/>
      <c r="AJ11" s="2393"/>
      <c r="AK11" s="2394"/>
      <c r="AL11" s="2392"/>
      <c r="AM11" s="2391"/>
      <c r="AN11" s="2392"/>
      <c r="AO11" s="2393"/>
      <c r="AP11" s="2395"/>
      <c r="AQ11" s="2366"/>
      <c r="AR11" s="2366"/>
    </row>
    <row r="12" spans="1:44" ht="13.5" customHeight="1">
      <c r="A12" s="2365"/>
      <c r="B12" s="2396"/>
      <c r="C12" s="5293"/>
      <c r="D12" s="5294"/>
      <c r="E12" s="5295"/>
      <c r="F12" s="2397"/>
      <c r="G12" s="2397"/>
      <c r="H12" s="2398" t="s">
        <v>646</v>
      </c>
      <c r="I12" s="2399"/>
      <c r="J12" s="2400"/>
      <c r="K12" s="2401" t="s">
        <v>115</v>
      </c>
      <c r="L12" s="2402"/>
      <c r="M12" s="2403"/>
      <c r="N12" s="2404"/>
      <c r="O12" s="2405"/>
      <c r="P12" s="2406"/>
      <c r="Q12" s="2407"/>
      <c r="R12" s="2408"/>
      <c r="S12" s="2409"/>
      <c r="T12" s="2409"/>
      <c r="U12" s="2410"/>
      <c r="V12" s="2411">
        <v>45222</v>
      </c>
      <c r="W12" s="2412">
        <v>45229</v>
      </c>
      <c r="X12" s="2413">
        <v>41000000</v>
      </c>
      <c r="Y12" s="2413">
        <f t="shared" si="0"/>
        <v>4100000</v>
      </c>
      <c r="Z12" s="2413">
        <f t="shared" si="1"/>
        <v>45100000</v>
      </c>
      <c r="AA12" s="2414">
        <f t="shared" si="2"/>
        <v>45100000</v>
      </c>
      <c r="AB12" s="2385"/>
      <c r="AC12" s="2386">
        <v>0.4</v>
      </c>
      <c r="AD12" s="2415"/>
      <c r="AE12" s="2416" t="b">
        <v>0</v>
      </c>
      <c r="AF12" s="2417"/>
      <c r="AG12" s="2418"/>
      <c r="AH12" s="2419"/>
      <c r="AI12" s="2420"/>
      <c r="AJ12" s="2421"/>
      <c r="AK12" s="2422"/>
      <c r="AL12" s="2420"/>
      <c r="AM12" s="2419"/>
      <c r="AN12" s="2420"/>
      <c r="AO12" s="2421"/>
      <c r="AP12" s="2423"/>
      <c r="AQ12" s="2396"/>
      <c r="AR12" s="2424"/>
    </row>
    <row r="13" spans="1:44" ht="13.5" customHeight="1">
      <c r="A13" s="2425"/>
      <c r="B13" s="2425"/>
      <c r="C13" s="5296"/>
      <c r="D13" s="5297"/>
      <c r="E13" s="5298"/>
      <c r="F13" s="2426"/>
      <c r="G13" s="2426"/>
      <c r="H13" s="2427" t="s">
        <v>647</v>
      </c>
      <c r="I13" s="2399"/>
      <c r="J13" s="2400"/>
      <c r="K13" s="2401" t="s">
        <v>115</v>
      </c>
      <c r="L13" s="2428"/>
      <c r="M13" s="2429"/>
      <c r="N13" s="2430"/>
      <c r="O13" s="2431"/>
      <c r="P13" s="2432"/>
      <c r="Q13" s="2433"/>
      <c r="R13" s="2434"/>
      <c r="S13" s="2435"/>
      <c r="T13" s="2435"/>
      <c r="U13" s="2436"/>
      <c r="V13" s="2437">
        <v>45707</v>
      </c>
      <c r="W13" s="2438">
        <v>45715</v>
      </c>
      <c r="X13" s="2439">
        <v>48000000</v>
      </c>
      <c r="Y13" s="2440">
        <f t="shared" si="0"/>
        <v>4800000</v>
      </c>
      <c r="Z13" s="2440">
        <f t="shared" si="1"/>
        <v>52800000</v>
      </c>
      <c r="AA13" s="2414">
        <f t="shared" si="2"/>
        <v>52800000</v>
      </c>
      <c r="AB13" s="2385"/>
      <c r="AC13" s="2386">
        <v>0.6</v>
      </c>
      <c r="AD13" s="2441"/>
      <c r="AE13" s="2442" t="b">
        <v>0</v>
      </c>
      <c r="AF13" s="2443"/>
      <c r="AG13" s="2444"/>
      <c r="AH13" s="2445"/>
      <c r="AI13" s="2446"/>
      <c r="AJ13" s="2447"/>
      <c r="AK13" s="2448"/>
      <c r="AL13" s="2446"/>
      <c r="AM13" s="2445"/>
      <c r="AN13" s="2446"/>
      <c r="AO13" s="2447"/>
      <c r="AP13" s="2449"/>
      <c r="AQ13" s="2425"/>
      <c r="AR13" s="2450"/>
    </row>
    <row r="14" spans="1:44" ht="13.5" customHeight="1">
      <c r="A14" s="2337"/>
      <c r="B14" s="2337"/>
      <c r="C14" s="5299"/>
      <c r="D14" s="5111"/>
      <c r="E14" s="5184"/>
      <c r="F14" s="2451"/>
      <c r="G14" s="2451"/>
      <c r="H14" s="2452"/>
      <c r="I14" s="2453"/>
      <c r="J14" s="2454"/>
      <c r="K14" s="2455" t="s">
        <v>648</v>
      </c>
      <c r="L14" s="2456"/>
      <c r="M14" s="2457"/>
      <c r="N14" s="2458"/>
      <c r="O14" s="2459"/>
      <c r="P14" s="2460"/>
      <c r="Q14" s="2461"/>
      <c r="R14" s="2462"/>
      <c r="S14" s="2463"/>
      <c r="T14" s="2463"/>
      <c r="U14" s="2464"/>
      <c r="V14" s="2465"/>
      <c r="W14" s="2466"/>
      <c r="X14" s="2467"/>
      <c r="Y14" s="2467"/>
      <c r="Z14" s="2467"/>
      <c r="AA14" s="2468"/>
      <c r="AB14" s="2468"/>
      <c r="AC14" s="2469"/>
      <c r="AD14" s="2470"/>
      <c r="AE14" s="2471" t="b">
        <v>0</v>
      </c>
      <c r="AF14" s="2472"/>
      <c r="AG14" s="2473"/>
      <c r="AH14" s="2474"/>
      <c r="AI14" s="2475"/>
      <c r="AJ14" s="2476"/>
      <c r="AK14" s="2477"/>
      <c r="AL14" s="2475"/>
      <c r="AM14" s="2474"/>
      <c r="AN14" s="2475"/>
      <c r="AO14" s="2476"/>
      <c r="AP14" s="2478"/>
      <c r="AQ14" s="2337"/>
      <c r="AR14" s="2479"/>
    </row>
    <row r="15" spans="1:44" ht="30" customHeight="1">
      <c r="A15" s="2337"/>
      <c r="B15" s="2337"/>
      <c r="C15" s="5300">
        <v>2</v>
      </c>
      <c r="D15" s="5301"/>
      <c r="E15" s="5302"/>
      <c r="F15" s="2360" t="s">
        <v>638</v>
      </c>
      <c r="G15" s="2360" t="s">
        <v>649</v>
      </c>
      <c r="H15" s="2480" t="s">
        <v>28</v>
      </c>
      <c r="I15" s="2342" t="s">
        <v>112</v>
      </c>
      <c r="J15" s="2481" t="s">
        <v>641</v>
      </c>
      <c r="K15" s="2344" t="s">
        <v>642</v>
      </c>
      <c r="L15" s="2361" t="s">
        <v>29</v>
      </c>
      <c r="M15" s="2457" t="s">
        <v>16</v>
      </c>
      <c r="N15" s="2346" t="s">
        <v>72</v>
      </c>
      <c r="O15" s="2482">
        <v>45108</v>
      </c>
      <c r="P15" s="2483">
        <v>45108</v>
      </c>
      <c r="Q15" s="2484" t="s">
        <v>14</v>
      </c>
      <c r="R15" s="2485">
        <v>45838</v>
      </c>
      <c r="S15" s="2486">
        <v>400000000</v>
      </c>
      <c r="T15" s="2486">
        <f>S15/10</f>
        <v>40000000</v>
      </c>
      <c r="U15" s="2487">
        <f>SUM(S15:T15)</f>
        <v>440000000</v>
      </c>
      <c r="V15" s="2488"/>
      <c r="W15" s="2489"/>
      <c r="X15" s="2486">
        <f>SUM(X16:X20)</f>
        <v>300000000</v>
      </c>
      <c r="Y15" s="2486">
        <f t="shared" ref="Y15:Y19" si="3">X15/10</f>
        <v>30000000</v>
      </c>
      <c r="Z15" s="2486">
        <f t="shared" ref="Z15:Z19" si="4">SUM(X15:Y15)</f>
        <v>330000000</v>
      </c>
      <c r="AA15" s="2490">
        <f>SUM(AA16:AA19)</f>
        <v>330000000</v>
      </c>
      <c r="AB15" s="2354">
        <f>ROUND(U15-AA15,0)</f>
        <v>110000000</v>
      </c>
      <c r="AC15" s="2491">
        <f>Z15/U15</f>
        <v>0.75</v>
      </c>
      <c r="AD15" s="2492" t="s">
        <v>643</v>
      </c>
      <c r="AE15" s="2493" t="b">
        <v>1</v>
      </c>
      <c r="AF15" s="2494"/>
      <c r="AG15" s="2359" t="s">
        <v>29</v>
      </c>
      <c r="AH15" s="2360" t="s">
        <v>650</v>
      </c>
      <c r="AI15" s="2361" t="s">
        <v>651</v>
      </c>
      <c r="AJ15" s="2362">
        <v>1088625625</v>
      </c>
      <c r="AK15" s="2363" t="s">
        <v>167</v>
      </c>
      <c r="AL15" s="2361"/>
      <c r="AM15" s="2360"/>
      <c r="AN15" s="2361"/>
      <c r="AO15" s="2362"/>
      <c r="AP15" s="2364"/>
      <c r="AQ15" s="2337"/>
      <c r="AR15" s="2337"/>
    </row>
    <row r="16" spans="1:44" ht="13.5" customHeight="1">
      <c r="A16" s="2425"/>
      <c r="B16" s="2425"/>
      <c r="C16" s="5303"/>
      <c r="D16" s="5304"/>
      <c r="E16" s="5305"/>
      <c r="F16" s="2495"/>
      <c r="G16" s="2495"/>
      <c r="H16" s="2496" t="s">
        <v>67</v>
      </c>
      <c r="I16" s="2369"/>
      <c r="J16" s="2497"/>
      <c r="K16" s="2371" t="s">
        <v>115</v>
      </c>
      <c r="L16" s="2498"/>
      <c r="M16" s="2499"/>
      <c r="N16" s="2500"/>
      <c r="O16" s="2501"/>
      <c r="P16" s="2502"/>
      <c r="Q16" s="2503"/>
      <c r="R16" s="2504"/>
      <c r="S16" s="2505"/>
      <c r="T16" s="2505"/>
      <c r="U16" s="2506"/>
      <c r="V16" s="2507">
        <v>45108</v>
      </c>
      <c r="W16" s="2508">
        <v>45121</v>
      </c>
      <c r="X16" s="2509">
        <v>50000000</v>
      </c>
      <c r="Y16" s="2509">
        <f t="shared" si="3"/>
        <v>5000000</v>
      </c>
      <c r="Z16" s="2509">
        <f t="shared" si="4"/>
        <v>55000000</v>
      </c>
      <c r="AA16" s="2510">
        <v>55000000</v>
      </c>
      <c r="AB16" s="2511"/>
      <c r="AC16" s="2512"/>
      <c r="AD16" s="2513"/>
      <c r="AE16" s="2514" t="b">
        <v>0</v>
      </c>
      <c r="AF16" s="2515"/>
      <c r="AG16" s="2516"/>
      <c r="AH16" s="2495"/>
      <c r="AI16" s="2498"/>
      <c r="AJ16" s="2517"/>
      <c r="AK16" s="2496"/>
      <c r="AL16" s="2498"/>
      <c r="AM16" s="2495"/>
      <c r="AN16" s="2498"/>
      <c r="AO16" s="2517"/>
      <c r="AP16" s="2518"/>
      <c r="AQ16" s="2425"/>
      <c r="AR16" s="2519"/>
    </row>
    <row r="17" spans="1:44" ht="13.5" customHeight="1">
      <c r="A17" s="2425"/>
      <c r="B17" s="2425"/>
      <c r="C17" s="5306"/>
      <c r="D17" s="5307"/>
      <c r="E17" s="5308"/>
      <c r="F17" s="2521"/>
      <c r="G17" s="2521"/>
      <c r="H17" s="2522" t="s">
        <v>68</v>
      </c>
      <c r="I17" s="2399"/>
      <c r="J17" s="2523"/>
      <c r="K17" s="2401" t="s">
        <v>115</v>
      </c>
      <c r="L17" s="2524"/>
      <c r="M17" s="2525"/>
      <c r="N17" s="2526"/>
      <c r="O17" s="2527"/>
      <c r="P17" s="2432"/>
      <c r="Q17" s="2528"/>
      <c r="R17" s="2529"/>
      <c r="S17" s="2530"/>
      <c r="T17" s="2530"/>
      <c r="U17" s="2531"/>
      <c r="V17" s="2532">
        <v>45291</v>
      </c>
      <c r="W17" s="2533">
        <v>45345</v>
      </c>
      <c r="X17" s="2440">
        <v>50000000</v>
      </c>
      <c r="Y17" s="2440">
        <f t="shared" si="3"/>
        <v>5000000</v>
      </c>
      <c r="Z17" s="2440">
        <f t="shared" si="4"/>
        <v>55000000</v>
      </c>
      <c r="AA17" s="2534">
        <v>55000000</v>
      </c>
      <c r="AB17" s="2385"/>
      <c r="AC17" s="2386"/>
      <c r="AD17" s="2535"/>
      <c r="AE17" s="2536" t="b">
        <v>0</v>
      </c>
      <c r="AF17" s="2537"/>
      <c r="AG17" s="2538"/>
      <c r="AH17" s="2521"/>
      <c r="AI17" s="2524"/>
      <c r="AJ17" s="2539"/>
      <c r="AK17" s="2522"/>
      <c r="AL17" s="2524"/>
      <c r="AM17" s="2521"/>
      <c r="AN17" s="2524"/>
      <c r="AO17" s="2539"/>
      <c r="AP17" s="2540"/>
      <c r="AQ17" s="2425"/>
      <c r="AR17" s="2541"/>
    </row>
    <row r="18" spans="1:44" ht="13.5" customHeight="1">
      <c r="A18" s="2425"/>
      <c r="B18" s="2425"/>
      <c r="C18" s="5306"/>
      <c r="D18" s="5307"/>
      <c r="E18" s="5308"/>
      <c r="F18" s="2521"/>
      <c r="G18" s="2521"/>
      <c r="H18" s="2522" t="s">
        <v>69</v>
      </c>
      <c r="I18" s="2399"/>
      <c r="J18" s="2523"/>
      <c r="K18" s="2401" t="s">
        <v>115</v>
      </c>
      <c r="L18" s="2524"/>
      <c r="M18" s="2525"/>
      <c r="N18" s="2526"/>
      <c r="O18" s="2527"/>
      <c r="P18" s="2432"/>
      <c r="Q18" s="2528"/>
      <c r="R18" s="2529"/>
      <c r="S18" s="2530"/>
      <c r="T18" s="2530"/>
      <c r="U18" s="2531"/>
      <c r="V18" s="2532">
        <v>45475</v>
      </c>
      <c r="W18" s="2533">
        <v>45483</v>
      </c>
      <c r="X18" s="2440">
        <v>100000000</v>
      </c>
      <c r="Y18" s="2440">
        <f t="shared" si="3"/>
        <v>10000000</v>
      </c>
      <c r="Z18" s="2440">
        <f t="shared" si="4"/>
        <v>110000000</v>
      </c>
      <c r="AA18" s="2542">
        <v>110000000</v>
      </c>
      <c r="AB18" s="2385"/>
      <c r="AC18" s="2386"/>
      <c r="AD18" s="2535"/>
      <c r="AE18" s="2536" t="b">
        <v>0</v>
      </c>
      <c r="AF18" s="2537"/>
      <c r="AG18" s="2538"/>
      <c r="AH18" s="2521"/>
      <c r="AI18" s="2524"/>
      <c r="AJ18" s="2539"/>
      <c r="AK18" s="2522"/>
      <c r="AL18" s="2524"/>
      <c r="AM18" s="2521"/>
      <c r="AN18" s="2524"/>
      <c r="AO18" s="2539"/>
      <c r="AP18" s="2540"/>
      <c r="AQ18" s="2425"/>
      <c r="AR18" s="2541"/>
    </row>
    <row r="19" spans="1:44" ht="13.5" customHeight="1">
      <c r="A19" s="2543"/>
      <c r="B19" s="2543"/>
      <c r="C19" s="5306"/>
      <c r="D19" s="5307"/>
      <c r="E19" s="5308"/>
      <c r="F19" s="2521"/>
      <c r="G19" s="2521"/>
      <c r="H19" s="2522" t="s">
        <v>70</v>
      </c>
      <c r="I19" s="2399"/>
      <c r="J19" s="2523"/>
      <c r="K19" s="2401" t="s">
        <v>115</v>
      </c>
      <c r="L19" s="2524"/>
      <c r="M19" s="2525"/>
      <c r="N19" s="2526"/>
      <c r="O19" s="2544"/>
      <c r="P19" s="2545"/>
      <c r="Q19" s="2546"/>
      <c r="R19" s="2529"/>
      <c r="S19" s="2547"/>
      <c r="T19" s="2547"/>
      <c r="U19" s="2548"/>
      <c r="V19" s="2532">
        <v>45688</v>
      </c>
      <c r="W19" s="2533">
        <v>45754</v>
      </c>
      <c r="X19" s="2440">
        <v>100000000</v>
      </c>
      <c r="Y19" s="2440">
        <f t="shared" si="3"/>
        <v>10000000</v>
      </c>
      <c r="Z19" s="2440">
        <f t="shared" si="4"/>
        <v>110000000</v>
      </c>
      <c r="AA19" s="2549">
        <v>110000000</v>
      </c>
      <c r="AB19" s="2550"/>
      <c r="AC19" s="2551"/>
      <c r="AD19" s="2552"/>
      <c r="AE19" s="2536" t="b">
        <v>0</v>
      </c>
      <c r="AF19" s="2553"/>
      <c r="AG19" s="2554"/>
      <c r="AH19" s="2555"/>
      <c r="AI19" s="2556"/>
      <c r="AJ19" s="2557"/>
      <c r="AK19" s="2558"/>
      <c r="AL19" s="2556"/>
      <c r="AM19" s="2555"/>
      <c r="AN19" s="2556"/>
      <c r="AO19" s="2557"/>
      <c r="AP19" s="2559"/>
      <c r="AQ19" s="2543"/>
      <c r="AR19" s="2560"/>
    </row>
    <row r="20" spans="1:44" ht="13.5" customHeight="1">
      <c r="A20" s="2561"/>
      <c r="B20" s="2561"/>
      <c r="C20" s="5309"/>
      <c r="D20" s="5310"/>
      <c r="E20" s="5311"/>
      <c r="F20" s="2563"/>
      <c r="G20" s="2563"/>
      <c r="H20" s="2564" t="s">
        <v>652</v>
      </c>
      <c r="I20" s="2565"/>
      <c r="J20" s="2566"/>
      <c r="K20" s="2567" t="s">
        <v>648</v>
      </c>
      <c r="L20" s="2568"/>
      <c r="M20" s="2569"/>
      <c r="N20" s="2570"/>
      <c r="O20" s="2571"/>
      <c r="P20" s="2572"/>
      <c r="Q20" s="2562"/>
      <c r="R20" s="2573"/>
      <c r="S20" s="2574"/>
      <c r="T20" s="2574"/>
      <c r="U20" s="2575"/>
      <c r="V20" s="2576">
        <v>45838</v>
      </c>
      <c r="W20" s="2577"/>
      <c r="X20" s="2574"/>
      <c r="Y20" s="2574"/>
      <c r="Z20" s="2574"/>
      <c r="AA20" s="2578"/>
      <c r="AB20" s="2578"/>
      <c r="AC20" s="2579"/>
      <c r="AD20" s="2580"/>
      <c r="AE20" s="2581" t="b">
        <v>0</v>
      </c>
      <c r="AF20" s="2582" t="s">
        <v>653</v>
      </c>
      <c r="AG20" s="2583"/>
      <c r="AH20" s="2563"/>
      <c r="AI20" s="2568"/>
      <c r="AJ20" s="2584"/>
      <c r="AK20" s="2564"/>
      <c r="AL20" s="2568"/>
      <c r="AM20" s="2563"/>
      <c r="AN20" s="2568"/>
      <c r="AO20" s="2584"/>
      <c r="AP20" s="2585"/>
      <c r="AQ20" s="2561"/>
      <c r="AR20" s="2586"/>
    </row>
    <row r="21" spans="1:44" ht="30" customHeight="1">
      <c r="A21" s="1698"/>
      <c r="B21" s="1698"/>
      <c r="C21" s="5180">
        <v>3</v>
      </c>
      <c r="D21" s="5166"/>
      <c r="E21" s="5167"/>
      <c r="F21" s="2587" t="s">
        <v>638</v>
      </c>
      <c r="G21" s="2587" t="s">
        <v>654</v>
      </c>
      <c r="H21" s="2588" t="s">
        <v>64</v>
      </c>
      <c r="I21" s="2589" t="s">
        <v>112</v>
      </c>
      <c r="J21" s="2590" t="s">
        <v>641</v>
      </c>
      <c r="K21" s="2591" t="s">
        <v>173</v>
      </c>
      <c r="L21" s="1121" t="s">
        <v>29</v>
      </c>
      <c r="M21" s="2592" t="s">
        <v>16</v>
      </c>
      <c r="N21" s="2593" t="s">
        <v>72</v>
      </c>
      <c r="O21" s="2594">
        <v>45108</v>
      </c>
      <c r="P21" s="2595">
        <v>46204</v>
      </c>
      <c r="Q21" s="1114" t="s">
        <v>14</v>
      </c>
      <c r="R21" s="2596">
        <v>47299</v>
      </c>
      <c r="S21" s="1126">
        <v>108000000</v>
      </c>
      <c r="T21" s="1126">
        <f t="shared" ref="T21:T22" si="5">S21/10</f>
        <v>10800000</v>
      </c>
      <c r="U21" s="2597">
        <f t="shared" ref="U21:U22" si="6">SUM(S21:T21)</f>
        <v>118800000</v>
      </c>
      <c r="V21" s="2598"/>
      <c r="W21" s="2599"/>
      <c r="X21" s="1126"/>
      <c r="Y21" s="1126"/>
      <c r="Z21" s="1126"/>
      <c r="AA21" s="2587"/>
      <c r="AB21" s="1126">
        <f t="shared" ref="AB21:AB22" si="7">ROUND(U21-AA21,0)</f>
        <v>118800000</v>
      </c>
      <c r="AC21" s="2600">
        <f t="shared" ref="AC21:AC22" si="8">Z21/U21</f>
        <v>0</v>
      </c>
      <c r="AD21" s="2601" t="s">
        <v>643</v>
      </c>
      <c r="AE21" s="2493" t="b">
        <v>0</v>
      </c>
      <c r="AF21" s="2602" t="s">
        <v>66</v>
      </c>
      <c r="AG21" s="1696" t="s">
        <v>29</v>
      </c>
      <c r="AH21" s="2587" t="s">
        <v>650</v>
      </c>
      <c r="AI21" s="1121" t="s">
        <v>651</v>
      </c>
      <c r="AJ21" s="2603">
        <v>1088625625</v>
      </c>
      <c r="AK21" s="2588" t="s">
        <v>167</v>
      </c>
      <c r="AL21" s="1121"/>
      <c r="AM21" s="2587"/>
      <c r="AN21" s="1121"/>
      <c r="AO21" s="2603"/>
      <c r="AP21" s="1697"/>
      <c r="AQ21" s="1698"/>
      <c r="AR21" s="1698"/>
    </row>
    <row r="22" spans="1:44" ht="30" customHeight="1">
      <c r="A22" s="1698"/>
      <c r="B22" s="1698"/>
      <c r="C22" s="5180">
        <v>4</v>
      </c>
      <c r="D22" s="5166"/>
      <c r="E22" s="5167"/>
      <c r="F22" s="2587" t="s">
        <v>615</v>
      </c>
      <c r="G22" s="2587" t="s">
        <v>655</v>
      </c>
      <c r="H22" s="2588" t="s">
        <v>30</v>
      </c>
      <c r="I22" s="2589" t="s">
        <v>112</v>
      </c>
      <c r="J22" s="2590" t="s">
        <v>641</v>
      </c>
      <c r="K22" s="2591" t="s">
        <v>642</v>
      </c>
      <c r="L22" s="1121" t="s">
        <v>32</v>
      </c>
      <c r="M22" s="2592" t="s">
        <v>16</v>
      </c>
      <c r="N22" s="2593" t="s">
        <v>72</v>
      </c>
      <c r="O22" s="2594">
        <v>45159</v>
      </c>
      <c r="P22" s="2604">
        <v>45159</v>
      </c>
      <c r="Q22" s="1114" t="s">
        <v>14</v>
      </c>
      <c r="R22" s="2605" t="s">
        <v>31</v>
      </c>
      <c r="S22" s="1126">
        <f>30000000+25000000</f>
        <v>55000000</v>
      </c>
      <c r="T22" s="1126">
        <f t="shared" si="5"/>
        <v>5500000</v>
      </c>
      <c r="U22" s="2597">
        <f t="shared" si="6"/>
        <v>60500000</v>
      </c>
      <c r="V22" s="2598"/>
      <c r="W22" s="2599"/>
      <c r="X22" s="2606">
        <f t="shared" ref="X22:Y22" si="9">SUM(X23)</f>
        <v>15454545</v>
      </c>
      <c r="Y22" s="1130">
        <f t="shared" si="9"/>
        <v>1545454.5</v>
      </c>
      <c r="Z22" s="1130">
        <f t="shared" ref="Z22:Z26" si="10">SUM(X22:Y22)</f>
        <v>16999999.5</v>
      </c>
      <c r="AA22" s="2607">
        <f>SUM(AA23:AA24)</f>
        <v>17000000</v>
      </c>
      <c r="AB22" s="1126">
        <f t="shared" si="7"/>
        <v>43500000</v>
      </c>
      <c r="AC22" s="2600">
        <f t="shared" si="8"/>
        <v>0.28099172727272725</v>
      </c>
      <c r="AD22" s="2601" t="s">
        <v>643</v>
      </c>
      <c r="AE22" s="2493" t="b">
        <v>1</v>
      </c>
      <c r="AF22" s="2608" t="s">
        <v>656</v>
      </c>
      <c r="AG22" s="1696" t="s">
        <v>177</v>
      </c>
      <c r="AH22" s="2587" t="s">
        <v>657</v>
      </c>
      <c r="AI22" s="1121" t="s">
        <v>72</v>
      </c>
      <c r="AJ22" s="2603">
        <v>1040287635</v>
      </c>
      <c r="AK22" s="2609" t="s">
        <v>658</v>
      </c>
      <c r="AL22" s="1121" t="s">
        <v>182</v>
      </c>
      <c r="AM22" s="2587" t="s">
        <v>183</v>
      </c>
      <c r="AN22" s="1121" t="s">
        <v>184</v>
      </c>
      <c r="AO22" s="2603" t="s">
        <v>185</v>
      </c>
      <c r="AP22" s="1697"/>
      <c r="AQ22" s="1698"/>
      <c r="AR22" s="1698"/>
    </row>
    <row r="23" spans="1:44" ht="13.5" customHeight="1">
      <c r="A23" s="2610"/>
      <c r="B23" s="2611"/>
      <c r="C23" s="5312"/>
      <c r="D23" s="5313"/>
      <c r="E23" s="5314"/>
      <c r="F23" s="2612"/>
      <c r="G23" s="2612"/>
      <c r="H23" s="2613" t="s">
        <v>62</v>
      </c>
      <c r="I23" s="2614"/>
      <c r="J23" s="2615"/>
      <c r="K23" s="2616" t="s">
        <v>115</v>
      </c>
      <c r="L23" s="2617"/>
      <c r="M23" s="2618"/>
      <c r="N23" s="2619"/>
      <c r="O23" s="2620"/>
      <c r="P23" s="2621"/>
      <c r="Q23" s="2622"/>
      <c r="R23" s="2623"/>
      <c r="S23" s="2624"/>
      <c r="T23" s="2624"/>
      <c r="U23" s="2625"/>
      <c r="V23" s="2626">
        <v>45456</v>
      </c>
      <c r="W23" s="2627">
        <v>45464</v>
      </c>
      <c r="X23" s="2628">
        <v>15454545</v>
      </c>
      <c r="Y23" s="2628">
        <f>X23/10</f>
        <v>1545454.5</v>
      </c>
      <c r="Z23" s="2628">
        <f t="shared" si="10"/>
        <v>16999999.5</v>
      </c>
      <c r="AA23" s="2628">
        <v>17000000</v>
      </c>
      <c r="AB23" s="2629"/>
      <c r="AC23" s="2630"/>
      <c r="AD23" s="2631"/>
      <c r="AE23" s="2632" t="b">
        <v>0</v>
      </c>
      <c r="AF23" s="2633"/>
      <c r="AG23" s="2634"/>
      <c r="AH23" s="2612"/>
      <c r="AI23" s="2617"/>
      <c r="AJ23" s="2635"/>
      <c r="AK23" s="2613"/>
      <c r="AL23" s="2617"/>
      <c r="AM23" s="2612"/>
      <c r="AN23" s="2617"/>
      <c r="AO23" s="2635"/>
      <c r="AP23" s="2636"/>
      <c r="AQ23" s="2611"/>
      <c r="AR23" s="2611"/>
    </row>
    <row r="24" spans="1:44" ht="13.5" customHeight="1">
      <c r="A24" s="2637"/>
      <c r="B24" s="2638"/>
      <c r="C24" s="5315"/>
      <c r="D24" s="5316"/>
      <c r="E24" s="5317"/>
      <c r="F24" s="2639"/>
      <c r="G24" s="2639"/>
      <c r="H24" s="2640" t="s">
        <v>62</v>
      </c>
      <c r="I24" s="2641"/>
      <c r="J24" s="2642"/>
      <c r="K24" s="2643" t="s">
        <v>648</v>
      </c>
      <c r="L24" s="2644"/>
      <c r="M24" s="2645"/>
      <c r="N24" s="2646"/>
      <c r="O24" s="2647"/>
      <c r="P24" s="2648"/>
      <c r="Q24" s="2649"/>
      <c r="R24" s="2650"/>
      <c r="S24" s="2651"/>
      <c r="T24" s="2651"/>
      <c r="U24" s="2652"/>
      <c r="V24" s="2653"/>
      <c r="W24" s="2654"/>
      <c r="X24" s="2651">
        <v>0</v>
      </c>
      <c r="Y24" s="2651">
        <v>0</v>
      </c>
      <c r="Z24" s="2651">
        <f t="shared" si="10"/>
        <v>0</v>
      </c>
      <c r="AA24" s="2651">
        <f t="shared" ref="AA24:AB24" si="11">SUM(Y24:Z24)</f>
        <v>0</v>
      </c>
      <c r="AB24" s="2651">
        <f t="shared" si="11"/>
        <v>0</v>
      </c>
      <c r="AC24" s="2655" t="s">
        <v>648</v>
      </c>
      <c r="AD24" s="2656"/>
      <c r="AE24" s="2657" t="b">
        <v>0</v>
      </c>
      <c r="AF24" s="2658" t="s">
        <v>659</v>
      </c>
      <c r="AG24" s="2659"/>
      <c r="AH24" s="2660"/>
      <c r="AI24" s="2661"/>
      <c r="AJ24" s="2662"/>
      <c r="AK24" s="2663"/>
      <c r="AL24" s="2661"/>
      <c r="AM24" s="2660"/>
      <c r="AN24" s="2661"/>
      <c r="AO24" s="2662"/>
      <c r="AP24" s="2664"/>
      <c r="AQ24" s="2638"/>
      <c r="AR24" s="2638"/>
    </row>
    <row r="25" spans="1:44" ht="36">
      <c r="A25" s="1698"/>
      <c r="B25" s="1698"/>
      <c r="C25" s="5180">
        <v>5</v>
      </c>
      <c r="D25" s="5166"/>
      <c r="E25" s="5167"/>
      <c r="F25" s="2587" t="s">
        <v>615</v>
      </c>
      <c r="G25" s="1121" t="s">
        <v>660</v>
      </c>
      <c r="H25" s="2609" t="s">
        <v>661</v>
      </c>
      <c r="I25" s="2665" t="s">
        <v>112</v>
      </c>
      <c r="J25" s="2590" t="s">
        <v>641</v>
      </c>
      <c r="K25" s="2591" t="s">
        <v>642</v>
      </c>
      <c r="L25" s="1121" t="s">
        <v>662</v>
      </c>
      <c r="M25" s="2592" t="s">
        <v>16</v>
      </c>
      <c r="N25" s="2593" t="s">
        <v>72</v>
      </c>
      <c r="O25" s="2594">
        <v>45756</v>
      </c>
      <c r="P25" s="2666">
        <v>45756</v>
      </c>
      <c r="Q25" s="1114" t="s">
        <v>14</v>
      </c>
      <c r="R25" s="2667">
        <v>46163</v>
      </c>
      <c r="S25" s="1126">
        <v>33000000</v>
      </c>
      <c r="T25" s="1126">
        <f>S25/10</f>
        <v>3300000</v>
      </c>
      <c r="U25" s="2597">
        <f>SUM(S25:T25)</f>
        <v>36300000</v>
      </c>
      <c r="V25" s="2598"/>
      <c r="W25" s="2599"/>
      <c r="X25" s="1126">
        <f>SUM(X26:X27)</f>
        <v>9900000</v>
      </c>
      <c r="Y25" s="1126">
        <f t="shared" ref="Y25:Y26" si="12">X25/10</f>
        <v>990000</v>
      </c>
      <c r="Z25" s="1126">
        <f t="shared" si="10"/>
        <v>10890000</v>
      </c>
      <c r="AA25" s="1126">
        <f>SUM(AA26:AA27)</f>
        <v>10890000</v>
      </c>
      <c r="AB25" s="1126">
        <f>ROUND(U25-AA25,0)</f>
        <v>25410000</v>
      </c>
      <c r="AC25" s="2600">
        <f>Z25/U25</f>
        <v>0.3</v>
      </c>
      <c r="AD25" s="2601" t="s">
        <v>643</v>
      </c>
      <c r="AE25" s="2493" t="b">
        <v>1</v>
      </c>
      <c r="AF25" s="2602"/>
      <c r="AG25" s="1696" t="s">
        <v>116</v>
      </c>
      <c r="AH25" s="2587" t="s">
        <v>234</v>
      </c>
      <c r="AI25" s="1121" t="s">
        <v>235</v>
      </c>
      <c r="AJ25" s="2603" t="s">
        <v>236</v>
      </c>
      <c r="AK25" s="2588" t="s">
        <v>237</v>
      </c>
      <c r="AL25" s="1121" t="s">
        <v>116</v>
      </c>
      <c r="AM25" s="2587" t="s">
        <v>238</v>
      </c>
      <c r="AN25" s="1121" t="s">
        <v>239</v>
      </c>
      <c r="AO25" s="2603" t="s">
        <v>240</v>
      </c>
      <c r="AP25" s="2668" t="s">
        <v>241</v>
      </c>
      <c r="AQ25" s="1698"/>
      <c r="AR25" s="1698"/>
    </row>
    <row r="26" spans="1:44" ht="13.5" customHeight="1">
      <c r="A26" s="2669"/>
      <c r="B26" s="2669"/>
      <c r="C26" s="5318"/>
      <c r="D26" s="5319"/>
      <c r="E26" s="5320"/>
      <c r="F26" s="2671"/>
      <c r="G26" s="2671"/>
      <c r="H26" s="2672" t="s">
        <v>663</v>
      </c>
      <c r="I26" s="2614"/>
      <c r="J26" s="2615"/>
      <c r="K26" s="2673" t="s">
        <v>115</v>
      </c>
      <c r="L26" s="2674"/>
      <c r="M26" s="2675"/>
      <c r="N26" s="2676"/>
      <c r="O26" s="2677"/>
      <c r="P26" s="2678"/>
      <c r="Q26" s="2670"/>
      <c r="R26" s="2679"/>
      <c r="S26" s="2680"/>
      <c r="T26" s="2680"/>
      <c r="U26" s="2681"/>
      <c r="V26" s="2682">
        <v>45827</v>
      </c>
      <c r="W26" s="2683">
        <v>45838</v>
      </c>
      <c r="X26" s="2680">
        <v>9900000</v>
      </c>
      <c r="Y26" s="2680">
        <f t="shared" si="12"/>
        <v>990000</v>
      </c>
      <c r="Z26" s="2680">
        <f t="shared" si="10"/>
        <v>10890000</v>
      </c>
      <c r="AA26" s="2684">
        <v>10890000</v>
      </c>
      <c r="AB26" s="2680"/>
      <c r="AC26" s="2685">
        <v>0.3</v>
      </c>
      <c r="AD26" s="2686"/>
      <c r="AE26" s="2687" t="b">
        <v>0</v>
      </c>
      <c r="AF26" s="2688"/>
      <c r="AG26" s="2689"/>
      <c r="AH26" s="2671"/>
      <c r="AI26" s="2674"/>
      <c r="AJ26" s="2690"/>
      <c r="AK26" s="2672"/>
      <c r="AL26" s="2674"/>
      <c r="AM26" s="2671"/>
      <c r="AN26" s="2674"/>
      <c r="AO26" s="2690"/>
      <c r="AP26" s="2691"/>
      <c r="AQ26" s="2669"/>
      <c r="AR26" s="2669"/>
    </row>
    <row r="27" spans="1:44" ht="13.5" customHeight="1">
      <c r="A27" s="2692"/>
      <c r="B27" s="2692"/>
      <c r="C27" s="5321"/>
      <c r="D27" s="5163"/>
      <c r="E27" s="5164"/>
      <c r="F27" s="2694"/>
      <c r="G27" s="2694"/>
      <c r="H27" s="2695"/>
      <c r="I27" s="2696"/>
      <c r="J27" s="2697"/>
      <c r="K27" s="2698" t="s">
        <v>648</v>
      </c>
      <c r="L27" s="2699"/>
      <c r="M27" s="2700"/>
      <c r="N27" s="2701"/>
      <c r="O27" s="2702"/>
      <c r="P27" s="2703"/>
      <c r="Q27" s="2704"/>
      <c r="R27" s="2705"/>
      <c r="S27" s="2706"/>
      <c r="T27" s="2706"/>
      <c r="U27" s="2707"/>
      <c r="V27" s="2708"/>
      <c r="W27" s="2709"/>
      <c r="X27" s="2706"/>
      <c r="Y27" s="2706"/>
      <c r="Z27" s="2706"/>
      <c r="AA27" s="2710"/>
      <c r="AB27" s="2694"/>
      <c r="AC27" s="2711"/>
      <c r="AD27" s="2712"/>
      <c r="AE27" s="2713" t="b">
        <v>0</v>
      </c>
      <c r="AF27" s="2714"/>
      <c r="AG27" s="2715"/>
      <c r="AH27" s="2694"/>
      <c r="AI27" s="2699"/>
      <c r="AJ27" s="2716"/>
      <c r="AK27" s="2695"/>
      <c r="AL27" s="2699"/>
      <c r="AM27" s="2694"/>
      <c r="AN27" s="2699"/>
      <c r="AO27" s="2716"/>
      <c r="AP27" s="2717"/>
      <c r="AQ27" s="2692"/>
      <c r="AR27" s="2692"/>
    </row>
    <row r="28" spans="1:44" ht="54">
      <c r="A28" s="1698"/>
      <c r="B28" s="1698"/>
      <c r="C28" s="5180">
        <v>6</v>
      </c>
      <c r="D28" s="5166"/>
      <c r="E28" s="5167"/>
      <c r="F28" s="2587" t="s">
        <v>615</v>
      </c>
      <c r="G28" s="1121" t="s">
        <v>664</v>
      </c>
      <c r="H28" s="2609" t="s">
        <v>665</v>
      </c>
      <c r="I28" s="2589" t="s">
        <v>112</v>
      </c>
      <c r="J28" s="2590" t="s">
        <v>641</v>
      </c>
      <c r="K28" s="2591" t="s">
        <v>642</v>
      </c>
      <c r="L28" s="1121" t="s">
        <v>666</v>
      </c>
      <c r="M28" s="2592" t="s">
        <v>16</v>
      </c>
      <c r="N28" s="2593" t="s">
        <v>72</v>
      </c>
      <c r="O28" s="2718">
        <v>45700</v>
      </c>
      <c r="P28" s="2604">
        <v>45700</v>
      </c>
      <c r="Q28" s="1114" t="s">
        <v>14</v>
      </c>
      <c r="R28" s="2667">
        <v>46163</v>
      </c>
      <c r="S28" s="1126">
        <v>22000000</v>
      </c>
      <c r="T28" s="1126">
        <f>S28/10</f>
        <v>2200000</v>
      </c>
      <c r="U28" s="2597">
        <f>SUM(S28:T28)</f>
        <v>24200000</v>
      </c>
      <c r="V28" s="2598"/>
      <c r="W28" s="2599"/>
      <c r="X28" s="1126">
        <f>SUM(X29:X30)</f>
        <v>6600000</v>
      </c>
      <c r="Y28" s="1126">
        <f t="shared" ref="Y28:Y29" si="13">X28/10</f>
        <v>660000</v>
      </c>
      <c r="Z28" s="1126">
        <f t="shared" ref="Z28:Z29" si="14">SUM(X28:Y28)</f>
        <v>7260000</v>
      </c>
      <c r="AA28" s="2587"/>
      <c r="AB28" s="1126">
        <f>ROUND(U28-AA28,0)</f>
        <v>24200000</v>
      </c>
      <c r="AC28" s="2600">
        <f>Z28/U28</f>
        <v>0.3</v>
      </c>
      <c r="AD28" s="2601" t="s">
        <v>643</v>
      </c>
      <c r="AE28" s="2493" t="b">
        <v>1</v>
      </c>
      <c r="AF28" s="2602" t="s">
        <v>246</v>
      </c>
      <c r="AG28" s="1696" t="s">
        <v>247</v>
      </c>
      <c r="AH28" s="2587" t="s">
        <v>248</v>
      </c>
      <c r="AI28" s="1121" t="s">
        <v>248</v>
      </c>
      <c r="AJ28" s="2719" t="s">
        <v>249</v>
      </c>
      <c r="AK28" s="2588"/>
      <c r="AL28" s="1121" t="s">
        <v>247</v>
      </c>
      <c r="AM28" s="2720" t="s">
        <v>250</v>
      </c>
      <c r="AN28" s="2721" t="s">
        <v>251</v>
      </c>
      <c r="AO28" s="2722" t="s">
        <v>252</v>
      </c>
      <c r="AP28" s="2668" t="s">
        <v>253</v>
      </c>
      <c r="AQ28" s="1698"/>
      <c r="AR28" s="1698"/>
    </row>
    <row r="29" spans="1:44" ht="13.5" customHeight="1">
      <c r="A29" s="2723"/>
      <c r="B29" s="2723"/>
      <c r="C29" s="5322"/>
      <c r="D29" s="5319"/>
      <c r="E29" s="5320"/>
      <c r="F29" s="2725"/>
      <c r="G29" s="2725"/>
      <c r="H29" s="2726" t="s">
        <v>663</v>
      </c>
      <c r="I29" s="2727"/>
      <c r="J29" s="2728"/>
      <c r="K29" s="2729" t="s">
        <v>648</v>
      </c>
      <c r="L29" s="2730"/>
      <c r="M29" s="2731"/>
      <c r="N29" s="2732"/>
      <c r="O29" s="2733"/>
      <c r="P29" s="2734"/>
      <c r="Q29" s="2724"/>
      <c r="R29" s="2735"/>
      <c r="S29" s="2736"/>
      <c r="T29" s="2736"/>
      <c r="U29" s="2737"/>
      <c r="V29" s="2738"/>
      <c r="W29" s="2739"/>
      <c r="X29" s="2736">
        <v>6600000</v>
      </c>
      <c r="Y29" s="2736">
        <f t="shared" si="13"/>
        <v>660000</v>
      </c>
      <c r="Z29" s="2736">
        <f t="shared" si="14"/>
        <v>7260000</v>
      </c>
      <c r="AA29" s="2740"/>
      <c r="AB29" s="2736"/>
      <c r="AC29" s="2741">
        <v>0.3</v>
      </c>
      <c r="AD29" s="2742"/>
      <c r="AE29" s="2743" t="b">
        <v>0</v>
      </c>
      <c r="AF29" s="2744" t="s">
        <v>667</v>
      </c>
      <c r="AG29" s="2745"/>
      <c r="AH29" s="2725"/>
      <c r="AI29" s="2730"/>
      <c r="AJ29" s="2746"/>
      <c r="AK29" s="2726"/>
      <c r="AL29" s="2730"/>
      <c r="AM29" s="2725"/>
      <c r="AN29" s="2730"/>
      <c r="AO29" s="2746"/>
      <c r="AP29" s="2723"/>
      <c r="AQ29" s="2723"/>
      <c r="AR29" s="2723"/>
    </row>
    <row r="30" spans="1:44" ht="13.5" customHeight="1">
      <c r="A30" s="2747"/>
      <c r="B30" s="2747"/>
      <c r="C30" s="5323"/>
      <c r="D30" s="5324"/>
      <c r="E30" s="5325"/>
      <c r="F30" s="2748"/>
      <c r="G30" s="2748"/>
      <c r="H30" s="2749"/>
      <c r="I30" s="2750"/>
      <c r="J30" s="2751"/>
      <c r="K30" s="2752"/>
      <c r="L30" s="2753"/>
      <c r="M30" s="2754"/>
      <c r="N30" s="2755"/>
      <c r="O30" s="2756"/>
      <c r="P30" s="2757"/>
      <c r="Q30" s="2758"/>
      <c r="R30" s="2759"/>
      <c r="S30" s="2760"/>
      <c r="T30" s="2760"/>
      <c r="U30" s="2761"/>
      <c r="V30" s="2762"/>
      <c r="W30" s="2763"/>
      <c r="X30" s="2760"/>
      <c r="Y30" s="2760"/>
      <c r="Z30" s="2760"/>
      <c r="AA30" s="2764"/>
      <c r="AB30" s="2748"/>
      <c r="AC30" s="2765"/>
      <c r="AD30" s="2766"/>
      <c r="AE30" s="2767" t="b">
        <v>0</v>
      </c>
      <c r="AF30" s="2768"/>
      <c r="AG30" s="2769"/>
      <c r="AH30" s="2748"/>
      <c r="AI30" s="2753"/>
      <c r="AJ30" s="2770"/>
      <c r="AK30" s="2749"/>
      <c r="AL30" s="2753"/>
      <c r="AM30" s="2748"/>
      <c r="AN30" s="2753"/>
      <c r="AO30" s="2770"/>
      <c r="AP30" s="2771"/>
      <c r="AQ30" s="2747"/>
      <c r="AR30" s="2747"/>
    </row>
    <row r="31" spans="1:44" ht="60">
      <c r="A31" s="1137"/>
      <c r="B31" s="1137"/>
      <c r="C31" s="5180">
        <v>7</v>
      </c>
      <c r="D31" s="5166"/>
      <c r="E31" s="5167"/>
      <c r="F31" s="2587" t="s">
        <v>668</v>
      </c>
      <c r="G31" s="2587" t="s">
        <v>669</v>
      </c>
      <c r="H31" s="2588" t="s">
        <v>268</v>
      </c>
      <c r="I31" s="2589" t="s">
        <v>112</v>
      </c>
      <c r="J31" s="2590" t="s">
        <v>641</v>
      </c>
      <c r="K31" s="2591" t="s">
        <v>670</v>
      </c>
      <c r="L31" s="1121" t="s">
        <v>671</v>
      </c>
      <c r="M31" s="1115" t="s">
        <v>16</v>
      </c>
      <c r="N31" s="2772">
        <f>SUM(N32:N34)</f>
        <v>1</v>
      </c>
      <c r="O31" s="2773">
        <v>45716</v>
      </c>
      <c r="P31" s="2666">
        <v>45716</v>
      </c>
      <c r="Q31" s="1114" t="s">
        <v>14</v>
      </c>
      <c r="R31" s="2667">
        <v>46387</v>
      </c>
      <c r="S31" s="1126">
        <f>SUM(S32:S36)</f>
        <v>333300000</v>
      </c>
      <c r="T31" s="1126">
        <f t="shared" ref="T31:T32" si="15">S31/10</f>
        <v>33330000</v>
      </c>
      <c r="U31" s="2597">
        <f t="shared" ref="U31:U32" si="16">SUM(S31:T31)</f>
        <v>366630000</v>
      </c>
      <c r="V31" s="2598"/>
      <c r="W31" s="2599"/>
      <c r="X31" s="1126">
        <f>SUM(X32:X36)</f>
        <v>316635000</v>
      </c>
      <c r="Y31" s="1126">
        <f t="shared" ref="Y31:Y38" si="17">X31/10</f>
        <v>31663500</v>
      </c>
      <c r="Z31" s="1126">
        <f t="shared" ref="Z31:Z37" si="18">SUM(X31:Y31)</f>
        <v>348298500</v>
      </c>
      <c r="AA31" s="1126">
        <f>SUM(AA32:AA36)</f>
        <v>348298500.10000002</v>
      </c>
      <c r="AB31" s="1126">
        <f>ROUND(U31-AA31,0)</f>
        <v>18331500</v>
      </c>
      <c r="AC31" s="2600">
        <f>Z31/U31</f>
        <v>0.95</v>
      </c>
      <c r="AD31" s="2601" t="s">
        <v>643</v>
      </c>
      <c r="AE31" s="2493" t="b">
        <v>1</v>
      </c>
      <c r="AF31" s="2774" t="s">
        <v>270</v>
      </c>
      <c r="AG31" s="1134" t="s">
        <v>269</v>
      </c>
      <c r="AH31" s="1135" t="s">
        <v>271</v>
      </c>
      <c r="AI31" s="1135" t="s">
        <v>272</v>
      </c>
      <c r="AJ31" s="1135" t="s">
        <v>273</v>
      </c>
      <c r="AK31" s="1135" t="s">
        <v>274</v>
      </c>
      <c r="AL31" s="1135" t="s">
        <v>269</v>
      </c>
      <c r="AM31" s="1135" t="s">
        <v>275</v>
      </c>
      <c r="AN31" s="1135" t="s">
        <v>276</v>
      </c>
      <c r="AO31" s="1135" t="s">
        <v>277</v>
      </c>
      <c r="AP31" s="2775"/>
      <c r="AQ31" s="1137"/>
      <c r="AR31" s="1137"/>
    </row>
    <row r="32" spans="1:44" ht="13.5" customHeight="1">
      <c r="A32" s="2425"/>
      <c r="B32" s="2425"/>
      <c r="C32" s="5318"/>
      <c r="D32" s="5319"/>
      <c r="E32" s="5320"/>
      <c r="F32" s="2671"/>
      <c r="G32" s="2671"/>
      <c r="H32" s="2672" t="s">
        <v>278</v>
      </c>
      <c r="I32" s="2614"/>
      <c r="J32" s="2615"/>
      <c r="K32" s="2616" t="s">
        <v>115</v>
      </c>
      <c r="L32" s="2674" t="s">
        <v>671</v>
      </c>
      <c r="M32" s="2776" t="s">
        <v>279</v>
      </c>
      <c r="N32" s="2777">
        <v>0.8</v>
      </c>
      <c r="O32" s="2677">
        <v>45716</v>
      </c>
      <c r="P32" s="2778" t="s">
        <v>280</v>
      </c>
      <c r="Q32" s="2670"/>
      <c r="R32" s="2679"/>
      <c r="S32" s="2680">
        <v>325500000</v>
      </c>
      <c r="T32" s="2680">
        <f t="shared" si="15"/>
        <v>32550000</v>
      </c>
      <c r="U32" s="2681">
        <f t="shared" si="16"/>
        <v>358050000</v>
      </c>
      <c r="V32" s="2779">
        <v>45747</v>
      </c>
      <c r="W32" s="2683">
        <v>45762</v>
      </c>
      <c r="X32" s="2680">
        <v>247380000</v>
      </c>
      <c r="Y32" s="2680">
        <f t="shared" si="17"/>
        <v>24738000</v>
      </c>
      <c r="Z32" s="2680">
        <f t="shared" si="18"/>
        <v>272118000</v>
      </c>
      <c r="AA32" s="2684">
        <v>272118000</v>
      </c>
      <c r="AB32" s="2780"/>
      <c r="AC32" s="2685">
        <f>(Z32+Z34+Z33)/U32</f>
        <v>0.95</v>
      </c>
      <c r="AD32" s="2686"/>
      <c r="AE32" s="2687" t="b">
        <v>0</v>
      </c>
      <c r="AF32" s="2688"/>
      <c r="AG32" s="2689"/>
      <c r="AH32" s="2671"/>
      <c r="AI32" s="2674"/>
      <c r="AJ32" s="2690"/>
      <c r="AK32" s="2672"/>
      <c r="AL32" s="2674"/>
      <c r="AM32" s="2671"/>
      <c r="AN32" s="2674"/>
      <c r="AO32" s="2690"/>
      <c r="AP32" s="2691"/>
      <c r="AQ32" s="2425"/>
      <c r="AR32" s="2519"/>
    </row>
    <row r="33" spans="1:44" ht="13.5" customHeight="1">
      <c r="A33" s="2425"/>
      <c r="B33" s="2425"/>
      <c r="C33" s="5326"/>
      <c r="D33" s="5327"/>
      <c r="E33" s="5328"/>
      <c r="F33" s="2781"/>
      <c r="G33" s="2781"/>
      <c r="H33" s="2782" t="s">
        <v>278</v>
      </c>
      <c r="I33" s="2399"/>
      <c r="J33" s="2523"/>
      <c r="K33" s="2401" t="s">
        <v>115</v>
      </c>
      <c r="L33" s="2783" t="s">
        <v>672</v>
      </c>
      <c r="M33" s="2784" t="s">
        <v>281</v>
      </c>
      <c r="N33" s="2785">
        <v>0.1</v>
      </c>
      <c r="O33" s="2786"/>
      <c r="P33" s="2787"/>
      <c r="Q33" s="2788"/>
      <c r="R33" s="2789"/>
      <c r="S33" s="2790"/>
      <c r="T33" s="2790"/>
      <c r="U33" s="2791"/>
      <c r="V33" s="2792"/>
      <c r="W33" s="2793">
        <v>45772</v>
      </c>
      <c r="X33" s="2790">
        <v>30922500</v>
      </c>
      <c r="Y33" s="2790">
        <f t="shared" si="17"/>
        <v>3092250</v>
      </c>
      <c r="Z33" s="2790">
        <f t="shared" si="18"/>
        <v>34014750</v>
      </c>
      <c r="AA33" s="2794">
        <v>34014750</v>
      </c>
      <c r="AB33" s="2795"/>
      <c r="AC33" s="2796"/>
      <c r="AD33" s="2797"/>
      <c r="AE33" s="2798" t="b">
        <v>0</v>
      </c>
      <c r="AF33" s="2799"/>
      <c r="AG33" s="2800"/>
      <c r="AH33" s="2781"/>
      <c r="AI33" s="2783"/>
      <c r="AJ33" s="2801"/>
      <c r="AK33" s="2782"/>
      <c r="AL33" s="2783"/>
      <c r="AM33" s="2781"/>
      <c r="AN33" s="2783"/>
      <c r="AO33" s="2801"/>
      <c r="AP33" s="2802"/>
      <c r="AQ33" s="2425"/>
      <c r="AR33" s="2450"/>
    </row>
    <row r="34" spans="1:44" ht="13.5" customHeight="1">
      <c r="A34" s="2425"/>
      <c r="B34" s="2425"/>
      <c r="C34" s="5329"/>
      <c r="D34" s="5330"/>
      <c r="E34" s="5331"/>
      <c r="F34" s="2803"/>
      <c r="G34" s="2803"/>
      <c r="H34" s="2804" t="s">
        <v>278</v>
      </c>
      <c r="I34" s="2805"/>
      <c r="J34" s="2806"/>
      <c r="K34" s="2807" t="s">
        <v>115</v>
      </c>
      <c r="L34" s="2808" t="s">
        <v>673</v>
      </c>
      <c r="M34" s="2809" t="s">
        <v>281</v>
      </c>
      <c r="N34" s="2810">
        <v>0.1</v>
      </c>
      <c r="O34" s="2811"/>
      <c r="P34" s="2812"/>
      <c r="Q34" s="2813"/>
      <c r="R34" s="2814"/>
      <c r="S34" s="2815"/>
      <c r="T34" s="2815"/>
      <c r="U34" s="2816"/>
      <c r="V34" s="2817"/>
      <c r="W34" s="2818">
        <v>45777</v>
      </c>
      <c r="X34" s="2815">
        <v>30922500</v>
      </c>
      <c r="Y34" s="2815">
        <f t="shared" si="17"/>
        <v>3092250</v>
      </c>
      <c r="Z34" s="2815">
        <f t="shared" si="18"/>
        <v>34014750</v>
      </c>
      <c r="AA34" s="2819">
        <v>34014750</v>
      </c>
      <c r="AB34" s="2820"/>
      <c r="AC34" s="2821"/>
      <c r="AD34" s="2822"/>
      <c r="AE34" s="2823" t="b">
        <v>0</v>
      </c>
      <c r="AF34" s="2824" t="s">
        <v>284</v>
      </c>
      <c r="AG34" s="2825"/>
      <c r="AH34" s="2803"/>
      <c r="AI34" s="2808"/>
      <c r="AJ34" s="2826"/>
      <c r="AK34" s="2804"/>
      <c r="AL34" s="2808"/>
      <c r="AM34" s="2803"/>
      <c r="AN34" s="2808"/>
      <c r="AO34" s="2826"/>
      <c r="AP34" s="2827"/>
      <c r="AQ34" s="2425"/>
      <c r="AR34" s="2425"/>
    </row>
    <row r="35" spans="1:44" ht="13.5" customHeight="1">
      <c r="A35" s="2425"/>
      <c r="B35" s="2425"/>
      <c r="C35" s="5332"/>
      <c r="D35" s="5179"/>
      <c r="E35" s="5333"/>
      <c r="F35" s="2829"/>
      <c r="G35" s="2671"/>
      <c r="H35" s="2830" t="s">
        <v>285</v>
      </c>
      <c r="I35" s="2831"/>
      <c r="J35" s="2832"/>
      <c r="K35" s="2833" t="s">
        <v>115</v>
      </c>
      <c r="L35" s="2674" t="s">
        <v>671</v>
      </c>
      <c r="M35" s="2776" t="s">
        <v>279</v>
      </c>
      <c r="N35" s="2834">
        <v>0.88890000000000002</v>
      </c>
      <c r="O35" s="2835">
        <v>45792</v>
      </c>
      <c r="P35" s="2836" t="s">
        <v>286</v>
      </c>
      <c r="Q35" s="2837"/>
      <c r="R35" s="2838"/>
      <c r="S35" s="2839">
        <v>7800000</v>
      </c>
      <c r="T35" s="2839">
        <f>S35/10</f>
        <v>780000</v>
      </c>
      <c r="U35" s="2840">
        <f>SUM(S35:T35)</f>
        <v>8580000</v>
      </c>
      <c r="V35" s="2779">
        <v>45838</v>
      </c>
      <c r="W35" s="2841">
        <v>45869</v>
      </c>
      <c r="X35" s="2839">
        <v>6586749</v>
      </c>
      <c r="Y35" s="2839">
        <f t="shared" si="17"/>
        <v>658674.9</v>
      </c>
      <c r="Z35" s="2839">
        <f t="shared" si="18"/>
        <v>7245423.9000000004</v>
      </c>
      <c r="AA35" s="2842">
        <v>7245424</v>
      </c>
      <c r="AB35" s="2843"/>
      <c r="AC35" s="2685">
        <f>(Z35+Z36)/U35</f>
        <v>0.95</v>
      </c>
      <c r="AD35" s="2844"/>
      <c r="AE35" s="2845" t="b">
        <v>0</v>
      </c>
      <c r="AF35" s="2846"/>
      <c r="AG35" s="2847"/>
      <c r="AH35" s="2829"/>
      <c r="AI35" s="2848"/>
      <c r="AJ35" s="2849"/>
      <c r="AK35" s="2830"/>
      <c r="AL35" s="2848"/>
      <c r="AM35" s="2829"/>
      <c r="AN35" s="2848"/>
      <c r="AO35" s="2849"/>
      <c r="AP35" s="2850"/>
      <c r="AQ35" s="2425"/>
      <c r="AR35" s="2425"/>
    </row>
    <row r="36" spans="1:44" ht="13.5" customHeight="1">
      <c r="A36" s="2425"/>
      <c r="B36" s="2425"/>
      <c r="C36" s="5334"/>
      <c r="D36" s="5324"/>
      <c r="E36" s="5325"/>
      <c r="F36" s="2851"/>
      <c r="G36" s="2851"/>
      <c r="H36" s="2852" t="s">
        <v>285</v>
      </c>
      <c r="I36" s="2853"/>
      <c r="J36" s="2854"/>
      <c r="K36" s="2855" t="s">
        <v>115</v>
      </c>
      <c r="L36" s="2856" t="s">
        <v>672</v>
      </c>
      <c r="M36" s="2857" t="s">
        <v>281</v>
      </c>
      <c r="N36" s="2858">
        <v>0.1111</v>
      </c>
      <c r="O36" s="2859"/>
      <c r="P36" s="2860"/>
      <c r="Q36" s="2861"/>
      <c r="R36" s="2862"/>
      <c r="S36" s="2863"/>
      <c r="T36" s="2863"/>
      <c r="U36" s="2864"/>
      <c r="V36" s="2865">
        <v>45839</v>
      </c>
      <c r="W36" s="2866">
        <v>45863</v>
      </c>
      <c r="X36" s="2863">
        <v>823251</v>
      </c>
      <c r="Y36" s="2863">
        <f t="shared" si="17"/>
        <v>82325.100000000006</v>
      </c>
      <c r="Z36" s="2863">
        <f t="shared" si="18"/>
        <v>905576.1</v>
      </c>
      <c r="AA36" s="2867">
        <f>Z36</f>
        <v>905576.1</v>
      </c>
      <c r="AB36" s="2820"/>
      <c r="AC36" s="2821"/>
      <c r="AD36" s="2868"/>
      <c r="AE36" s="2869" t="b">
        <v>0</v>
      </c>
      <c r="AF36" s="2870"/>
      <c r="AG36" s="2871" t="s">
        <v>282</v>
      </c>
      <c r="AH36" s="2851"/>
      <c r="AI36" s="2856"/>
      <c r="AJ36" s="2872"/>
      <c r="AK36" s="2852" t="s">
        <v>287</v>
      </c>
      <c r="AL36" s="2856"/>
      <c r="AM36" s="2851"/>
      <c r="AN36" s="2856"/>
      <c r="AO36" s="2872"/>
      <c r="AP36" s="2873"/>
      <c r="AQ36" s="2425"/>
      <c r="AR36" s="2425"/>
    </row>
    <row r="37" spans="1:44" ht="30" customHeight="1">
      <c r="A37" s="1137"/>
      <c r="B37" s="1137"/>
      <c r="C37" s="5180">
        <v>8</v>
      </c>
      <c r="D37" s="5166"/>
      <c r="E37" s="5167"/>
      <c r="F37" s="2587" t="s">
        <v>615</v>
      </c>
      <c r="G37" s="2587">
        <v>205092</v>
      </c>
      <c r="H37" s="2588" t="s">
        <v>288</v>
      </c>
      <c r="I37" s="2589" t="s">
        <v>112</v>
      </c>
      <c r="J37" s="2590" t="s">
        <v>641</v>
      </c>
      <c r="K37" s="2591" t="s">
        <v>642</v>
      </c>
      <c r="L37" s="1121" t="s">
        <v>671</v>
      </c>
      <c r="M37" s="1115" t="s">
        <v>25</v>
      </c>
      <c r="N37" s="2593" t="s">
        <v>72</v>
      </c>
      <c r="O37" s="2773">
        <v>45716</v>
      </c>
      <c r="P37" s="2666">
        <v>45716</v>
      </c>
      <c r="Q37" s="1114" t="s">
        <v>14</v>
      </c>
      <c r="R37" s="1125">
        <v>46387</v>
      </c>
      <c r="S37" s="1126">
        <f>SUM(S152:S154)</f>
        <v>84500000</v>
      </c>
      <c r="T37" s="1126">
        <f t="shared" ref="T37:T43" si="19">S37/10</f>
        <v>8450000</v>
      </c>
      <c r="U37" s="2597">
        <f t="shared" ref="U37:U43" si="20">SUM(S37:T37)</f>
        <v>92950000</v>
      </c>
      <c r="V37" s="2598"/>
      <c r="W37" s="2599"/>
      <c r="X37" s="1126">
        <f>SUM(X152:X154)</f>
        <v>80275000</v>
      </c>
      <c r="Y37" s="1126">
        <f t="shared" si="17"/>
        <v>8027500</v>
      </c>
      <c r="Z37" s="1126">
        <f t="shared" si="18"/>
        <v>88302500</v>
      </c>
      <c r="AA37" s="1126">
        <f>SUM(AA152:AA154)</f>
        <v>88302500</v>
      </c>
      <c r="AB37" s="1126">
        <f t="shared" ref="AB37:AB43" si="21">ROUND(U37-AA37,0)</f>
        <v>4647500</v>
      </c>
      <c r="AC37" s="2600">
        <f t="shared" ref="AC37:AC43" si="22">Z37/U37</f>
        <v>0.95</v>
      </c>
      <c r="AD37" s="2601" t="s">
        <v>643</v>
      </c>
      <c r="AE37" s="2493" t="b">
        <v>1</v>
      </c>
      <c r="AF37" s="2602" t="s">
        <v>289</v>
      </c>
      <c r="AG37" s="1134" t="s">
        <v>269</v>
      </c>
      <c r="AH37" s="1135" t="s">
        <v>271</v>
      </c>
      <c r="AI37" s="1135" t="s">
        <v>272</v>
      </c>
      <c r="AJ37" s="1135" t="s">
        <v>273</v>
      </c>
      <c r="AK37" s="1135" t="s">
        <v>274</v>
      </c>
      <c r="AL37" s="1135" t="s">
        <v>269</v>
      </c>
      <c r="AM37" s="1135" t="s">
        <v>275</v>
      </c>
      <c r="AN37" s="1135" t="s">
        <v>276</v>
      </c>
      <c r="AO37" s="1135" t="s">
        <v>277</v>
      </c>
      <c r="AP37" s="1136"/>
      <c r="AQ37" s="1137"/>
      <c r="AR37" s="1137"/>
    </row>
    <row r="38" spans="1:44" ht="36">
      <c r="A38" s="1698"/>
      <c r="B38" s="1698"/>
      <c r="C38" s="5180">
        <v>9</v>
      </c>
      <c r="D38" s="5166"/>
      <c r="E38" s="5167"/>
      <c r="F38" s="2587" t="s">
        <v>615</v>
      </c>
      <c r="G38" s="2587" t="s">
        <v>674</v>
      </c>
      <c r="H38" s="2588" t="s">
        <v>675</v>
      </c>
      <c r="I38" s="2589" t="s">
        <v>173</v>
      </c>
      <c r="J38" s="2590" t="s">
        <v>641</v>
      </c>
      <c r="K38" s="2874" t="s">
        <v>670</v>
      </c>
      <c r="L38" s="1121" t="s">
        <v>662</v>
      </c>
      <c r="M38" s="1115" t="s">
        <v>16</v>
      </c>
      <c r="N38" s="2772">
        <v>0.6</v>
      </c>
      <c r="O38" s="2875" t="s">
        <v>72</v>
      </c>
      <c r="P38" s="2666">
        <v>45870</v>
      </c>
      <c r="Q38" s="1114" t="s">
        <v>14</v>
      </c>
      <c r="R38" s="1125">
        <v>45900</v>
      </c>
      <c r="S38" s="1126">
        <v>18000000</v>
      </c>
      <c r="T38" s="1126">
        <f t="shared" si="19"/>
        <v>1800000</v>
      </c>
      <c r="U38" s="2597">
        <f t="shared" si="20"/>
        <v>19800000</v>
      </c>
      <c r="V38" s="2598">
        <v>45917</v>
      </c>
      <c r="W38" s="2599"/>
      <c r="X38" s="2876">
        <v>18000000</v>
      </c>
      <c r="Y38" s="2876">
        <f t="shared" si="17"/>
        <v>1800000</v>
      </c>
      <c r="Z38" s="1126">
        <f>X38+Y38</f>
        <v>19800000</v>
      </c>
      <c r="AA38" s="2587">
        <v>0</v>
      </c>
      <c r="AB38" s="1126">
        <f t="shared" si="21"/>
        <v>19800000</v>
      </c>
      <c r="AC38" s="2600">
        <f t="shared" si="22"/>
        <v>1</v>
      </c>
      <c r="AD38" s="2601" t="s">
        <v>643</v>
      </c>
      <c r="AE38" s="2493" t="b">
        <v>1</v>
      </c>
      <c r="AF38" s="2877" t="s">
        <v>308</v>
      </c>
      <c r="AG38" s="1696"/>
      <c r="AH38" s="1121"/>
      <c r="AI38" s="1121"/>
      <c r="AJ38" s="1121"/>
      <c r="AK38" s="1121"/>
      <c r="AL38" s="1121" t="s">
        <v>116</v>
      </c>
      <c r="AM38" s="1121" t="s">
        <v>293</v>
      </c>
      <c r="AN38" s="1121" t="s">
        <v>294</v>
      </c>
      <c r="AO38" s="1121" t="s">
        <v>295</v>
      </c>
      <c r="AP38" s="1697" t="s">
        <v>296</v>
      </c>
      <c r="AQ38" s="1698"/>
      <c r="AR38" s="1698"/>
    </row>
    <row r="39" spans="1:44" ht="30" customHeight="1">
      <c r="A39" s="2878"/>
      <c r="B39" s="2878"/>
      <c r="C39" s="5335">
        <v>10</v>
      </c>
      <c r="D39" s="5166"/>
      <c r="E39" s="5167"/>
      <c r="F39" s="2880" t="s">
        <v>615</v>
      </c>
      <c r="G39" s="2880" t="s">
        <v>674</v>
      </c>
      <c r="H39" s="2881" t="s">
        <v>676</v>
      </c>
      <c r="I39" s="2882" t="s">
        <v>112</v>
      </c>
      <c r="J39" s="2883" t="s">
        <v>641</v>
      </c>
      <c r="K39" s="2884" t="s">
        <v>670</v>
      </c>
      <c r="L39" s="2885" t="s">
        <v>677</v>
      </c>
      <c r="M39" s="2886" t="s">
        <v>16</v>
      </c>
      <c r="N39" s="2887">
        <v>0.4</v>
      </c>
      <c r="O39" s="2888">
        <v>45870</v>
      </c>
      <c r="P39" s="2889">
        <v>45505</v>
      </c>
      <c r="Q39" s="2879" t="s">
        <v>14</v>
      </c>
      <c r="R39" s="2890">
        <v>45900</v>
      </c>
      <c r="S39" s="2891">
        <v>12000000</v>
      </c>
      <c r="T39" s="2891">
        <f t="shared" si="19"/>
        <v>1200000</v>
      </c>
      <c r="U39" s="2892">
        <f t="shared" si="20"/>
        <v>13200000</v>
      </c>
      <c r="V39" s="2893"/>
      <c r="W39" s="2894"/>
      <c r="X39" s="2891"/>
      <c r="Y39" s="2891"/>
      <c r="Z39" s="2891"/>
      <c r="AA39" s="2880"/>
      <c r="AB39" s="2891">
        <f t="shared" si="21"/>
        <v>13200000</v>
      </c>
      <c r="AC39" s="2895">
        <f t="shared" si="22"/>
        <v>0</v>
      </c>
      <c r="AD39" s="2896"/>
      <c r="AE39" s="2897" t="b">
        <v>1</v>
      </c>
      <c r="AF39" s="2877" t="s">
        <v>310</v>
      </c>
      <c r="AG39" s="2898" t="s">
        <v>301</v>
      </c>
      <c r="AH39" s="2885" t="s">
        <v>311</v>
      </c>
      <c r="AI39" s="2885" t="s">
        <v>312</v>
      </c>
      <c r="AJ39" s="2885" t="s">
        <v>313</v>
      </c>
      <c r="AK39" s="2885"/>
      <c r="AL39" s="2885"/>
      <c r="AM39" s="2885" t="s">
        <v>302</v>
      </c>
      <c r="AN39" s="2885"/>
      <c r="AO39" s="2885"/>
      <c r="AP39" s="2899"/>
      <c r="AQ39" s="2878"/>
      <c r="AR39" s="2878"/>
    </row>
    <row r="40" spans="1:44" ht="30" customHeight="1">
      <c r="A40" s="1698"/>
      <c r="B40" s="1698"/>
      <c r="C40" s="5180">
        <v>11</v>
      </c>
      <c r="D40" s="5166"/>
      <c r="E40" s="5167"/>
      <c r="F40" s="2587" t="s">
        <v>638</v>
      </c>
      <c r="G40" s="2587" t="s">
        <v>678</v>
      </c>
      <c r="H40" s="2588" t="s">
        <v>42</v>
      </c>
      <c r="I40" s="2589" t="s">
        <v>112</v>
      </c>
      <c r="J40" s="2590" t="s">
        <v>197</v>
      </c>
      <c r="K40" s="2591" t="s">
        <v>642</v>
      </c>
      <c r="L40" s="1121" t="s">
        <v>43</v>
      </c>
      <c r="M40" s="2592" t="s">
        <v>16</v>
      </c>
      <c r="N40" s="2593" t="s">
        <v>72</v>
      </c>
      <c r="O40" s="2900">
        <v>45558</v>
      </c>
      <c r="P40" s="2604">
        <v>45558</v>
      </c>
      <c r="Q40" s="1114" t="s">
        <v>14</v>
      </c>
      <c r="R40" s="2596">
        <v>45922</v>
      </c>
      <c r="S40" s="1126">
        <v>1600000</v>
      </c>
      <c r="T40" s="1126">
        <f t="shared" si="19"/>
        <v>160000</v>
      </c>
      <c r="U40" s="2597">
        <f t="shared" si="20"/>
        <v>1760000</v>
      </c>
      <c r="V40" s="2598">
        <v>45558</v>
      </c>
      <c r="W40" s="2599">
        <v>45560</v>
      </c>
      <c r="X40" s="1126">
        <v>1600000</v>
      </c>
      <c r="Y40" s="1126">
        <f t="shared" ref="Y40:Y41" si="23">X40/10</f>
        <v>160000</v>
      </c>
      <c r="Z40" s="1126">
        <f t="shared" ref="Z40:Z41" si="24">SUM(X40:Y40)</f>
        <v>1760000</v>
      </c>
      <c r="AA40" s="2901">
        <v>1760000</v>
      </c>
      <c r="AB40" s="1126">
        <f t="shared" si="21"/>
        <v>0</v>
      </c>
      <c r="AC40" s="2600">
        <f t="shared" si="22"/>
        <v>1</v>
      </c>
      <c r="AD40" s="2601" t="s">
        <v>643</v>
      </c>
      <c r="AE40" s="2493" t="b">
        <v>1</v>
      </c>
      <c r="AF40" s="2602"/>
      <c r="AG40" s="1696"/>
      <c r="AH40" s="2587"/>
      <c r="AI40" s="1121"/>
      <c r="AJ40" s="2603"/>
      <c r="AK40" s="2588"/>
      <c r="AL40" s="1121"/>
      <c r="AM40" s="2587"/>
      <c r="AN40" s="1121"/>
      <c r="AO40" s="2603"/>
      <c r="AP40" s="1697"/>
      <c r="AQ40" s="1698"/>
      <c r="AR40" s="1698"/>
    </row>
    <row r="41" spans="1:44" ht="30" customHeight="1">
      <c r="A41" s="1698"/>
      <c r="B41" s="1698"/>
      <c r="C41" s="5180">
        <v>12</v>
      </c>
      <c r="D41" s="5166"/>
      <c r="E41" s="5167"/>
      <c r="F41" s="2587" t="s">
        <v>638</v>
      </c>
      <c r="G41" s="2587" t="s">
        <v>679</v>
      </c>
      <c r="H41" s="2588" t="s">
        <v>45</v>
      </c>
      <c r="I41" s="2589" t="s">
        <v>112</v>
      </c>
      <c r="J41" s="2590" t="s">
        <v>197</v>
      </c>
      <c r="K41" s="2591" t="s">
        <v>642</v>
      </c>
      <c r="L41" s="1121" t="s">
        <v>46</v>
      </c>
      <c r="M41" s="2592" t="s">
        <v>16</v>
      </c>
      <c r="N41" s="2593" t="s">
        <v>72</v>
      </c>
      <c r="O41" s="2900">
        <v>45659</v>
      </c>
      <c r="P41" s="2604">
        <v>45659</v>
      </c>
      <c r="Q41" s="1114" t="s">
        <v>14</v>
      </c>
      <c r="R41" s="2596">
        <v>46112</v>
      </c>
      <c r="S41" s="1126">
        <v>1000000</v>
      </c>
      <c r="T41" s="1126">
        <f t="shared" si="19"/>
        <v>100000</v>
      </c>
      <c r="U41" s="2597">
        <f t="shared" si="20"/>
        <v>1100000</v>
      </c>
      <c r="V41" s="2598">
        <v>45663</v>
      </c>
      <c r="W41" s="2599">
        <v>45688</v>
      </c>
      <c r="X41" s="1126">
        <v>1000000</v>
      </c>
      <c r="Y41" s="1126">
        <f t="shared" si="23"/>
        <v>100000</v>
      </c>
      <c r="Z41" s="1126">
        <f t="shared" si="24"/>
        <v>1100000</v>
      </c>
      <c r="AA41" s="2901">
        <v>1100000</v>
      </c>
      <c r="AB41" s="1126">
        <f t="shared" si="21"/>
        <v>0</v>
      </c>
      <c r="AC41" s="2600">
        <f t="shared" si="22"/>
        <v>1</v>
      </c>
      <c r="AD41" s="2601" t="s">
        <v>643</v>
      </c>
      <c r="AE41" s="2493" t="b">
        <v>1</v>
      </c>
      <c r="AF41" s="2602"/>
      <c r="AG41" s="1696"/>
      <c r="AH41" s="2587"/>
      <c r="AI41" s="1121"/>
      <c r="AJ41" s="2603"/>
      <c r="AK41" s="2588"/>
      <c r="AL41" s="1121"/>
      <c r="AM41" s="2587"/>
      <c r="AN41" s="1121"/>
      <c r="AO41" s="2603"/>
      <c r="AP41" s="1697"/>
      <c r="AQ41" s="1698"/>
      <c r="AR41" s="1698"/>
    </row>
    <row r="42" spans="1:44" ht="30" customHeight="1">
      <c r="A42" s="1698"/>
      <c r="B42" s="1698"/>
      <c r="C42" s="5180">
        <v>13</v>
      </c>
      <c r="D42" s="5166"/>
      <c r="E42" s="5167"/>
      <c r="F42" s="2587" t="s">
        <v>615</v>
      </c>
      <c r="G42" s="2902" t="s">
        <v>680</v>
      </c>
      <c r="H42" s="2609" t="s">
        <v>681</v>
      </c>
      <c r="I42" s="2665" t="s">
        <v>112</v>
      </c>
      <c r="J42" s="2903" t="s">
        <v>426</v>
      </c>
      <c r="K42" s="2591" t="s">
        <v>642</v>
      </c>
      <c r="L42" s="1121" t="s">
        <v>427</v>
      </c>
      <c r="M42" s="1115" t="s">
        <v>25</v>
      </c>
      <c r="N42" s="2772">
        <v>0.75</v>
      </c>
      <c r="O42" s="2904">
        <v>45821</v>
      </c>
      <c r="P42" s="2905">
        <v>45821</v>
      </c>
      <c r="Q42" s="2906" t="s">
        <v>14</v>
      </c>
      <c r="R42" s="2907">
        <v>46022</v>
      </c>
      <c r="S42" s="1126">
        <v>1495500000</v>
      </c>
      <c r="T42" s="1126">
        <f t="shared" si="19"/>
        <v>149550000</v>
      </c>
      <c r="U42" s="2597">
        <f t="shared" si="20"/>
        <v>1645050000</v>
      </c>
      <c r="V42" s="2598"/>
      <c r="W42" s="2599"/>
      <c r="X42" s="1126">
        <v>0</v>
      </c>
      <c r="Y42" s="1126">
        <v>0</v>
      </c>
      <c r="Z42" s="1126">
        <f t="shared" ref="Z42:Z43" si="25">X42+Y42</f>
        <v>0</v>
      </c>
      <c r="AA42" s="2587">
        <v>0</v>
      </c>
      <c r="AB42" s="1126">
        <f t="shared" si="21"/>
        <v>1645050000</v>
      </c>
      <c r="AC42" s="2600">
        <f t="shared" si="22"/>
        <v>0</v>
      </c>
      <c r="AD42" s="2601" t="s">
        <v>643</v>
      </c>
      <c r="AE42" s="2493" t="b">
        <v>1</v>
      </c>
      <c r="AF42" s="2602" t="s">
        <v>428</v>
      </c>
      <c r="AG42" s="1696" t="s">
        <v>156</v>
      </c>
      <c r="AH42" s="1121" t="s">
        <v>429</v>
      </c>
      <c r="AI42" s="1121" t="s">
        <v>430</v>
      </c>
      <c r="AJ42" s="1121"/>
      <c r="AK42" s="1121" t="s">
        <v>431</v>
      </c>
      <c r="AL42" s="1121"/>
      <c r="AM42" s="1121"/>
      <c r="AN42" s="1121"/>
      <c r="AO42" s="1121"/>
      <c r="AP42" s="1697"/>
      <c r="AQ42" s="1698"/>
      <c r="AR42" s="1698"/>
    </row>
    <row r="43" spans="1:44" ht="30" customHeight="1">
      <c r="A43" s="1698"/>
      <c r="B43" s="1698"/>
      <c r="C43" s="5180">
        <v>14</v>
      </c>
      <c r="D43" s="5166"/>
      <c r="E43" s="5167"/>
      <c r="F43" s="2587" t="s">
        <v>615</v>
      </c>
      <c r="G43" s="2902" t="s">
        <v>682</v>
      </c>
      <c r="H43" s="2609" t="s">
        <v>681</v>
      </c>
      <c r="I43" s="2665" t="s">
        <v>112</v>
      </c>
      <c r="J43" s="2903" t="s">
        <v>426</v>
      </c>
      <c r="K43" s="2591" t="s">
        <v>642</v>
      </c>
      <c r="L43" s="1121" t="s">
        <v>427</v>
      </c>
      <c r="M43" s="1115" t="s">
        <v>116</v>
      </c>
      <c r="N43" s="2772">
        <v>0.25</v>
      </c>
      <c r="O43" s="2904">
        <v>45821</v>
      </c>
      <c r="P43" s="2905">
        <v>45821</v>
      </c>
      <c r="Q43" s="2906" t="s">
        <v>14</v>
      </c>
      <c r="R43" s="2907">
        <v>46022</v>
      </c>
      <c r="S43" s="1126">
        <v>498500000</v>
      </c>
      <c r="T43" s="1126">
        <f t="shared" si="19"/>
        <v>49850000</v>
      </c>
      <c r="U43" s="2597">
        <f t="shared" si="20"/>
        <v>548350000</v>
      </c>
      <c r="V43" s="2598"/>
      <c r="W43" s="2599"/>
      <c r="X43" s="1126">
        <v>0</v>
      </c>
      <c r="Y43" s="1126">
        <f>X43/10</f>
        <v>0</v>
      </c>
      <c r="Z43" s="1126">
        <f t="shared" si="25"/>
        <v>0</v>
      </c>
      <c r="AA43" s="2587">
        <v>0</v>
      </c>
      <c r="AB43" s="1126">
        <f t="shared" si="21"/>
        <v>548350000</v>
      </c>
      <c r="AC43" s="2600">
        <f t="shared" si="22"/>
        <v>0</v>
      </c>
      <c r="AD43" s="2601" t="s">
        <v>643</v>
      </c>
      <c r="AE43" s="2493" t="b">
        <v>1</v>
      </c>
      <c r="AF43" s="2602" t="s">
        <v>683</v>
      </c>
      <c r="AG43" s="1696"/>
      <c r="AH43" s="1121"/>
      <c r="AI43" s="1121"/>
      <c r="AJ43" s="1121"/>
      <c r="AK43" s="1121"/>
      <c r="AL43" s="1121"/>
      <c r="AM43" s="1121"/>
      <c r="AN43" s="1121"/>
      <c r="AO43" s="1121"/>
      <c r="AP43" s="1697"/>
      <c r="AQ43" s="1698"/>
      <c r="AR43" s="1698"/>
    </row>
    <row r="44" spans="1:44" ht="30" customHeight="1">
      <c r="A44" s="1698"/>
      <c r="B44" s="1698"/>
      <c r="C44" s="5180">
        <v>15</v>
      </c>
      <c r="D44" s="5166"/>
      <c r="E44" s="5167"/>
      <c r="F44" s="2908" t="s">
        <v>615</v>
      </c>
      <c r="G44" s="2908"/>
      <c r="H44" s="2609" t="s">
        <v>684</v>
      </c>
      <c r="I44" s="2665" t="s">
        <v>173</v>
      </c>
      <c r="J44" s="2903"/>
      <c r="K44" s="2591" t="s">
        <v>173</v>
      </c>
      <c r="L44" s="1135" t="s">
        <v>685</v>
      </c>
      <c r="M44" s="1115" t="s">
        <v>116</v>
      </c>
      <c r="N44" s="2593"/>
      <c r="O44" s="2904"/>
      <c r="P44" s="1695"/>
      <c r="Q44" s="1114"/>
      <c r="R44" s="2909"/>
      <c r="S44" s="1126"/>
      <c r="T44" s="1126"/>
      <c r="U44" s="2597"/>
      <c r="V44" s="2598"/>
      <c r="W44" s="2599"/>
      <c r="X44" s="2876"/>
      <c r="Y44" s="2876"/>
      <c r="Z44" s="1126"/>
      <c r="AA44" s="1126"/>
      <c r="AB44" s="1126"/>
      <c r="AC44" s="2600"/>
      <c r="AD44" s="2910"/>
      <c r="AE44" s="2493" t="b">
        <v>1</v>
      </c>
      <c r="AF44" s="2911" t="s">
        <v>686</v>
      </c>
      <c r="AG44" s="1696"/>
      <c r="AH44" s="1121"/>
      <c r="AI44" s="1121"/>
      <c r="AJ44" s="1121"/>
      <c r="AK44" s="1121"/>
      <c r="AL44" s="1121"/>
      <c r="AM44" s="1121"/>
      <c r="AN44" s="1121"/>
      <c r="AO44" s="1121"/>
      <c r="AP44" s="1697"/>
      <c r="AQ44" s="1698"/>
      <c r="AR44" s="1698"/>
    </row>
    <row r="45" spans="1:44" ht="30" customHeight="1">
      <c r="A45" s="1698"/>
      <c r="B45" s="1698"/>
      <c r="C45" s="5180">
        <v>16</v>
      </c>
      <c r="D45" s="5166"/>
      <c r="E45" s="5167"/>
      <c r="F45" s="2908" t="s">
        <v>687</v>
      </c>
      <c r="G45" s="2908"/>
      <c r="H45" s="2588" t="s">
        <v>398</v>
      </c>
      <c r="I45" s="2665" t="s">
        <v>231</v>
      </c>
      <c r="J45" s="2903" t="s">
        <v>216</v>
      </c>
      <c r="K45" s="2591" t="s">
        <v>642</v>
      </c>
      <c r="L45" s="1135" t="s">
        <v>399</v>
      </c>
      <c r="M45" s="1115" t="s">
        <v>16</v>
      </c>
      <c r="N45" s="2593"/>
      <c r="O45" s="2904">
        <v>45915</v>
      </c>
      <c r="P45" s="2666">
        <v>45917</v>
      </c>
      <c r="Q45" s="1114" t="s">
        <v>14</v>
      </c>
      <c r="R45" s="1125">
        <v>46281</v>
      </c>
      <c r="S45" s="1126">
        <v>8000000</v>
      </c>
      <c r="T45" s="1126">
        <f>S45/10</f>
        <v>800000</v>
      </c>
      <c r="U45" s="2597">
        <f>SUM(S45:T45)</f>
        <v>8800000</v>
      </c>
      <c r="V45" s="2598"/>
      <c r="W45" s="2599"/>
      <c r="X45" s="2876">
        <f t="shared" ref="X45:AA45" si="26">SUM(X46:X47)</f>
        <v>4000000</v>
      </c>
      <c r="Y45" s="2876">
        <f t="shared" si="26"/>
        <v>400000</v>
      </c>
      <c r="Z45" s="2876">
        <f t="shared" si="26"/>
        <v>4400000</v>
      </c>
      <c r="AA45" s="2876">
        <f t="shared" si="26"/>
        <v>4400000</v>
      </c>
      <c r="AB45" s="1126"/>
      <c r="AC45" s="2600">
        <f>Z45/U45</f>
        <v>0.5</v>
      </c>
      <c r="AD45" s="2910"/>
      <c r="AE45" s="2493" t="b">
        <v>1</v>
      </c>
      <c r="AF45" s="2602" t="s">
        <v>400</v>
      </c>
      <c r="AG45" s="1696"/>
      <c r="AH45" s="1121"/>
      <c r="AI45" s="1121"/>
      <c r="AJ45" s="1121"/>
      <c r="AK45" s="1121"/>
      <c r="AL45" s="1121"/>
      <c r="AM45" s="1121"/>
      <c r="AN45" s="1121"/>
      <c r="AO45" s="1121"/>
      <c r="AP45" s="1697"/>
      <c r="AQ45" s="1698"/>
      <c r="AR45" s="1698"/>
    </row>
    <row r="46" spans="1:44" ht="13.5" customHeight="1">
      <c r="A46" s="2912"/>
      <c r="B46" s="2912"/>
      <c r="C46" s="5332"/>
      <c r="D46" s="5179"/>
      <c r="E46" s="5333"/>
      <c r="F46" s="2913"/>
      <c r="G46" s="2913"/>
      <c r="H46" s="2830" t="s">
        <v>198</v>
      </c>
      <c r="I46" s="2914"/>
      <c r="J46" s="2832"/>
      <c r="K46" s="2833" t="s">
        <v>115</v>
      </c>
      <c r="L46" s="2915"/>
      <c r="M46" s="2916"/>
      <c r="N46" s="2917"/>
      <c r="O46" s="2918"/>
      <c r="P46" s="2919"/>
      <c r="Q46" s="2920"/>
      <c r="R46" s="2921"/>
      <c r="S46" s="2839"/>
      <c r="T46" s="2839"/>
      <c r="U46" s="2840"/>
      <c r="V46" s="2779">
        <v>45917</v>
      </c>
      <c r="W46" s="2841">
        <v>45917</v>
      </c>
      <c r="X46" s="2922">
        <v>4000000</v>
      </c>
      <c r="Y46" s="2922">
        <f>X46/10</f>
        <v>400000</v>
      </c>
      <c r="Z46" s="2839">
        <f>SUM(X46:Y46)</f>
        <v>4400000</v>
      </c>
      <c r="AA46" s="2839">
        <f>Z46</f>
        <v>4400000</v>
      </c>
      <c r="AB46" s="2839"/>
      <c r="AC46" s="2923"/>
      <c r="AD46" s="2844"/>
      <c r="AE46" s="2845" t="b">
        <v>0</v>
      </c>
      <c r="AF46" s="2688"/>
      <c r="AG46" s="2689"/>
      <c r="AH46" s="2674"/>
      <c r="AI46" s="2674"/>
      <c r="AJ46" s="2674"/>
      <c r="AK46" s="2674"/>
      <c r="AL46" s="2674"/>
      <c r="AM46" s="2674"/>
      <c r="AN46" s="2674"/>
      <c r="AO46" s="2674"/>
      <c r="AP46" s="2691"/>
      <c r="AQ46" s="2912"/>
      <c r="AR46" s="2912"/>
    </row>
    <row r="47" spans="1:44" ht="13.5" customHeight="1">
      <c r="A47" s="2747"/>
      <c r="B47" s="2747"/>
      <c r="C47" s="5336"/>
      <c r="D47" s="5330"/>
      <c r="E47" s="5331"/>
      <c r="F47" s="2924"/>
      <c r="G47" s="2924"/>
      <c r="H47" s="2925" t="s">
        <v>199</v>
      </c>
      <c r="I47" s="2926"/>
      <c r="J47" s="2642"/>
      <c r="K47" s="2927"/>
      <c r="L47" s="2928"/>
      <c r="M47" s="2929"/>
      <c r="N47" s="2930"/>
      <c r="O47" s="2931"/>
      <c r="P47" s="2932"/>
      <c r="Q47" s="2933"/>
      <c r="R47" s="2934"/>
      <c r="S47" s="2935"/>
      <c r="T47" s="2935"/>
      <c r="U47" s="2936"/>
      <c r="V47" s="2937"/>
      <c r="W47" s="2938"/>
      <c r="X47" s="2939"/>
      <c r="Y47" s="2939"/>
      <c r="Z47" s="2935"/>
      <c r="AA47" s="2935"/>
      <c r="AB47" s="2935"/>
      <c r="AC47" s="2940"/>
      <c r="AD47" s="2941"/>
      <c r="AE47" s="2942" t="b">
        <v>0</v>
      </c>
      <c r="AF47" s="2943"/>
      <c r="AG47" s="2944"/>
      <c r="AH47" s="2945"/>
      <c r="AI47" s="2945"/>
      <c r="AJ47" s="2945"/>
      <c r="AK47" s="2945"/>
      <c r="AL47" s="2945"/>
      <c r="AM47" s="2945"/>
      <c r="AN47" s="2945"/>
      <c r="AO47" s="2945"/>
      <c r="AP47" s="2946"/>
      <c r="AQ47" s="2747"/>
      <c r="AR47" s="2747"/>
    </row>
    <row r="48" spans="1:44" ht="30" customHeight="1">
      <c r="A48" s="2947"/>
      <c r="B48" s="2947"/>
      <c r="C48" s="5337">
        <v>17</v>
      </c>
      <c r="D48" s="5176"/>
      <c r="E48" s="5177"/>
      <c r="F48" s="2949" t="s">
        <v>615</v>
      </c>
      <c r="G48" s="2949" t="s">
        <v>688</v>
      </c>
      <c r="H48" s="2950" t="s">
        <v>331</v>
      </c>
      <c r="I48" s="2951" t="s">
        <v>112</v>
      </c>
      <c r="J48" s="2952" t="s">
        <v>641</v>
      </c>
      <c r="K48" s="2953" t="s">
        <v>670</v>
      </c>
      <c r="L48" s="2954" t="s">
        <v>332</v>
      </c>
      <c r="M48" s="2955" t="s">
        <v>16</v>
      </c>
      <c r="N48" s="2956" t="s">
        <v>72</v>
      </c>
      <c r="O48" s="2957">
        <v>45777</v>
      </c>
      <c r="P48" s="2958">
        <v>45777</v>
      </c>
      <c r="Q48" s="2948" t="s">
        <v>14</v>
      </c>
      <c r="R48" s="2959">
        <v>47848</v>
      </c>
      <c r="S48" s="2960">
        <v>136500000</v>
      </c>
      <c r="T48" s="2960">
        <f>S48/10</f>
        <v>13650000</v>
      </c>
      <c r="U48" s="2961">
        <f>SUM(S48:T48)</f>
        <v>150150000</v>
      </c>
      <c r="V48" s="2962"/>
      <c r="W48" s="2963"/>
      <c r="X48" s="2960">
        <f>SUM(X49:X50)</f>
        <v>129675000</v>
      </c>
      <c r="Y48" s="2960">
        <f>X48/10</f>
        <v>12967500</v>
      </c>
      <c r="Z48" s="2960">
        <f t="shared" ref="Z48:Z49" si="27">SUM(X48:Y48)</f>
        <v>142642500</v>
      </c>
      <c r="AA48" s="2960">
        <f>Z48</f>
        <v>142642500</v>
      </c>
      <c r="AB48" s="2960">
        <f>ROUND(U48-AA48,0)</f>
        <v>7507500</v>
      </c>
      <c r="AC48" s="2964">
        <f>Z48/U48</f>
        <v>0.95</v>
      </c>
      <c r="AD48" s="2965" t="s">
        <v>643</v>
      </c>
      <c r="AE48" s="2966" t="b">
        <v>1</v>
      </c>
      <c r="AF48" s="2967" t="s">
        <v>333</v>
      </c>
      <c r="AG48" s="2968"/>
      <c r="AH48" s="2954"/>
      <c r="AI48" s="2954"/>
      <c r="AJ48" s="2954"/>
      <c r="AK48" s="2954"/>
      <c r="AL48" s="2954" t="s">
        <v>332</v>
      </c>
      <c r="AM48" s="2954" t="s">
        <v>334</v>
      </c>
      <c r="AN48" s="2954" t="s">
        <v>335</v>
      </c>
      <c r="AO48" s="2954" t="s">
        <v>336</v>
      </c>
      <c r="AP48" s="2956" t="s">
        <v>337</v>
      </c>
      <c r="AQ48" s="2947"/>
      <c r="AR48" s="2947"/>
    </row>
    <row r="49" spans="1:44" ht="13.5" customHeight="1">
      <c r="A49" s="2669"/>
      <c r="B49" s="2669"/>
      <c r="C49" s="5318"/>
      <c r="D49" s="5319"/>
      <c r="E49" s="5320"/>
      <c r="F49" s="2671"/>
      <c r="G49" s="2671"/>
      <c r="H49" s="2672" t="s">
        <v>689</v>
      </c>
      <c r="I49" s="2614"/>
      <c r="J49" s="2615"/>
      <c r="K49" s="2616" t="s">
        <v>115</v>
      </c>
      <c r="L49" s="2674"/>
      <c r="M49" s="2675"/>
      <c r="N49" s="2676"/>
      <c r="O49" s="2677"/>
      <c r="P49" s="2678"/>
      <c r="Q49" s="2670"/>
      <c r="R49" s="2679"/>
      <c r="S49" s="2680"/>
      <c r="T49" s="2680"/>
      <c r="U49" s="2681"/>
      <c r="V49" s="2682">
        <v>45777</v>
      </c>
      <c r="W49" s="2683">
        <v>45799</v>
      </c>
      <c r="X49" s="2680">
        <v>129675000</v>
      </c>
      <c r="Y49" s="2680">
        <f>X48/10</f>
        <v>12967500</v>
      </c>
      <c r="Z49" s="2680">
        <f t="shared" si="27"/>
        <v>142642500</v>
      </c>
      <c r="AA49" s="2684">
        <v>142642500</v>
      </c>
      <c r="AB49" s="2680"/>
      <c r="AC49" s="2685"/>
      <c r="AD49" s="2686"/>
      <c r="AE49" s="2687" t="b">
        <v>0</v>
      </c>
      <c r="AF49" s="2688"/>
      <c r="AG49" s="2689"/>
      <c r="AH49" s="2671"/>
      <c r="AI49" s="2674"/>
      <c r="AJ49" s="2690"/>
      <c r="AK49" s="2672"/>
      <c r="AL49" s="2674"/>
      <c r="AM49" s="2671"/>
      <c r="AN49" s="2674"/>
      <c r="AO49" s="2690"/>
      <c r="AP49" s="2691"/>
      <c r="AQ49" s="2669"/>
      <c r="AR49" s="2669"/>
    </row>
    <row r="50" spans="1:44" ht="15.75" customHeight="1">
      <c r="A50" s="2969"/>
      <c r="B50" s="2969"/>
      <c r="C50" s="5336"/>
      <c r="D50" s="5330"/>
      <c r="E50" s="5331"/>
      <c r="F50" s="2970"/>
      <c r="G50" s="2970"/>
      <c r="H50" s="2925"/>
      <c r="I50" s="2641"/>
      <c r="J50" s="2642"/>
      <c r="K50" s="2643" t="s">
        <v>648</v>
      </c>
      <c r="L50" s="2945"/>
      <c r="M50" s="2971"/>
      <c r="N50" s="2930"/>
      <c r="O50" s="2972"/>
      <c r="P50" s="2973"/>
      <c r="Q50" s="2974"/>
      <c r="R50" s="2975"/>
      <c r="S50" s="2935"/>
      <c r="T50" s="2935"/>
      <c r="U50" s="2936"/>
      <c r="V50" s="2937"/>
      <c r="W50" s="2938"/>
      <c r="X50" s="2935"/>
      <c r="Y50" s="2935"/>
      <c r="Z50" s="2935"/>
      <c r="AA50" s="2976"/>
      <c r="AB50" s="2970"/>
      <c r="AC50" s="2940"/>
      <c r="AD50" s="2941"/>
      <c r="AE50" s="2942" t="b">
        <v>0</v>
      </c>
      <c r="AF50" s="2943"/>
      <c r="AG50" s="2944"/>
      <c r="AH50" s="2970"/>
      <c r="AI50" s="2945"/>
      <c r="AJ50" s="2977"/>
      <c r="AK50" s="2925"/>
      <c r="AL50" s="2945"/>
      <c r="AM50" s="2970"/>
      <c r="AN50" s="2945"/>
      <c r="AO50" s="2977"/>
      <c r="AP50" s="2946"/>
      <c r="AQ50" s="2969"/>
      <c r="AR50" s="2969"/>
    </row>
    <row r="51" spans="1:44" ht="30" customHeight="1">
      <c r="A51" s="2692"/>
      <c r="B51" s="2692"/>
      <c r="C51" s="5321">
        <v>18</v>
      </c>
      <c r="D51" s="5163"/>
      <c r="E51" s="5164"/>
      <c r="F51" s="2694" t="s">
        <v>615</v>
      </c>
      <c r="G51" s="2699" t="s">
        <v>690</v>
      </c>
      <c r="H51" s="2695" t="s">
        <v>339</v>
      </c>
      <c r="I51" s="2978" t="s">
        <v>112</v>
      </c>
      <c r="J51" s="2979" t="s">
        <v>641</v>
      </c>
      <c r="K51" s="2980" t="s">
        <v>670</v>
      </c>
      <c r="L51" s="2699" t="s">
        <v>691</v>
      </c>
      <c r="M51" s="2981" t="s">
        <v>16</v>
      </c>
      <c r="N51" s="2701" t="s">
        <v>72</v>
      </c>
      <c r="O51" s="2982">
        <v>45789</v>
      </c>
      <c r="P51" s="2983">
        <v>45789</v>
      </c>
      <c r="Q51" s="2693" t="s">
        <v>14</v>
      </c>
      <c r="R51" s="2984">
        <v>45838</v>
      </c>
      <c r="S51" s="2706">
        <v>124975000</v>
      </c>
      <c r="T51" s="2706">
        <f>S51/10</f>
        <v>12497500</v>
      </c>
      <c r="U51" s="2707">
        <f>SUM(S51:T51)</f>
        <v>137472500</v>
      </c>
      <c r="V51" s="2708"/>
      <c r="W51" s="2709"/>
      <c r="X51" s="2706">
        <f>SUM(X52:X53)</f>
        <v>124975000</v>
      </c>
      <c r="Y51" s="2706">
        <f t="shared" ref="Y51:Y55" si="28">X51/10</f>
        <v>12497500</v>
      </c>
      <c r="Z51" s="2706">
        <f t="shared" ref="Z51:Z55" si="29">SUM(X51:Y51)</f>
        <v>137472500</v>
      </c>
      <c r="AA51" s="2706">
        <f>SUM(AA52:AA53)</f>
        <v>137422780</v>
      </c>
      <c r="AB51" s="2706">
        <f>ROUND(U51-AA51,0)</f>
        <v>49720</v>
      </c>
      <c r="AC51" s="2711">
        <f>AA51/U51</f>
        <v>0.99963832766553307</v>
      </c>
      <c r="AD51" s="2985" t="s">
        <v>643</v>
      </c>
      <c r="AE51" s="2713" t="b">
        <v>1</v>
      </c>
      <c r="AF51" s="2602" t="s">
        <v>341</v>
      </c>
      <c r="AG51" s="1696" t="s">
        <v>342</v>
      </c>
      <c r="AH51" s="1121" t="s">
        <v>343</v>
      </c>
      <c r="AI51" s="1121" t="s">
        <v>344</v>
      </c>
      <c r="AJ51" s="1121" t="s">
        <v>345</v>
      </c>
      <c r="AK51" s="1121" t="s">
        <v>346</v>
      </c>
      <c r="AL51" s="1121" t="s">
        <v>347</v>
      </c>
      <c r="AM51" s="1121" t="s">
        <v>348</v>
      </c>
      <c r="AN51" s="1121" t="s">
        <v>349</v>
      </c>
      <c r="AO51" s="1121" t="s">
        <v>350</v>
      </c>
      <c r="AP51" s="1697" t="s">
        <v>351</v>
      </c>
      <c r="AQ51" s="2692"/>
      <c r="AR51" s="2692"/>
    </row>
    <row r="52" spans="1:44" ht="13.5" customHeight="1">
      <c r="A52" s="2912"/>
      <c r="B52" s="2912"/>
      <c r="C52" s="5332"/>
      <c r="D52" s="5179"/>
      <c r="E52" s="5333"/>
      <c r="F52" s="2829"/>
      <c r="G52" s="2829"/>
      <c r="H52" s="2830" t="s">
        <v>352</v>
      </c>
      <c r="I52" s="2831"/>
      <c r="J52" s="2832"/>
      <c r="K52" s="2833" t="s">
        <v>115</v>
      </c>
      <c r="L52" s="2848"/>
      <c r="M52" s="2373"/>
      <c r="N52" s="2917"/>
      <c r="O52" s="2986"/>
      <c r="P52" s="2919"/>
      <c r="Q52" s="2828"/>
      <c r="R52" s="2987"/>
      <c r="S52" s="2839"/>
      <c r="T52" s="2839"/>
      <c r="U52" s="2840"/>
      <c r="V52" s="2988">
        <v>45808</v>
      </c>
      <c r="W52" s="2989">
        <v>45901</v>
      </c>
      <c r="X52" s="2990">
        <v>124929800</v>
      </c>
      <c r="Y52" s="2990">
        <f t="shared" si="28"/>
        <v>12492980</v>
      </c>
      <c r="Z52" s="2990">
        <f t="shared" si="29"/>
        <v>137422780</v>
      </c>
      <c r="AA52" s="2991">
        <f>Z52</f>
        <v>137422780</v>
      </c>
      <c r="AB52" s="2990"/>
      <c r="AC52" s="2992"/>
      <c r="AD52" s="2844"/>
      <c r="AE52" s="2845" t="b">
        <v>1</v>
      </c>
      <c r="AF52" s="2846" t="s">
        <v>353</v>
      </c>
      <c r="AG52" s="2847"/>
      <c r="AH52" s="2829"/>
      <c r="AI52" s="2848"/>
      <c r="AJ52" s="2849"/>
      <c r="AK52" s="2830"/>
      <c r="AL52" s="2848"/>
      <c r="AM52" s="2829"/>
      <c r="AN52" s="2848"/>
      <c r="AO52" s="2849"/>
      <c r="AP52" s="2850"/>
      <c r="AQ52" s="2912"/>
      <c r="AR52" s="2912"/>
    </row>
    <row r="53" spans="1:44" ht="13.5" customHeight="1">
      <c r="A53" s="2969"/>
      <c r="B53" s="2969"/>
      <c r="C53" s="5336"/>
      <c r="D53" s="5330"/>
      <c r="E53" s="5331"/>
      <c r="F53" s="2970"/>
      <c r="G53" s="2970"/>
      <c r="H53" s="2925" t="s">
        <v>354</v>
      </c>
      <c r="I53" s="2641"/>
      <c r="J53" s="2642"/>
      <c r="K53" s="2927" t="s">
        <v>670</v>
      </c>
      <c r="L53" s="2945"/>
      <c r="M53" s="2971"/>
      <c r="N53" s="2930"/>
      <c r="O53" s="2972"/>
      <c r="P53" s="2973"/>
      <c r="Q53" s="2974"/>
      <c r="R53" s="2975"/>
      <c r="S53" s="2935"/>
      <c r="T53" s="2935"/>
      <c r="U53" s="2936"/>
      <c r="V53" s="2937">
        <v>45838</v>
      </c>
      <c r="W53" s="2938"/>
      <c r="X53" s="2935">
        <v>45200</v>
      </c>
      <c r="Y53" s="2935">
        <f t="shared" si="28"/>
        <v>4520</v>
      </c>
      <c r="Z53" s="2935">
        <f t="shared" si="29"/>
        <v>49720</v>
      </c>
      <c r="AA53" s="2993">
        <v>0</v>
      </c>
      <c r="AB53" s="2994"/>
      <c r="AC53" s="2940"/>
      <c r="AD53" s="2941"/>
      <c r="AE53" s="2942" t="b">
        <v>0</v>
      </c>
      <c r="AF53" s="2943"/>
      <c r="AG53" s="2944"/>
      <c r="AH53" s="2970"/>
      <c r="AI53" s="2945"/>
      <c r="AJ53" s="2977"/>
      <c r="AK53" s="2925"/>
      <c r="AL53" s="2945"/>
      <c r="AM53" s="2970"/>
      <c r="AN53" s="2945"/>
      <c r="AO53" s="2977"/>
      <c r="AP53" s="2946"/>
      <c r="AQ53" s="2969"/>
      <c r="AR53" s="2969"/>
    </row>
    <row r="54" spans="1:44" ht="30" customHeight="1">
      <c r="A54" s="1698"/>
      <c r="B54" s="1698"/>
      <c r="C54" s="5180">
        <v>19</v>
      </c>
      <c r="D54" s="5166"/>
      <c r="E54" s="5167"/>
      <c r="F54" s="2587" t="s">
        <v>638</v>
      </c>
      <c r="G54" s="2587" t="s">
        <v>692</v>
      </c>
      <c r="H54" s="2588" t="s">
        <v>693</v>
      </c>
      <c r="I54" s="2665" t="s">
        <v>371</v>
      </c>
      <c r="J54" s="2590" t="s">
        <v>197</v>
      </c>
      <c r="K54" s="2591" t="s">
        <v>642</v>
      </c>
      <c r="L54" s="1121" t="s">
        <v>37</v>
      </c>
      <c r="M54" s="1115" t="s">
        <v>16</v>
      </c>
      <c r="N54" s="2593" t="s">
        <v>72</v>
      </c>
      <c r="O54" s="2995" t="s">
        <v>371</v>
      </c>
      <c r="P54" s="2604">
        <v>45809</v>
      </c>
      <c r="Q54" s="1114" t="s">
        <v>14</v>
      </c>
      <c r="R54" s="2596">
        <v>46173</v>
      </c>
      <c r="S54" s="1126">
        <v>6000000</v>
      </c>
      <c r="T54" s="1126">
        <f>S54/10</f>
        <v>600000</v>
      </c>
      <c r="U54" s="2597">
        <f>SUM(S54:T54)</f>
        <v>6600000</v>
      </c>
      <c r="V54" s="2598"/>
      <c r="W54" s="2599"/>
      <c r="X54" s="1126">
        <f>SUM(X55)</f>
        <v>6000000</v>
      </c>
      <c r="Y54" s="1126">
        <f t="shared" si="28"/>
        <v>600000</v>
      </c>
      <c r="Z54" s="1126">
        <f t="shared" si="29"/>
        <v>6600000</v>
      </c>
      <c r="AA54" s="2901">
        <f>SUM(AA55)</f>
        <v>6600000</v>
      </c>
      <c r="AB54" s="1126">
        <f>ROUND(U54-AA54,0)</f>
        <v>0</v>
      </c>
      <c r="AC54" s="2600">
        <f>Z54/U54</f>
        <v>1</v>
      </c>
      <c r="AD54" s="2601" t="s">
        <v>643</v>
      </c>
      <c r="AE54" s="2493" t="b">
        <v>1</v>
      </c>
      <c r="AF54" s="2602" t="s">
        <v>694</v>
      </c>
      <c r="AG54" s="1696" t="s">
        <v>156</v>
      </c>
      <c r="AH54" s="2587" t="s">
        <v>373</v>
      </c>
      <c r="AI54" s="1121" t="s">
        <v>374</v>
      </c>
      <c r="AJ54" s="2603" t="s">
        <v>72</v>
      </c>
      <c r="AK54" s="2587" t="s">
        <v>72</v>
      </c>
      <c r="AL54" s="1696" t="s">
        <v>375</v>
      </c>
      <c r="AM54" s="2587" t="s">
        <v>376</v>
      </c>
      <c r="AN54" s="1121" t="s">
        <v>377</v>
      </c>
      <c r="AO54" s="2603" t="s">
        <v>378</v>
      </c>
      <c r="AP54" s="2587" t="s">
        <v>213</v>
      </c>
      <c r="AQ54" s="1698"/>
      <c r="AR54" s="1698"/>
    </row>
    <row r="55" spans="1:44" ht="13.5" customHeight="1">
      <c r="A55" s="2996"/>
      <c r="B55" s="2996"/>
      <c r="C55" s="5338"/>
      <c r="D55" s="5163"/>
      <c r="E55" s="5164"/>
      <c r="F55" s="2997"/>
      <c r="G55" s="2997"/>
      <c r="H55" s="2998" t="s">
        <v>379</v>
      </c>
      <c r="I55" s="2999"/>
      <c r="J55" s="3000"/>
      <c r="K55" s="3001" t="s">
        <v>115</v>
      </c>
      <c r="L55" s="3002"/>
      <c r="M55" s="3003"/>
      <c r="N55" s="3004"/>
      <c r="O55" s="3005"/>
      <c r="P55" s="3006"/>
      <c r="Q55" s="3007"/>
      <c r="R55" s="3008"/>
      <c r="S55" s="3009"/>
      <c r="T55" s="3009"/>
      <c r="U55" s="3010"/>
      <c r="V55" s="3011">
        <v>45809</v>
      </c>
      <c r="W55" s="3012">
        <v>45831</v>
      </c>
      <c r="X55" s="3013">
        <v>6000000</v>
      </c>
      <c r="Y55" s="3013">
        <f t="shared" si="28"/>
        <v>600000</v>
      </c>
      <c r="Z55" s="3013">
        <f t="shared" si="29"/>
        <v>6600000</v>
      </c>
      <c r="AA55" s="3014">
        <v>6600000</v>
      </c>
      <c r="AB55" s="3015"/>
      <c r="AC55" s="3016"/>
      <c r="AD55" s="3017"/>
      <c r="AE55" s="3018" t="b">
        <v>0</v>
      </c>
      <c r="AF55" s="3019"/>
      <c r="AG55" s="3020"/>
      <c r="AH55" s="2997"/>
      <c r="AI55" s="3002"/>
      <c r="AJ55" s="3021"/>
      <c r="AK55" s="2998"/>
      <c r="AL55" s="3002"/>
      <c r="AM55" s="2997"/>
      <c r="AN55" s="3002"/>
      <c r="AO55" s="3021"/>
      <c r="AP55" s="3022"/>
      <c r="AQ55" s="2996"/>
      <c r="AR55" s="2996"/>
    </row>
    <row r="56" spans="1:44" ht="30" customHeight="1">
      <c r="A56" s="2337"/>
      <c r="B56" s="2337"/>
      <c r="C56" s="5321">
        <v>20</v>
      </c>
      <c r="D56" s="5163"/>
      <c r="E56" s="5164"/>
      <c r="F56" s="3023" t="s">
        <v>687</v>
      </c>
      <c r="G56" s="3023"/>
      <c r="H56" s="2695" t="s">
        <v>402</v>
      </c>
      <c r="I56" s="3024" t="s">
        <v>112</v>
      </c>
      <c r="J56" s="3025" t="s">
        <v>641</v>
      </c>
      <c r="K56" s="2698" t="s">
        <v>642</v>
      </c>
      <c r="L56" s="3026" t="s">
        <v>156</v>
      </c>
      <c r="M56" s="2981" t="s">
        <v>16</v>
      </c>
      <c r="N56" s="2701"/>
      <c r="O56" s="2904">
        <v>45667</v>
      </c>
      <c r="P56" s="3027">
        <v>45667</v>
      </c>
      <c r="Q56" s="3028" t="s">
        <v>14</v>
      </c>
      <c r="R56" s="2984">
        <v>46031</v>
      </c>
      <c r="S56" s="2706">
        <v>1334400000</v>
      </c>
      <c r="T56" s="2706">
        <f>S56/10</f>
        <v>133440000</v>
      </c>
      <c r="U56" s="2707">
        <f>SUM(S56:T56)</f>
        <v>1467840000</v>
      </c>
      <c r="V56" s="2708"/>
      <c r="W56" s="2709"/>
      <c r="X56" s="3029">
        <f t="shared" ref="X56:AA56" si="30">SUM(X57:X64)</f>
        <v>889600000</v>
      </c>
      <c r="Y56" s="3029">
        <f t="shared" si="30"/>
        <v>88960000</v>
      </c>
      <c r="Z56" s="3029">
        <f t="shared" si="30"/>
        <v>978560000</v>
      </c>
      <c r="AA56" s="3029">
        <f t="shared" si="30"/>
        <v>978560000</v>
      </c>
      <c r="AB56" s="2706">
        <f>ROUND(U56-AA56,0)</f>
        <v>489280000</v>
      </c>
      <c r="AC56" s="3030">
        <f>Z56/U56</f>
        <v>0.66666666666666663</v>
      </c>
      <c r="AD56" s="2712"/>
      <c r="AE56" s="2713" t="b">
        <v>1</v>
      </c>
      <c r="AF56" s="2602"/>
      <c r="AG56" s="1696"/>
      <c r="AH56" s="1121"/>
      <c r="AI56" s="1121"/>
      <c r="AJ56" s="1121"/>
      <c r="AK56" s="1121"/>
      <c r="AL56" s="1121"/>
      <c r="AM56" s="1121"/>
      <c r="AN56" s="1121"/>
      <c r="AO56" s="1121"/>
      <c r="AP56" s="1697"/>
      <c r="AQ56" s="2337"/>
      <c r="AR56" s="2337"/>
    </row>
    <row r="57" spans="1:44" ht="13.5" customHeight="1">
      <c r="A57" s="2669"/>
      <c r="B57" s="2669"/>
      <c r="C57" s="5318"/>
      <c r="D57" s="5319"/>
      <c r="E57" s="5320"/>
      <c r="F57" s="2671"/>
      <c r="G57" s="2671"/>
      <c r="H57" s="2672" t="s">
        <v>317</v>
      </c>
      <c r="I57" s="2614"/>
      <c r="J57" s="2615"/>
      <c r="K57" s="2616"/>
      <c r="L57" s="2674"/>
      <c r="M57" s="2776"/>
      <c r="N57" s="2777"/>
      <c r="O57" s="2677"/>
      <c r="P57" s="2778"/>
      <c r="Q57" s="2670"/>
      <c r="R57" s="2679"/>
      <c r="S57" s="2680"/>
      <c r="T57" s="2680"/>
      <c r="U57" s="2681"/>
      <c r="V57" s="2682">
        <v>45667</v>
      </c>
      <c r="W57" s="2683">
        <v>45677</v>
      </c>
      <c r="X57" s="2680">
        <v>111200000</v>
      </c>
      <c r="Y57" s="2680">
        <f t="shared" ref="Y57:Y65" si="31">X57/10</f>
        <v>11120000</v>
      </c>
      <c r="Z57" s="2680">
        <f t="shared" ref="Z57:Z65" si="32">SUM(X57:Y57)</f>
        <v>122320000</v>
      </c>
      <c r="AA57" s="2684">
        <f t="shared" ref="AA57:AA64" si="33">Z57</f>
        <v>122320000</v>
      </c>
      <c r="AB57" s="2780"/>
      <c r="AC57" s="2685"/>
      <c r="AD57" s="2686"/>
      <c r="AE57" s="2687" t="b">
        <v>0</v>
      </c>
      <c r="AF57" s="2688"/>
      <c r="AG57" s="2689"/>
      <c r="AH57" s="2671"/>
      <c r="AI57" s="2674"/>
      <c r="AJ57" s="2690"/>
      <c r="AK57" s="2672"/>
      <c r="AL57" s="2674"/>
      <c r="AM57" s="2671"/>
      <c r="AN57" s="2674"/>
      <c r="AO57" s="2690"/>
      <c r="AP57" s="2691"/>
      <c r="AQ57" s="2669"/>
      <c r="AR57" s="2669"/>
    </row>
    <row r="58" spans="1:44" ht="13.5" customHeight="1">
      <c r="A58" s="3031"/>
      <c r="B58" s="3031"/>
      <c r="C58" s="5326"/>
      <c r="D58" s="5327"/>
      <c r="E58" s="5328"/>
      <c r="F58" s="2781"/>
      <c r="G58" s="2781"/>
      <c r="H58" s="2782" t="s">
        <v>318</v>
      </c>
      <c r="I58" s="2399"/>
      <c r="J58" s="2523"/>
      <c r="K58" s="2401"/>
      <c r="L58" s="2783"/>
      <c r="M58" s="2784"/>
      <c r="N58" s="2785"/>
      <c r="O58" s="2786"/>
      <c r="P58" s="2787"/>
      <c r="Q58" s="2788"/>
      <c r="R58" s="2789"/>
      <c r="S58" s="2790"/>
      <c r="T58" s="2790"/>
      <c r="U58" s="2791"/>
      <c r="V58" s="2792">
        <v>45698</v>
      </c>
      <c r="W58" s="2793">
        <v>45708</v>
      </c>
      <c r="X58" s="2790">
        <v>111200000</v>
      </c>
      <c r="Y58" s="2790">
        <f t="shared" si="31"/>
        <v>11120000</v>
      </c>
      <c r="Z58" s="2790">
        <f t="shared" si="32"/>
        <v>122320000</v>
      </c>
      <c r="AA58" s="2794">
        <f t="shared" si="33"/>
        <v>122320000</v>
      </c>
      <c r="AB58" s="2795"/>
      <c r="AC58" s="2796"/>
      <c r="AD58" s="2797"/>
      <c r="AE58" s="2798" t="b">
        <v>0</v>
      </c>
      <c r="AF58" s="2799"/>
      <c r="AG58" s="2800"/>
      <c r="AH58" s="2781"/>
      <c r="AI58" s="2783"/>
      <c r="AJ58" s="2801"/>
      <c r="AK58" s="2782"/>
      <c r="AL58" s="2783"/>
      <c r="AM58" s="2781"/>
      <c r="AN58" s="2783"/>
      <c r="AO58" s="2801"/>
      <c r="AP58" s="2802"/>
      <c r="AQ58" s="3031"/>
      <c r="AR58" s="3031"/>
    </row>
    <row r="59" spans="1:44" ht="13.5" customHeight="1">
      <c r="A59" s="3031"/>
      <c r="B59" s="3031"/>
      <c r="C59" s="5326"/>
      <c r="D59" s="5327"/>
      <c r="E59" s="5328"/>
      <c r="F59" s="3032"/>
      <c r="G59" s="3032"/>
      <c r="H59" s="2782" t="s">
        <v>319</v>
      </c>
      <c r="I59" s="3033"/>
      <c r="J59" s="3034"/>
      <c r="K59" s="3035"/>
      <c r="L59" s="3036"/>
      <c r="M59" s="3037"/>
      <c r="N59" s="3038"/>
      <c r="O59" s="3039"/>
      <c r="P59" s="3040"/>
      <c r="Q59" s="3041"/>
      <c r="R59" s="3042"/>
      <c r="S59" s="2790"/>
      <c r="T59" s="2790"/>
      <c r="U59" s="2791"/>
      <c r="V59" s="2792">
        <v>45726</v>
      </c>
      <c r="W59" s="2793">
        <v>45736</v>
      </c>
      <c r="X59" s="2790">
        <v>111200000</v>
      </c>
      <c r="Y59" s="2790">
        <f t="shared" si="31"/>
        <v>11120000</v>
      </c>
      <c r="Z59" s="2790">
        <f t="shared" si="32"/>
        <v>122320000</v>
      </c>
      <c r="AA59" s="2794">
        <f t="shared" si="33"/>
        <v>122320000</v>
      </c>
      <c r="AB59" s="2790"/>
      <c r="AC59" s="2796"/>
      <c r="AD59" s="2797"/>
      <c r="AE59" s="2798" t="b">
        <v>0</v>
      </c>
      <c r="AF59" s="2799"/>
      <c r="AG59" s="2800"/>
      <c r="AH59" s="2783"/>
      <c r="AI59" s="2783"/>
      <c r="AJ59" s="2783"/>
      <c r="AK59" s="2783"/>
      <c r="AL59" s="2783"/>
      <c r="AM59" s="2783"/>
      <c r="AN59" s="2783"/>
      <c r="AO59" s="2783"/>
      <c r="AP59" s="2802"/>
      <c r="AQ59" s="3031"/>
      <c r="AR59" s="3031"/>
    </row>
    <row r="60" spans="1:44" ht="13.5" customHeight="1">
      <c r="A60" s="3031"/>
      <c r="B60" s="3031"/>
      <c r="C60" s="5326"/>
      <c r="D60" s="5327"/>
      <c r="E60" s="5328"/>
      <c r="F60" s="3032"/>
      <c r="G60" s="3032"/>
      <c r="H60" s="2782" t="s">
        <v>320</v>
      </c>
      <c r="I60" s="3033"/>
      <c r="J60" s="3034"/>
      <c r="K60" s="3035"/>
      <c r="L60" s="3036"/>
      <c r="M60" s="3037"/>
      <c r="N60" s="3038"/>
      <c r="O60" s="3039"/>
      <c r="P60" s="3040"/>
      <c r="Q60" s="3041"/>
      <c r="R60" s="3042"/>
      <c r="S60" s="2790"/>
      <c r="T60" s="2790"/>
      <c r="U60" s="2791"/>
      <c r="V60" s="2792">
        <v>45757</v>
      </c>
      <c r="W60" s="2793">
        <v>45767</v>
      </c>
      <c r="X60" s="2790">
        <v>111200000</v>
      </c>
      <c r="Y60" s="2790">
        <f t="shared" si="31"/>
        <v>11120000</v>
      </c>
      <c r="Z60" s="2790">
        <f t="shared" si="32"/>
        <v>122320000</v>
      </c>
      <c r="AA60" s="2794">
        <f t="shared" si="33"/>
        <v>122320000</v>
      </c>
      <c r="AB60" s="2790"/>
      <c r="AC60" s="2796"/>
      <c r="AD60" s="2797"/>
      <c r="AE60" s="2798" t="b">
        <v>0</v>
      </c>
      <c r="AF60" s="2799"/>
      <c r="AG60" s="2800"/>
      <c r="AH60" s="2783"/>
      <c r="AI60" s="2783"/>
      <c r="AJ60" s="2783"/>
      <c r="AK60" s="2783"/>
      <c r="AL60" s="2783"/>
      <c r="AM60" s="2783"/>
      <c r="AN60" s="2783"/>
      <c r="AO60" s="2783"/>
      <c r="AP60" s="2802"/>
      <c r="AQ60" s="3031"/>
      <c r="AR60" s="3031"/>
    </row>
    <row r="61" spans="1:44" ht="13.5" customHeight="1">
      <c r="A61" s="3031"/>
      <c r="B61" s="3031"/>
      <c r="C61" s="5326"/>
      <c r="D61" s="5327"/>
      <c r="E61" s="5328"/>
      <c r="F61" s="3032"/>
      <c r="G61" s="3032"/>
      <c r="H61" s="2782" t="s">
        <v>321</v>
      </c>
      <c r="I61" s="3033"/>
      <c r="J61" s="3034"/>
      <c r="K61" s="3035"/>
      <c r="L61" s="3036"/>
      <c r="M61" s="3037"/>
      <c r="N61" s="3038"/>
      <c r="O61" s="3039"/>
      <c r="P61" s="3040"/>
      <c r="Q61" s="3041"/>
      <c r="R61" s="3042"/>
      <c r="S61" s="2790"/>
      <c r="T61" s="2790"/>
      <c r="U61" s="2791"/>
      <c r="V61" s="2792">
        <v>45787</v>
      </c>
      <c r="W61" s="2793">
        <v>45797</v>
      </c>
      <c r="X61" s="2790">
        <v>111200000</v>
      </c>
      <c r="Y61" s="2790">
        <f t="shared" si="31"/>
        <v>11120000</v>
      </c>
      <c r="Z61" s="2790">
        <f t="shared" si="32"/>
        <v>122320000</v>
      </c>
      <c r="AA61" s="2794">
        <f t="shared" si="33"/>
        <v>122320000</v>
      </c>
      <c r="AB61" s="2790"/>
      <c r="AC61" s="2796"/>
      <c r="AD61" s="2797"/>
      <c r="AE61" s="2798" t="b">
        <v>0</v>
      </c>
      <c r="AF61" s="2799"/>
      <c r="AG61" s="2800"/>
      <c r="AH61" s="2783"/>
      <c r="AI61" s="2783"/>
      <c r="AJ61" s="2783"/>
      <c r="AK61" s="2783"/>
      <c r="AL61" s="2783"/>
      <c r="AM61" s="2783"/>
      <c r="AN61" s="2783"/>
      <c r="AO61" s="2783"/>
      <c r="AP61" s="2802"/>
      <c r="AQ61" s="3031"/>
      <c r="AR61" s="3031"/>
    </row>
    <row r="62" spans="1:44" ht="13.5" customHeight="1">
      <c r="A62" s="3031"/>
      <c r="B62" s="3031"/>
      <c r="C62" s="5326"/>
      <c r="D62" s="5327"/>
      <c r="E62" s="5328"/>
      <c r="F62" s="3032"/>
      <c r="G62" s="3032"/>
      <c r="H62" s="2782" t="s">
        <v>322</v>
      </c>
      <c r="I62" s="3033"/>
      <c r="J62" s="3034"/>
      <c r="K62" s="3035"/>
      <c r="L62" s="3036"/>
      <c r="M62" s="3037"/>
      <c r="N62" s="3038"/>
      <c r="O62" s="3039"/>
      <c r="P62" s="3040"/>
      <c r="Q62" s="3041"/>
      <c r="R62" s="3042"/>
      <c r="S62" s="2790"/>
      <c r="T62" s="2790"/>
      <c r="U62" s="2791"/>
      <c r="V62" s="2792">
        <v>45818</v>
      </c>
      <c r="W62" s="2793">
        <v>45828</v>
      </c>
      <c r="X62" s="2790">
        <v>111200000</v>
      </c>
      <c r="Y62" s="2790">
        <f t="shared" si="31"/>
        <v>11120000</v>
      </c>
      <c r="Z62" s="2790">
        <f t="shared" si="32"/>
        <v>122320000</v>
      </c>
      <c r="AA62" s="2794">
        <f t="shared" si="33"/>
        <v>122320000</v>
      </c>
      <c r="AB62" s="2790"/>
      <c r="AC62" s="2796"/>
      <c r="AD62" s="2797"/>
      <c r="AE62" s="2798" t="b">
        <v>0</v>
      </c>
      <c r="AF62" s="2799"/>
      <c r="AG62" s="2800"/>
      <c r="AH62" s="2783"/>
      <c r="AI62" s="2783"/>
      <c r="AJ62" s="2783"/>
      <c r="AK62" s="2783"/>
      <c r="AL62" s="2783"/>
      <c r="AM62" s="2783"/>
      <c r="AN62" s="2783"/>
      <c r="AO62" s="2783"/>
      <c r="AP62" s="2802"/>
      <c r="AQ62" s="3031"/>
      <c r="AR62" s="3031"/>
    </row>
    <row r="63" spans="1:44" ht="13.5" customHeight="1">
      <c r="A63" s="3031"/>
      <c r="B63" s="3031"/>
      <c r="C63" s="5326"/>
      <c r="D63" s="5327"/>
      <c r="E63" s="5328"/>
      <c r="F63" s="3032"/>
      <c r="G63" s="3032"/>
      <c r="H63" s="2782" t="s">
        <v>323</v>
      </c>
      <c r="I63" s="3033"/>
      <c r="J63" s="3034"/>
      <c r="K63" s="3035"/>
      <c r="L63" s="3036"/>
      <c r="M63" s="3037"/>
      <c r="N63" s="3038"/>
      <c r="O63" s="3039"/>
      <c r="P63" s="3040"/>
      <c r="Q63" s="3041"/>
      <c r="R63" s="3042"/>
      <c r="S63" s="2790"/>
      <c r="T63" s="2790"/>
      <c r="U63" s="2791"/>
      <c r="V63" s="2792">
        <v>45848</v>
      </c>
      <c r="W63" s="2793">
        <v>45858</v>
      </c>
      <c r="X63" s="2790">
        <v>111200000</v>
      </c>
      <c r="Y63" s="2790">
        <f t="shared" si="31"/>
        <v>11120000</v>
      </c>
      <c r="Z63" s="2790">
        <f t="shared" si="32"/>
        <v>122320000</v>
      </c>
      <c r="AA63" s="2794">
        <f t="shared" si="33"/>
        <v>122320000</v>
      </c>
      <c r="AB63" s="2790"/>
      <c r="AC63" s="2796"/>
      <c r="AD63" s="2797"/>
      <c r="AE63" s="2798" t="b">
        <v>0</v>
      </c>
      <c r="AF63" s="2799"/>
      <c r="AG63" s="2800"/>
      <c r="AH63" s="2783"/>
      <c r="AI63" s="2783"/>
      <c r="AJ63" s="2783"/>
      <c r="AK63" s="2783"/>
      <c r="AL63" s="2783"/>
      <c r="AM63" s="2783"/>
      <c r="AN63" s="2783"/>
      <c r="AO63" s="2783"/>
      <c r="AP63" s="2802"/>
      <c r="AQ63" s="3031"/>
      <c r="AR63" s="3031"/>
    </row>
    <row r="64" spans="1:44" ht="13.5" customHeight="1">
      <c r="A64" s="3031"/>
      <c r="B64" s="3031"/>
      <c r="C64" s="5326"/>
      <c r="D64" s="5327"/>
      <c r="E64" s="5328"/>
      <c r="F64" s="3032"/>
      <c r="G64" s="3032"/>
      <c r="H64" s="2782" t="s">
        <v>324</v>
      </c>
      <c r="I64" s="3033"/>
      <c r="J64" s="3034"/>
      <c r="K64" s="3035"/>
      <c r="L64" s="3036"/>
      <c r="M64" s="3037"/>
      <c r="N64" s="3038"/>
      <c r="O64" s="3039"/>
      <c r="P64" s="3040"/>
      <c r="Q64" s="3041"/>
      <c r="R64" s="3042"/>
      <c r="S64" s="2790"/>
      <c r="T64" s="2790"/>
      <c r="U64" s="2791"/>
      <c r="V64" s="2792">
        <v>45879</v>
      </c>
      <c r="W64" s="2793">
        <v>45889</v>
      </c>
      <c r="X64" s="2790">
        <v>111200000</v>
      </c>
      <c r="Y64" s="2790">
        <f t="shared" si="31"/>
        <v>11120000</v>
      </c>
      <c r="Z64" s="2790">
        <f t="shared" si="32"/>
        <v>122320000</v>
      </c>
      <c r="AA64" s="2794">
        <f t="shared" si="33"/>
        <v>122320000</v>
      </c>
      <c r="AB64" s="2790"/>
      <c r="AC64" s="2992"/>
      <c r="AD64" s="2797"/>
      <c r="AE64" s="2798" t="b">
        <v>1</v>
      </c>
      <c r="AF64" s="2799"/>
      <c r="AG64" s="2800"/>
      <c r="AH64" s="2783"/>
      <c r="AI64" s="2783"/>
      <c r="AJ64" s="2783"/>
      <c r="AK64" s="2783"/>
      <c r="AL64" s="2783"/>
      <c r="AM64" s="2783"/>
      <c r="AN64" s="2783"/>
      <c r="AO64" s="2783"/>
      <c r="AP64" s="2802"/>
      <c r="AQ64" s="3031"/>
      <c r="AR64" s="3031"/>
    </row>
    <row r="65" spans="1:44" ht="13.5" customHeight="1">
      <c r="A65" s="1751"/>
      <c r="B65" s="1751"/>
      <c r="C65" s="5339"/>
      <c r="D65" s="5330"/>
      <c r="E65" s="5331"/>
      <c r="F65" s="3043"/>
      <c r="G65" s="3043"/>
      <c r="H65" s="1080" t="s">
        <v>325</v>
      </c>
      <c r="I65" s="3044"/>
      <c r="J65" s="3045"/>
      <c r="K65" s="1061"/>
      <c r="L65" s="1743"/>
      <c r="M65" s="3046"/>
      <c r="N65" s="3047"/>
      <c r="O65" s="3048"/>
      <c r="P65" s="3049"/>
      <c r="Q65" s="1747"/>
      <c r="R65" s="1748"/>
      <c r="S65" s="1068"/>
      <c r="T65" s="1068"/>
      <c r="U65" s="3050"/>
      <c r="V65" s="3051">
        <v>45910</v>
      </c>
      <c r="W65" s="3052">
        <v>45920</v>
      </c>
      <c r="X65" s="3053">
        <v>111200000</v>
      </c>
      <c r="Y65" s="3053">
        <f t="shared" si="31"/>
        <v>11120000</v>
      </c>
      <c r="Z65" s="1068">
        <f t="shared" si="32"/>
        <v>122320000</v>
      </c>
      <c r="AA65" s="1068"/>
      <c r="AB65" s="2970"/>
      <c r="AC65" s="3054"/>
      <c r="AD65" s="3055"/>
      <c r="AE65" s="3056" t="b">
        <v>1</v>
      </c>
      <c r="AF65" s="3057"/>
      <c r="AG65" s="1077"/>
      <c r="AH65" s="1062"/>
      <c r="AI65" s="1062"/>
      <c r="AJ65" s="1062"/>
      <c r="AK65" s="1062"/>
      <c r="AL65" s="1062"/>
      <c r="AM65" s="1062"/>
      <c r="AN65" s="1062"/>
      <c r="AO65" s="1062"/>
      <c r="AP65" s="1081"/>
      <c r="AQ65" s="1751"/>
      <c r="AR65" s="1751"/>
    </row>
    <row r="66" spans="1:44" ht="30" customHeight="1">
      <c r="A66" s="2337"/>
      <c r="B66" s="2337"/>
      <c r="C66" s="5321">
        <v>21</v>
      </c>
      <c r="D66" s="5163"/>
      <c r="E66" s="5164"/>
      <c r="F66" s="3023" t="s">
        <v>687</v>
      </c>
      <c r="G66" s="2908"/>
      <c r="H66" s="2695" t="s">
        <v>356</v>
      </c>
      <c r="I66" s="3024" t="s">
        <v>112</v>
      </c>
      <c r="J66" s="3025" t="s">
        <v>641</v>
      </c>
      <c r="K66" s="3058" t="s">
        <v>642</v>
      </c>
      <c r="L66" s="1135" t="s">
        <v>116</v>
      </c>
      <c r="M66" s="2981" t="s">
        <v>16</v>
      </c>
      <c r="N66" s="2593"/>
      <c r="O66" s="2904">
        <v>45667</v>
      </c>
      <c r="P66" s="3027">
        <v>45667</v>
      </c>
      <c r="Q66" s="3028" t="s">
        <v>14</v>
      </c>
      <c r="R66" s="2984">
        <v>46031</v>
      </c>
      <c r="S66" s="1126">
        <v>3058800000</v>
      </c>
      <c r="T66" s="1126">
        <f>S66/10</f>
        <v>305880000</v>
      </c>
      <c r="U66" s="2597">
        <f>SUM(S66:T66)</f>
        <v>3364680000</v>
      </c>
      <c r="V66" s="2598"/>
      <c r="W66" s="2599"/>
      <c r="X66" s="2876">
        <f t="shared" ref="X66:AA66" si="34">SUM(X67:X75)</f>
        <v>2294100000</v>
      </c>
      <c r="Y66" s="2876">
        <f t="shared" si="34"/>
        <v>229410000</v>
      </c>
      <c r="Z66" s="2876">
        <f t="shared" si="34"/>
        <v>2523510000</v>
      </c>
      <c r="AA66" s="2876">
        <f t="shared" si="34"/>
        <v>2243120000</v>
      </c>
      <c r="AB66" s="2706">
        <f>ROUND(U66-AA66,0)</f>
        <v>1121560000</v>
      </c>
      <c r="AC66" s="2491">
        <f>Z66/U66</f>
        <v>0.75</v>
      </c>
      <c r="AD66" s="2910"/>
      <c r="AE66" s="2493" t="b">
        <v>1</v>
      </c>
      <c r="AF66" s="2602"/>
      <c r="AG66" s="1696"/>
      <c r="AH66" s="1121"/>
      <c r="AI66" s="1121"/>
      <c r="AJ66" s="1121"/>
      <c r="AK66" s="1121"/>
      <c r="AL66" s="1121"/>
      <c r="AM66" s="1121"/>
      <c r="AN66" s="1121"/>
      <c r="AO66" s="1121"/>
      <c r="AP66" s="1697"/>
      <c r="AQ66" s="2337"/>
      <c r="AR66" s="2337"/>
    </row>
    <row r="67" spans="1:44" ht="13.5" customHeight="1">
      <c r="A67" s="2669"/>
      <c r="B67" s="2669"/>
      <c r="C67" s="5318"/>
      <c r="D67" s="5319"/>
      <c r="E67" s="5320"/>
      <c r="F67" s="2671"/>
      <c r="G67" s="2671"/>
      <c r="H67" s="2672" t="s">
        <v>317</v>
      </c>
      <c r="I67" s="2614"/>
      <c r="J67" s="2615"/>
      <c r="K67" s="2616"/>
      <c r="L67" s="2674"/>
      <c r="M67" s="2776"/>
      <c r="N67" s="2777"/>
      <c r="O67" s="2677"/>
      <c r="P67" s="2778"/>
      <c r="Q67" s="2670"/>
      <c r="R67" s="2679"/>
      <c r="S67" s="2680"/>
      <c r="T67" s="2680"/>
      <c r="U67" s="2681"/>
      <c r="V67" s="2682">
        <v>45667</v>
      </c>
      <c r="W67" s="2683">
        <v>45677</v>
      </c>
      <c r="X67" s="2680">
        <v>254900000</v>
      </c>
      <c r="Y67" s="2680">
        <f t="shared" ref="Y67:Y75" si="35">X67/10</f>
        <v>25490000</v>
      </c>
      <c r="Z67" s="2680">
        <f t="shared" ref="Z67:Z75" si="36">SUM(X67:Y67)</f>
        <v>280390000</v>
      </c>
      <c r="AA67" s="2684">
        <v>280390000</v>
      </c>
      <c r="AB67" s="2780"/>
      <c r="AC67" s="2685"/>
      <c r="AD67" s="2686"/>
      <c r="AE67" s="2687" t="b">
        <v>0</v>
      </c>
      <c r="AF67" s="2688"/>
      <c r="AG67" s="2689"/>
      <c r="AH67" s="2671"/>
      <c r="AI67" s="2674"/>
      <c r="AJ67" s="2690"/>
      <c r="AK67" s="2672"/>
      <c r="AL67" s="2674"/>
      <c r="AM67" s="2671"/>
      <c r="AN67" s="2674"/>
      <c r="AO67" s="2690"/>
      <c r="AP67" s="2691"/>
      <c r="AQ67" s="2669"/>
      <c r="AR67" s="2669"/>
    </row>
    <row r="68" spans="1:44" ht="13.5" customHeight="1">
      <c r="A68" s="3031"/>
      <c r="B68" s="3031"/>
      <c r="C68" s="5326"/>
      <c r="D68" s="5327"/>
      <c r="E68" s="5328"/>
      <c r="F68" s="2781"/>
      <c r="G68" s="2781"/>
      <c r="H68" s="2782" t="s">
        <v>318</v>
      </c>
      <c r="I68" s="2399"/>
      <c r="J68" s="2523"/>
      <c r="K68" s="2401"/>
      <c r="L68" s="2783"/>
      <c r="M68" s="2784"/>
      <c r="N68" s="2785"/>
      <c r="O68" s="2786"/>
      <c r="P68" s="2787"/>
      <c r="Q68" s="2788"/>
      <c r="R68" s="2789"/>
      <c r="S68" s="2790"/>
      <c r="T68" s="2790"/>
      <c r="U68" s="2791"/>
      <c r="V68" s="2792">
        <v>45698</v>
      </c>
      <c r="W68" s="2793">
        <v>45708</v>
      </c>
      <c r="X68" s="2790">
        <v>254900000</v>
      </c>
      <c r="Y68" s="2790">
        <f t="shared" si="35"/>
        <v>25490000</v>
      </c>
      <c r="Z68" s="2790">
        <f t="shared" si="36"/>
        <v>280390000</v>
      </c>
      <c r="AA68" s="2794">
        <v>280390000</v>
      </c>
      <c r="AB68" s="2795"/>
      <c r="AC68" s="2796"/>
      <c r="AD68" s="2797"/>
      <c r="AE68" s="2798" t="b">
        <v>0</v>
      </c>
      <c r="AF68" s="2799"/>
      <c r="AG68" s="2800"/>
      <c r="AH68" s="2781"/>
      <c r="AI68" s="2783"/>
      <c r="AJ68" s="2801"/>
      <c r="AK68" s="2782"/>
      <c r="AL68" s="2783"/>
      <c r="AM68" s="2781"/>
      <c r="AN68" s="2783"/>
      <c r="AO68" s="2801"/>
      <c r="AP68" s="2802"/>
      <c r="AQ68" s="3031"/>
      <c r="AR68" s="3031"/>
    </row>
    <row r="69" spans="1:44" ht="13.5" customHeight="1">
      <c r="A69" s="3031"/>
      <c r="B69" s="3031"/>
      <c r="C69" s="5326"/>
      <c r="D69" s="5327"/>
      <c r="E69" s="5328"/>
      <c r="F69" s="3032"/>
      <c r="G69" s="3032"/>
      <c r="H69" s="2782" t="s">
        <v>319</v>
      </c>
      <c r="I69" s="3033"/>
      <c r="J69" s="3034"/>
      <c r="K69" s="3035"/>
      <c r="L69" s="3036"/>
      <c r="M69" s="3037"/>
      <c r="N69" s="3038"/>
      <c r="O69" s="3039"/>
      <c r="P69" s="3040"/>
      <c r="Q69" s="3041"/>
      <c r="R69" s="3042"/>
      <c r="S69" s="2790"/>
      <c r="T69" s="2790"/>
      <c r="U69" s="2791"/>
      <c r="V69" s="2792">
        <v>45726</v>
      </c>
      <c r="W69" s="2793">
        <v>45736</v>
      </c>
      <c r="X69" s="2790">
        <v>254900000</v>
      </c>
      <c r="Y69" s="2790">
        <f t="shared" si="35"/>
        <v>25490000</v>
      </c>
      <c r="Z69" s="2790">
        <f t="shared" si="36"/>
        <v>280390000</v>
      </c>
      <c r="AA69" s="2794">
        <v>280390000</v>
      </c>
      <c r="AB69" s="2790"/>
      <c r="AC69" s="2796"/>
      <c r="AD69" s="2797"/>
      <c r="AE69" s="2798" t="b">
        <v>0</v>
      </c>
      <c r="AF69" s="2799"/>
      <c r="AG69" s="2800"/>
      <c r="AH69" s="2783"/>
      <c r="AI69" s="2783"/>
      <c r="AJ69" s="2783"/>
      <c r="AK69" s="2783"/>
      <c r="AL69" s="2783"/>
      <c r="AM69" s="2783"/>
      <c r="AN69" s="2783"/>
      <c r="AO69" s="2783"/>
      <c r="AP69" s="2802"/>
      <c r="AQ69" s="3031"/>
      <c r="AR69" s="3031"/>
    </row>
    <row r="70" spans="1:44" ht="13.5" customHeight="1">
      <c r="A70" s="3031"/>
      <c r="B70" s="3031"/>
      <c r="C70" s="5326"/>
      <c r="D70" s="5327"/>
      <c r="E70" s="5328"/>
      <c r="F70" s="3032"/>
      <c r="G70" s="3032"/>
      <c r="H70" s="2782" t="s">
        <v>320</v>
      </c>
      <c r="I70" s="3033"/>
      <c r="J70" s="3034"/>
      <c r="K70" s="3035"/>
      <c r="L70" s="3036"/>
      <c r="M70" s="3037"/>
      <c r="N70" s="3038"/>
      <c r="O70" s="3039"/>
      <c r="P70" s="3040"/>
      <c r="Q70" s="3041"/>
      <c r="R70" s="3042"/>
      <c r="S70" s="2790"/>
      <c r="T70" s="2790"/>
      <c r="U70" s="2791"/>
      <c r="V70" s="2792">
        <v>45757</v>
      </c>
      <c r="W70" s="2793">
        <v>45767</v>
      </c>
      <c r="X70" s="2790">
        <v>254900000</v>
      </c>
      <c r="Y70" s="2790">
        <f t="shared" si="35"/>
        <v>25490000</v>
      </c>
      <c r="Z70" s="2790">
        <f t="shared" si="36"/>
        <v>280390000</v>
      </c>
      <c r="AA70" s="2794">
        <v>280390000</v>
      </c>
      <c r="AB70" s="2790"/>
      <c r="AC70" s="2796"/>
      <c r="AD70" s="2797"/>
      <c r="AE70" s="2798" t="b">
        <v>0</v>
      </c>
      <c r="AF70" s="2799"/>
      <c r="AG70" s="2800"/>
      <c r="AH70" s="2783"/>
      <c r="AI70" s="2783"/>
      <c r="AJ70" s="2783"/>
      <c r="AK70" s="2783"/>
      <c r="AL70" s="2783"/>
      <c r="AM70" s="2783"/>
      <c r="AN70" s="2783"/>
      <c r="AO70" s="2783"/>
      <c r="AP70" s="2802"/>
      <c r="AQ70" s="3031"/>
      <c r="AR70" s="3031"/>
    </row>
    <row r="71" spans="1:44" ht="13.5" customHeight="1">
      <c r="A71" s="3031"/>
      <c r="B71" s="3031"/>
      <c r="C71" s="5326"/>
      <c r="D71" s="5327"/>
      <c r="E71" s="5328"/>
      <c r="F71" s="3032"/>
      <c r="G71" s="3032"/>
      <c r="H71" s="2782" t="s">
        <v>321</v>
      </c>
      <c r="I71" s="3033"/>
      <c r="J71" s="3034"/>
      <c r="K71" s="3035"/>
      <c r="L71" s="3036"/>
      <c r="M71" s="3037"/>
      <c r="N71" s="3038"/>
      <c r="O71" s="3039"/>
      <c r="P71" s="3040"/>
      <c r="Q71" s="3041"/>
      <c r="R71" s="3042"/>
      <c r="S71" s="2790"/>
      <c r="T71" s="2790"/>
      <c r="U71" s="2791"/>
      <c r="V71" s="2792">
        <v>45787</v>
      </c>
      <c r="W71" s="2793">
        <v>45797</v>
      </c>
      <c r="X71" s="2790">
        <v>254900000</v>
      </c>
      <c r="Y71" s="2790">
        <f t="shared" si="35"/>
        <v>25490000</v>
      </c>
      <c r="Z71" s="2790">
        <f t="shared" si="36"/>
        <v>280390000</v>
      </c>
      <c r="AA71" s="2794">
        <v>280390000</v>
      </c>
      <c r="AB71" s="2790"/>
      <c r="AC71" s="2796"/>
      <c r="AD71" s="2797"/>
      <c r="AE71" s="2798" t="b">
        <v>0</v>
      </c>
      <c r="AF71" s="2799"/>
      <c r="AG71" s="2800"/>
      <c r="AH71" s="2783"/>
      <c r="AI71" s="2783"/>
      <c r="AJ71" s="2783"/>
      <c r="AK71" s="2783"/>
      <c r="AL71" s="2783"/>
      <c r="AM71" s="2783"/>
      <c r="AN71" s="2783"/>
      <c r="AO71" s="2783"/>
      <c r="AP71" s="2802"/>
      <c r="AQ71" s="3031"/>
      <c r="AR71" s="3031"/>
    </row>
    <row r="72" spans="1:44" ht="13.5" customHeight="1">
      <c r="A72" s="3031"/>
      <c r="B72" s="3031"/>
      <c r="C72" s="5326"/>
      <c r="D72" s="5327"/>
      <c r="E72" s="5328"/>
      <c r="F72" s="3032"/>
      <c r="G72" s="3032"/>
      <c r="H72" s="2782" t="s">
        <v>322</v>
      </c>
      <c r="I72" s="3033"/>
      <c r="J72" s="3034"/>
      <c r="K72" s="3035"/>
      <c r="L72" s="3036"/>
      <c r="M72" s="3037"/>
      <c r="N72" s="3038"/>
      <c r="O72" s="3039"/>
      <c r="P72" s="3040"/>
      <c r="Q72" s="3041"/>
      <c r="R72" s="3042"/>
      <c r="S72" s="2790"/>
      <c r="T72" s="2790"/>
      <c r="U72" s="2791"/>
      <c r="V72" s="2792">
        <v>45818</v>
      </c>
      <c r="W72" s="2793">
        <v>45828</v>
      </c>
      <c r="X72" s="2790">
        <v>254900000</v>
      </c>
      <c r="Y72" s="2790">
        <f t="shared" si="35"/>
        <v>25490000</v>
      </c>
      <c r="Z72" s="2790">
        <f t="shared" si="36"/>
        <v>280390000</v>
      </c>
      <c r="AA72" s="2794">
        <v>280390000</v>
      </c>
      <c r="AB72" s="2790"/>
      <c r="AC72" s="2796"/>
      <c r="AD72" s="2797"/>
      <c r="AE72" s="2798" t="b">
        <v>0</v>
      </c>
      <c r="AF72" s="2799"/>
      <c r="AG72" s="2800"/>
      <c r="AH72" s="2783"/>
      <c r="AI72" s="2783"/>
      <c r="AJ72" s="2783"/>
      <c r="AK72" s="2783"/>
      <c r="AL72" s="2783"/>
      <c r="AM72" s="2783"/>
      <c r="AN72" s="2783"/>
      <c r="AO72" s="2783"/>
      <c r="AP72" s="2802"/>
      <c r="AQ72" s="3031"/>
      <c r="AR72" s="3031"/>
    </row>
    <row r="73" spans="1:44" ht="13.5" customHeight="1">
      <c r="A73" s="3031"/>
      <c r="B73" s="3031"/>
      <c r="C73" s="5326"/>
      <c r="D73" s="5327"/>
      <c r="E73" s="5328"/>
      <c r="F73" s="3032"/>
      <c r="G73" s="3032"/>
      <c r="H73" s="2782" t="s">
        <v>323</v>
      </c>
      <c r="I73" s="3033"/>
      <c r="J73" s="3034"/>
      <c r="K73" s="3035"/>
      <c r="L73" s="3036"/>
      <c r="M73" s="3037"/>
      <c r="N73" s="3038"/>
      <c r="O73" s="3039"/>
      <c r="P73" s="3040"/>
      <c r="Q73" s="3041"/>
      <c r="R73" s="3042"/>
      <c r="S73" s="2790"/>
      <c r="T73" s="2790"/>
      <c r="U73" s="2791"/>
      <c r="V73" s="2792">
        <v>45848</v>
      </c>
      <c r="W73" s="2793">
        <v>45858</v>
      </c>
      <c r="X73" s="2790">
        <v>254900000</v>
      </c>
      <c r="Y73" s="2790">
        <f t="shared" si="35"/>
        <v>25490000</v>
      </c>
      <c r="Z73" s="2790">
        <f t="shared" si="36"/>
        <v>280390000</v>
      </c>
      <c r="AA73" s="2794">
        <v>280390000</v>
      </c>
      <c r="AB73" s="2790"/>
      <c r="AC73" s="2796"/>
      <c r="AD73" s="2797"/>
      <c r="AE73" s="2798" t="b">
        <v>0</v>
      </c>
      <c r="AF73" s="2799"/>
      <c r="AG73" s="2800"/>
      <c r="AH73" s="2783"/>
      <c r="AI73" s="2783"/>
      <c r="AJ73" s="2783"/>
      <c r="AK73" s="2783"/>
      <c r="AL73" s="2783"/>
      <c r="AM73" s="2783"/>
      <c r="AN73" s="2783"/>
      <c r="AO73" s="2783"/>
      <c r="AP73" s="2802"/>
      <c r="AQ73" s="3031"/>
      <c r="AR73" s="3031"/>
    </row>
    <row r="74" spans="1:44" ht="13.5" customHeight="1">
      <c r="A74" s="3031"/>
      <c r="B74" s="3031"/>
      <c r="C74" s="5326"/>
      <c r="D74" s="5327"/>
      <c r="E74" s="5328"/>
      <c r="F74" s="3032"/>
      <c r="G74" s="3032"/>
      <c r="H74" s="2782" t="s">
        <v>324</v>
      </c>
      <c r="I74" s="3033"/>
      <c r="J74" s="3034"/>
      <c r="K74" s="3035"/>
      <c r="L74" s="3036"/>
      <c r="M74" s="3037"/>
      <c r="N74" s="3038"/>
      <c r="O74" s="3039"/>
      <c r="P74" s="3040"/>
      <c r="Q74" s="3041"/>
      <c r="R74" s="3042"/>
      <c r="S74" s="2790"/>
      <c r="T74" s="2790"/>
      <c r="U74" s="2791"/>
      <c r="V74" s="2792">
        <v>45879</v>
      </c>
      <c r="W74" s="2793">
        <v>45889</v>
      </c>
      <c r="X74" s="2790">
        <v>254900000</v>
      </c>
      <c r="Y74" s="2790">
        <f t="shared" si="35"/>
        <v>25490000</v>
      </c>
      <c r="Z74" s="2790">
        <f t="shared" si="36"/>
        <v>280390000</v>
      </c>
      <c r="AA74" s="2794">
        <v>280390000</v>
      </c>
      <c r="AB74" s="2790"/>
      <c r="AC74" s="2992"/>
      <c r="AD74" s="2797"/>
      <c r="AE74" s="2798" t="b">
        <v>1</v>
      </c>
      <c r="AF74" s="2799"/>
      <c r="AG74" s="2800"/>
      <c r="AH74" s="2783"/>
      <c r="AI74" s="2783"/>
      <c r="AJ74" s="2783"/>
      <c r="AK74" s="2783"/>
      <c r="AL74" s="2783"/>
      <c r="AM74" s="2783"/>
      <c r="AN74" s="2783"/>
      <c r="AO74" s="2783"/>
      <c r="AP74" s="2802"/>
      <c r="AQ74" s="3031"/>
      <c r="AR74" s="3031"/>
    </row>
    <row r="75" spans="1:44" ht="13.5" customHeight="1">
      <c r="A75" s="1751"/>
      <c r="B75" s="1751"/>
      <c r="C75" s="5339"/>
      <c r="D75" s="5330"/>
      <c r="E75" s="5331"/>
      <c r="F75" s="3043"/>
      <c r="G75" s="3043"/>
      <c r="H75" s="1080" t="s">
        <v>325</v>
      </c>
      <c r="I75" s="3044"/>
      <c r="J75" s="3045"/>
      <c r="K75" s="1061"/>
      <c r="L75" s="1743"/>
      <c r="M75" s="3046"/>
      <c r="N75" s="3047"/>
      <c r="O75" s="3048"/>
      <c r="P75" s="3049"/>
      <c r="Q75" s="1747"/>
      <c r="R75" s="1748"/>
      <c r="S75" s="1068"/>
      <c r="T75" s="1068"/>
      <c r="U75" s="3050"/>
      <c r="V75" s="3051">
        <v>45910</v>
      </c>
      <c r="W75" s="3052">
        <v>45920</v>
      </c>
      <c r="X75" s="3053">
        <v>254900000</v>
      </c>
      <c r="Y75" s="3053">
        <f t="shared" si="35"/>
        <v>25490000</v>
      </c>
      <c r="Z75" s="1068">
        <f t="shared" si="36"/>
        <v>280390000</v>
      </c>
      <c r="AA75" s="1068"/>
      <c r="AB75" s="2970"/>
      <c r="AC75" s="3054"/>
      <c r="AD75" s="3055"/>
      <c r="AE75" s="3056" t="b">
        <v>1</v>
      </c>
      <c r="AF75" s="3057"/>
      <c r="AG75" s="1077"/>
      <c r="AH75" s="1062"/>
      <c r="AI75" s="1062"/>
      <c r="AJ75" s="1062"/>
      <c r="AK75" s="1062"/>
      <c r="AL75" s="1062"/>
      <c r="AM75" s="1062"/>
      <c r="AN75" s="1062"/>
      <c r="AO75" s="1062"/>
      <c r="AP75" s="1081"/>
      <c r="AQ75" s="1751"/>
      <c r="AR75" s="1751"/>
    </row>
    <row r="76" spans="1:44" ht="30" customHeight="1">
      <c r="A76" s="2947"/>
      <c r="B76" s="2947"/>
      <c r="C76" s="5180">
        <v>22</v>
      </c>
      <c r="D76" s="5166"/>
      <c r="E76" s="5167"/>
      <c r="F76" s="2908" t="s">
        <v>687</v>
      </c>
      <c r="G76" s="2908"/>
      <c r="H76" s="2588" t="s">
        <v>404</v>
      </c>
      <c r="I76" s="2665" t="s">
        <v>112</v>
      </c>
      <c r="J76" s="2903" t="s">
        <v>641</v>
      </c>
      <c r="K76" s="2591" t="s">
        <v>642</v>
      </c>
      <c r="L76" s="1135" t="s">
        <v>405</v>
      </c>
      <c r="M76" s="1115" t="s">
        <v>16</v>
      </c>
      <c r="N76" s="2593"/>
      <c r="O76" s="2904">
        <v>45667</v>
      </c>
      <c r="P76" s="2604">
        <v>45667</v>
      </c>
      <c r="Q76" s="2909" t="s">
        <v>14</v>
      </c>
      <c r="R76" s="1125">
        <v>46031</v>
      </c>
      <c r="S76" s="1126">
        <v>308400000</v>
      </c>
      <c r="T76" s="1126">
        <f>S76/10</f>
        <v>30840000</v>
      </c>
      <c r="U76" s="2597">
        <f>SUM(S76:T76)</f>
        <v>339240000</v>
      </c>
      <c r="V76" s="2598"/>
      <c r="W76" s="2599"/>
      <c r="X76" s="2876">
        <f t="shared" ref="X76:AA76" si="37">SUM(X77:X85)</f>
        <v>231300000</v>
      </c>
      <c r="Y76" s="2876">
        <f t="shared" si="37"/>
        <v>23130000</v>
      </c>
      <c r="Z76" s="2876">
        <f t="shared" si="37"/>
        <v>254430000</v>
      </c>
      <c r="AA76" s="2876">
        <f t="shared" si="37"/>
        <v>226160000</v>
      </c>
      <c r="AB76" s="2706">
        <f>ROUND(U76-AA76,0)</f>
        <v>113080000</v>
      </c>
      <c r="AC76" s="2491">
        <f>Z76/U76</f>
        <v>0.75</v>
      </c>
      <c r="AD76" s="2910"/>
      <c r="AE76" s="2493" t="b">
        <v>1</v>
      </c>
      <c r="AF76" s="2602"/>
      <c r="AG76" s="1696"/>
      <c r="AH76" s="1121"/>
      <c r="AI76" s="1121"/>
      <c r="AJ76" s="1121"/>
      <c r="AK76" s="1121"/>
      <c r="AL76" s="1121"/>
      <c r="AM76" s="1121"/>
      <c r="AN76" s="1121"/>
      <c r="AO76" s="1121"/>
      <c r="AP76" s="1697"/>
      <c r="AQ76" s="2947"/>
      <c r="AR76" s="2947"/>
    </row>
    <row r="77" spans="1:44" ht="13.5" customHeight="1">
      <c r="A77" s="2669"/>
      <c r="B77" s="2669"/>
      <c r="C77" s="5318"/>
      <c r="D77" s="5319"/>
      <c r="E77" s="5320"/>
      <c r="F77" s="2671"/>
      <c r="G77" s="2671"/>
      <c r="H77" s="2672" t="s">
        <v>317</v>
      </c>
      <c r="I77" s="2614"/>
      <c r="J77" s="2615"/>
      <c r="K77" s="2616"/>
      <c r="L77" s="2674"/>
      <c r="M77" s="2776"/>
      <c r="N77" s="2777"/>
      <c r="O77" s="2677"/>
      <c r="P77" s="2778"/>
      <c r="Q77" s="2670"/>
      <c r="R77" s="2679"/>
      <c r="S77" s="2680"/>
      <c r="T77" s="2680"/>
      <c r="U77" s="2681"/>
      <c r="V77" s="2682">
        <v>45667</v>
      </c>
      <c r="W77" s="2683">
        <v>45677</v>
      </c>
      <c r="X77" s="2680">
        <v>25700000</v>
      </c>
      <c r="Y77" s="2680">
        <f t="shared" ref="Y77:Y85" si="38">X77/10</f>
        <v>2570000</v>
      </c>
      <c r="Z77" s="2680">
        <f t="shared" ref="Z77:Z85" si="39">SUM(X77:Y77)</f>
        <v>28270000</v>
      </c>
      <c r="AA77" s="2684">
        <v>28270000</v>
      </c>
      <c r="AB77" s="2780"/>
      <c r="AC77" s="2685"/>
      <c r="AD77" s="2686"/>
      <c r="AE77" s="2687" t="b">
        <v>0</v>
      </c>
      <c r="AF77" s="2688"/>
      <c r="AG77" s="2689"/>
      <c r="AH77" s="2671"/>
      <c r="AI77" s="2674"/>
      <c r="AJ77" s="2690"/>
      <c r="AK77" s="2672"/>
      <c r="AL77" s="2674"/>
      <c r="AM77" s="2671"/>
      <c r="AN77" s="2674"/>
      <c r="AO77" s="2690"/>
      <c r="AP77" s="2691"/>
      <c r="AQ77" s="2669"/>
      <c r="AR77" s="2669"/>
    </row>
    <row r="78" spans="1:44" ht="13.5" customHeight="1">
      <c r="A78" s="3031"/>
      <c r="B78" s="3031"/>
      <c r="C78" s="5326"/>
      <c r="D78" s="5327"/>
      <c r="E78" s="5328"/>
      <c r="F78" s="2781"/>
      <c r="G78" s="2781"/>
      <c r="H78" s="2782" t="s">
        <v>318</v>
      </c>
      <c r="I78" s="2399"/>
      <c r="J78" s="2523"/>
      <c r="K78" s="2401"/>
      <c r="L78" s="2783"/>
      <c r="M78" s="2784"/>
      <c r="N78" s="2785"/>
      <c r="O78" s="2786"/>
      <c r="P78" s="2787"/>
      <c r="Q78" s="2788"/>
      <c r="R78" s="2789"/>
      <c r="S78" s="2790"/>
      <c r="T78" s="2790"/>
      <c r="U78" s="2791"/>
      <c r="V78" s="2792">
        <v>45698</v>
      </c>
      <c r="W78" s="2793">
        <v>45708</v>
      </c>
      <c r="X78" s="2790">
        <v>25700000</v>
      </c>
      <c r="Y78" s="2790">
        <f t="shared" si="38"/>
        <v>2570000</v>
      </c>
      <c r="Z78" s="2790">
        <f t="shared" si="39"/>
        <v>28270000</v>
      </c>
      <c r="AA78" s="2794">
        <v>28270000</v>
      </c>
      <c r="AB78" s="2795"/>
      <c r="AC78" s="2796"/>
      <c r="AD78" s="2797"/>
      <c r="AE78" s="2798" t="b">
        <v>0</v>
      </c>
      <c r="AF78" s="2799"/>
      <c r="AG78" s="2800"/>
      <c r="AH78" s="2781"/>
      <c r="AI78" s="2783"/>
      <c r="AJ78" s="2801"/>
      <c r="AK78" s="2782"/>
      <c r="AL78" s="2783"/>
      <c r="AM78" s="2781"/>
      <c r="AN78" s="2783"/>
      <c r="AO78" s="2801"/>
      <c r="AP78" s="2802"/>
      <c r="AQ78" s="3031"/>
      <c r="AR78" s="3031"/>
    </row>
    <row r="79" spans="1:44" ht="13.5" customHeight="1">
      <c r="A79" s="3031"/>
      <c r="B79" s="3031"/>
      <c r="C79" s="5326"/>
      <c r="D79" s="5327"/>
      <c r="E79" s="5328"/>
      <c r="F79" s="3032"/>
      <c r="G79" s="3032"/>
      <c r="H79" s="2782" t="s">
        <v>319</v>
      </c>
      <c r="I79" s="3033"/>
      <c r="J79" s="3034"/>
      <c r="K79" s="3035"/>
      <c r="L79" s="3036"/>
      <c r="M79" s="3037"/>
      <c r="N79" s="3038"/>
      <c r="O79" s="3039"/>
      <c r="P79" s="3040"/>
      <c r="Q79" s="3041"/>
      <c r="R79" s="3042"/>
      <c r="S79" s="2790"/>
      <c r="T79" s="2790"/>
      <c r="U79" s="2791"/>
      <c r="V79" s="2792">
        <v>45726</v>
      </c>
      <c r="W79" s="2793">
        <v>45736</v>
      </c>
      <c r="X79" s="2790">
        <v>25700000</v>
      </c>
      <c r="Y79" s="2790">
        <f t="shared" si="38"/>
        <v>2570000</v>
      </c>
      <c r="Z79" s="2790">
        <f t="shared" si="39"/>
        <v>28270000</v>
      </c>
      <c r="AA79" s="2794">
        <v>28270000</v>
      </c>
      <c r="AB79" s="2790"/>
      <c r="AC79" s="2796"/>
      <c r="AD79" s="2797"/>
      <c r="AE79" s="2798" t="b">
        <v>0</v>
      </c>
      <c r="AF79" s="2799"/>
      <c r="AG79" s="2800"/>
      <c r="AH79" s="2783"/>
      <c r="AI79" s="2783"/>
      <c r="AJ79" s="2783"/>
      <c r="AK79" s="2783"/>
      <c r="AL79" s="2783"/>
      <c r="AM79" s="2783"/>
      <c r="AN79" s="2783"/>
      <c r="AO79" s="2783"/>
      <c r="AP79" s="2802"/>
      <c r="AQ79" s="3031"/>
      <c r="AR79" s="3031"/>
    </row>
    <row r="80" spans="1:44" ht="13.5" customHeight="1">
      <c r="A80" s="3031"/>
      <c r="B80" s="3031"/>
      <c r="C80" s="5326"/>
      <c r="D80" s="5327"/>
      <c r="E80" s="5328"/>
      <c r="F80" s="3032"/>
      <c r="G80" s="3032"/>
      <c r="H80" s="2782" t="s">
        <v>320</v>
      </c>
      <c r="I80" s="3033"/>
      <c r="J80" s="3034"/>
      <c r="K80" s="3035"/>
      <c r="L80" s="3036"/>
      <c r="M80" s="3037"/>
      <c r="N80" s="3038"/>
      <c r="O80" s="3039"/>
      <c r="P80" s="3040"/>
      <c r="Q80" s="3041"/>
      <c r="R80" s="3042"/>
      <c r="S80" s="2790"/>
      <c r="T80" s="2790"/>
      <c r="U80" s="2791"/>
      <c r="V80" s="2792">
        <v>45757</v>
      </c>
      <c r="W80" s="2793">
        <v>45767</v>
      </c>
      <c r="X80" s="2790">
        <v>25700000</v>
      </c>
      <c r="Y80" s="2790">
        <f t="shared" si="38"/>
        <v>2570000</v>
      </c>
      <c r="Z80" s="2790">
        <f t="shared" si="39"/>
        <v>28270000</v>
      </c>
      <c r="AA80" s="2794">
        <v>28270000</v>
      </c>
      <c r="AB80" s="2790"/>
      <c r="AC80" s="2796"/>
      <c r="AD80" s="2797"/>
      <c r="AE80" s="2798" t="b">
        <v>0</v>
      </c>
      <c r="AF80" s="2799"/>
      <c r="AG80" s="2800"/>
      <c r="AH80" s="2783"/>
      <c r="AI80" s="2783"/>
      <c r="AJ80" s="2783"/>
      <c r="AK80" s="2783"/>
      <c r="AL80" s="2783"/>
      <c r="AM80" s="2783"/>
      <c r="AN80" s="2783"/>
      <c r="AO80" s="2783"/>
      <c r="AP80" s="2802"/>
      <c r="AQ80" s="3031"/>
      <c r="AR80" s="3031"/>
    </row>
    <row r="81" spans="1:44" ht="13.5" customHeight="1">
      <c r="A81" s="3031"/>
      <c r="B81" s="3031"/>
      <c r="C81" s="5326"/>
      <c r="D81" s="5327"/>
      <c r="E81" s="5328"/>
      <c r="F81" s="3032"/>
      <c r="G81" s="3032"/>
      <c r="H81" s="2782" t="s">
        <v>321</v>
      </c>
      <c r="I81" s="3033"/>
      <c r="J81" s="3034"/>
      <c r="K81" s="3035"/>
      <c r="L81" s="3036"/>
      <c r="M81" s="3037"/>
      <c r="N81" s="3038"/>
      <c r="O81" s="3039"/>
      <c r="P81" s="3040"/>
      <c r="Q81" s="3041"/>
      <c r="R81" s="3042"/>
      <c r="S81" s="2790"/>
      <c r="T81" s="2790"/>
      <c r="U81" s="2791"/>
      <c r="V81" s="2792">
        <v>45787</v>
      </c>
      <c r="W81" s="2793">
        <v>45797</v>
      </c>
      <c r="X81" s="2790">
        <v>25700000</v>
      </c>
      <c r="Y81" s="2790">
        <f t="shared" si="38"/>
        <v>2570000</v>
      </c>
      <c r="Z81" s="2790">
        <f t="shared" si="39"/>
        <v>28270000</v>
      </c>
      <c r="AA81" s="2794">
        <v>28270000</v>
      </c>
      <c r="AB81" s="2790"/>
      <c r="AC81" s="2796"/>
      <c r="AD81" s="2797"/>
      <c r="AE81" s="2798" t="b">
        <v>0</v>
      </c>
      <c r="AF81" s="2799"/>
      <c r="AG81" s="2800"/>
      <c r="AH81" s="2783"/>
      <c r="AI81" s="2783"/>
      <c r="AJ81" s="2783"/>
      <c r="AK81" s="2783"/>
      <c r="AL81" s="2783"/>
      <c r="AM81" s="2783"/>
      <c r="AN81" s="2783"/>
      <c r="AO81" s="2783"/>
      <c r="AP81" s="2802"/>
      <c r="AQ81" s="3031"/>
      <c r="AR81" s="3031"/>
    </row>
    <row r="82" spans="1:44" ht="13.5" customHeight="1">
      <c r="A82" s="3031"/>
      <c r="B82" s="3031"/>
      <c r="C82" s="5326"/>
      <c r="D82" s="5327"/>
      <c r="E82" s="5328"/>
      <c r="F82" s="3032"/>
      <c r="G82" s="3032"/>
      <c r="H82" s="2782" t="s">
        <v>322</v>
      </c>
      <c r="I82" s="3033"/>
      <c r="J82" s="3034"/>
      <c r="K82" s="3035"/>
      <c r="L82" s="3036"/>
      <c r="M82" s="3037"/>
      <c r="N82" s="3038"/>
      <c r="O82" s="3039"/>
      <c r="P82" s="3040"/>
      <c r="Q82" s="3041"/>
      <c r="R82" s="3042"/>
      <c r="S82" s="2790"/>
      <c r="T82" s="2790"/>
      <c r="U82" s="2791"/>
      <c r="V82" s="2792">
        <v>45818</v>
      </c>
      <c r="W82" s="2793">
        <v>45828</v>
      </c>
      <c r="X82" s="2790">
        <v>25700000</v>
      </c>
      <c r="Y82" s="2790">
        <f t="shared" si="38"/>
        <v>2570000</v>
      </c>
      <c r="Z82" s="2790">
        <f t="shared" si="39"/>
        <v>28270000</v>
      </c>
      <c r="AA82" s="2794">
        <v>28270000</v>
      </c>
      <c r="AB82" s="2790"/>
      <c r="AC82" s="2796"/>
      <c r="AD82" s="2797"/>
      <c r="AE82" s="2798" t="b">
        <v>0</v>
      </c>
      <c r="AF82" s="2799"/>
      <c r="AG82" s="2800"/>
      <c r="AH82" s="2783"/>
      <c r="AI82" s="2783"/>
      <c r="AJ82" s="2783"/>
      <c r="AK82" s="2783"/>
      <c r="AL82" s="2783"/>
      <c r="AM82" s="2783"/>
      <c r="AN82" s="2783"/>
      <c r="AO82" s="2783"/>
      <c r="AP82" s="2802"/>
      <c r="AQ82" s="3031"/>
      <c r="AR82" s="3031"/>
    </row>
    <row r="83" spans="1:44" ht="13.5" customHeight="1">
      <c r="A83" s="3031"/>
      <c r="B83" s="3031"/>
      <c r="C83" s="5326"/>
      <c r="D83" s="5327"/>
      <c r="E83" s="5328"/>
      <c r="F83" s="3032"/>
      <c r="G83" s="3032"/>
      <c r="H83" s="2782" t="s">
        <v>323</v>
      </c>
      <c r="I83" s="3033"/>
      <c r="J83" s="3034"/>
      <c r="K83" s="3035"/>
      <c r="L83" s="3036"/>
      <c r="M83" s="3037"/>
      <c r="N83" s="3038"/>
      <c r="O83" s="3039"/>
      <c r="P83" s="3040"/>
      <c r="Q83" s="3041"/>
      <c r="R83" s="3042"/>
      <c r="S83" s="2790"/>
      <c r="T83" s="2790"/>
      <c r="U83" s="2791"/>
      <c r="V83" s="2792">
        <v>45848</v>
      </c>
      <c r="W83" s="2793">
        <v>45858</v>
      </c>
      <c r="X83" s="2790">
        <v>25700000</v>
      </c>
      <c r="Y83" s="2790">
        <f t="shared" si="38"/>
        <v>2570000</v>
      </c>
      <c r="Z83" s="2790">
        <f t="shared" si="39"/>
        <v>28270000</v>
      </c>
      <c r="AA83" s="2794">
        <v>28270000</v>
      </c>
      <c r="AB83" s="2790"/>
      <c r="AC83" s="2796"/>
      <c r="AD83" s="2797"/>
      <c r="AE83" s="2798" t="b">
        <v>0</v>
      </c>
      <c r="AF83" s="2799"/>
      <c r="AG83" s="2800"/>
      <c r="AH83" s="2783"/>
      <c r="AI83" s="2783"/>
      <c r="AJ83" s="2783"/>
      <c r="AK83" s="2783"/>
      <c r="AL83" s="2783"/>
      <c r="AM83" s="2783"/>
      <c r="AN83" s="2783"/>
      <c r="AO83" s="2783"/>
      <c r="AP83" s="2802"/>
      <c r="AQ83" s="3031"/>
      <c r="AR83" s="3031"/>
    </row>
    <row r="84" spans="1:44" ht="13.5" customHeight="1">
      <c r="A84" s="3031"/>
      <c r="B84" s="3031"/>
      <c r="C84" s="5326"/>
      <c r="D84" s="5327"/>
      <c r="E84" s="5328"/>
      <c r="F84" s="3032"/>
      <c r="G84" s="3032"/>
      <c r="H84" s="2782" t="s">
        <v>324</v>
      </c>
      <c r="I84" s="3033"/>
      <c r="J84" s="3034"/>
      <c r="K84" s="3035"/>
      <c r="L84" s="3036"/>
      <c r="M84" s="3037"/>
      <c r="N84" s="3038"/>
      <c r="O84" s="3039"/>
      <c r="P84" s="3040"/>
      <c r="Q84" s="3041"/>
      <c r="R84" s="3042"/>
      <c r="S84" s="2790"/>
      <c r="T84" s="2790"/>
      <c r="U84" s="2791"/>
      <c r="V84" s="2792">
        <v>45879</v>
      </c>
      <c r="W84" s="2793">
        <v>45889</v>
      </c>
      <c r="X84" s="2790">
        <v>25700000</v>
      </c>
      <c r="Y84" s="2790">
        <f t="shared" si="38"/>
        <v>2570000</v>
      </c>
      <c r="Z84" s="2790">
        <f t="shared" si="39"/>
        <v>28270000</v>
      </c>
      <c r="AA84" s="2794">
        <v>28270000</v>
      </c>
      <c r="AB84" s="2790"/>
      <c r="AC84" s="2992"/>
      <c r="AD84" s="2797"/>
      <c r="AE84" s="2798" t="b">
        <v>1</v>
      </c>
      <c r="AF84" s="2799"/>
      <c r="AG84" s="2800"/>
      <c r="AH84" s="2783"/>
      <c r="AI84" s="2783"/>
      <c r="AJ84" s="2783"/>
      <c r="AK84" s="2783"/>
      <c r="AL84" s="2783"/>
      <c r="AM84" s="2783"/>
      <c r="AN84" s="2783"/>
      <c r="AO84" s="2783"/>
      <c r="AP84" s="2802"/>
      <c r="AQ84" s="3031"/>
      <c r="AR84" s="3031"/>
    </row>
    <row r="85" spans="1:44" ht="13.5" customHeight="1">
      <c r="A85" s="1751"/>
      <c r="B85" s="1751"/>
      <c r="C85" s="5339"/>
      <c r="D85" s="5330"/>
      <c r="E85" s="5331"/>
      <c r="F85" s="3043"/>
      <c r="G85" s="3043"/>
      <c r="H85" s="1080" t="s">
        <v>325</v>
      </c>
      <c r="I85" s="3044"/>
      <c r="J85" s="3045"/>
      <c r="K85" s="1061"/>
      <c r="L85" s="1743"/>
      <c r="M85" s="3046"/>
      <c r="N85" s="3047"/>
      <c r="O85" s="3048"/>
      <c r="P85" s="3049"/>
      <c r="Q85" s="1747"/>
      <c r="R85" s="1748"/>
      <c r="S85" s="1068"/>
      <c r="T85" s="1068"/>
      <c r="U85" s="3050"/>
      <c r="V85" s="3051">
        <v>45910</v>
      </c>
      <c r="W85" s="3052">
        <v>45920</v>
      </c>
      <c r="X85" s="3053">
        <v>25700000</v>
      </c>
      <c r="Y85" s="3053">
        <f t="shared" si="38"/>
        <v>2570000</v>
      </c>
      <c r="Z85" s="1068">
        <f t="shared" si="39"/>
        <v>28270000</v>
      </c>
      <c r="AA85" s="1068"/>
      <c r="AB85" s="2970"/>
      <c r="AC85" s="3054"/>
      <c r="AD85" s="3055"/>
      <c r="AE85" s="3056" t="b">
        <v>1</v>
      </c>
      <c r="AF85" s="3057"/>
      <c r="AG85" s="1077"/>
      <c r="AH85" s="1062"/>
      <c r="AI85" s="1062"/>
      <c r="AJ85" s="1062"/>
      <c r="AK85" s="1062"/>
      <c r="AL85" s="1062"/>
      <c r="AM85" s="1062"/>
      <c r="AN85" s="1062"/>
      <c r="AO85" s="1062"/>
      <c r="AP85" s="1081"/>
      <c r="AQ85" s="1751"/>
      <c r="AR85" s="1751"/>
    </row>
    <row r="86" spans="1:44" ht="30" customHeight="1">
      <c r="A86" s="2337"/>
      <c r="B86" s="2337"/>
      <c r="C86" s="5321">
        <v>23</v>
      </c>
      <c r="D86" s="5163"/>
      <c r="E86" s="5164"/>
      <c r="F86" s="3023" t="s">
        <v>687</v>
      </c>
      <c r="G86" s="2908"/>
      <c r="H86" s="2695" t="s">
        <v>359</v>
      </c>
      <c r="I86" s="3024" t="s">
        <v>112</v>
      </c>
      <c r="J86" s="3025" t="s">
        <v>641</v>
      </c>
      <c r="K86" s="3058" t="s">
        <v>642</v>
      </c>
      <c r="L86" s="1135" t="s">
        <v>360</v>
      </c>
      <c r="M86" s="2981" t="s">
        <v>16</v>
      </c>
      <c r="N86" s="2593"/>
      <c r="O86" s="2904">
        <v>45667</v>
      </c>
      <c r="P86" s="3027">
        <v>45667</v>
      </c>
      <c r="Q86" s="3028" t="s">
        <v>14</v>
      </c>
      <c r="R86" s="2984">
        <v>46031</v>
      </c>
      <c r="S86" s="1126">
        <v>480000000</v>
      </c>
      <c r="T86" s="1126">
        <f>S86/10</f>
        <v>48000000</v>
      </c>
      <c r="U86" s="2597">
        <f>SUM(S86:T86)</f>
        <v>528000000</v>
      </c>
      <c r="V86" s="2598"/>
      <c r="W86" s="2599"/>
      <c r="X86" s="2876">
        <f t="shared" ref="X86:AA86" si="40">SUM(X87:X95)</f>
        <v>360000000</v>
      </c>
      <c r="Y86" s="2876">
        <f t="shared" si="40"/>
        <v>36000000</v>
      </c>
      <c r="Z86" s="2876">
        <f t="shared" si="40"/>
        <v>396000000</v>
      </c>
      <c r="AA86" s="2876">
        <f t="shared" si="40"/>
        <v>352000000</v>
      </c>
      <c r="AB86" s="2706">
        <f>ROUND(U86-AA86,0)</f>
        <v>176000000</v>
      </c>
      <c r="AC86" s="2491">
        <f>Z86/U86</f>
        <v>0.75</v>
      </c>
      <c r="AD86" s="2910"/>
      <c r="AE86" s="2493" t="b">
        <v>1</v>
      </c>
      <c r="AF86" s="2602"/>
      <c r="AG86" s="1696"/>
      <c r="AH86" s="1121"/>
      <c r="AI86" s="1121"/>
      <c r="AJ86" s="1121"/>
      <c r="AK86" s="1121"/>
      <c r="AL86" s="1121"/>
      <c r="AM86" s="1121"/>
      <c r="AN86" s="1121"/>
      <c r="AO86" s="1121"/>
      <c r="AP86" s="1697"/>
      <c r="AQ86" s="2337"/>
      <c r="AR86" s="2337"/>
    </row>
    <row r="87" spans="1:44" ht="13.5" customHeight="1">
      <c r="A87" s="2669"/>
      <c r="B87" s="2669"/>
      <c r="C87" s="5318"/>
      <c r="D87" s="5319"/>
      <c r="E87" s="5320"/>
      <c r="F87" s="2671"/>
      <c r="G87" s="2671"/>
      <c r="H87" s="2672" t="s">
        <v>317</v>
      </c>
      <c r="I87" s="2614"/>
      <c r="J87" s="2615"/>
      <c r="K87" s="2616"/>
      <c r="L87" s="2674"/>
      <c r="M87" s="2776"/>
      <c r="N87" s="2777"/>
      <c r="O87" s="2677"/>
      <c r="P87" s="2778"/>
      <c r="Q87" s="2670"/>
      <c r="R87" s="2679"/>
      <c r="S87" s="2680"/>
      <c r="T87" s="2680"/>
      <c r="U87" s="2681"/>
      <c r="V87" s="2682">
        <v>45667</v>
      </c>
      <c r="W87" s="2683">
        <v>45677</v>
      </c>
      <c r="X87" s="2680">
        <v>40000000</v>
      </c>
      <c r="Y87" s="2680">
        <f t="shared" ref="Y87:Y95" si="41">X87/10</f>
        <v>4000000</v>
      </c>
      <c r="Z87" s="2680">
        <f t="shared" ref="Z87:Z95" si="42">SUM(X87:Y87)</f>
        <v>44000000</v>
      </c>
      <c r="AA87" s="2684">
        <v>44000000</v>
      </c>
      <c r="AB87" s="2780"/>
      <c r="AC87" s="2685"/>
      <c r="AD87" s="2686"/>
      <c r="AE87" s="2687" t="b">
        <v>0</v>
      </c>
      <c r="AF87" s="2688"/>
      <c r="AG87" s="2689"/>
      <c r="AH87" s="2671"/>
      <c r="AI87" s="2674"/>
      <c r="AJ87" s="2690"/>
      <c r="AK87" s="2672"/>
      <c r="AL87" s="2674"/>
      <c r="AM87" s="2671"/>
      <c r="AN87" s="2674"/>
      <c r="AO87" s="2690"/>
      <c r="AP87" s="2691"/>
      <c r="AQ87" s="2669"/>
      <c r="AR87" s="2669"/>
    </row>
    <row r="88" spans="1:44" ht="13.5" customHeight="1">
      <c r="A88" s="3031"/>
      <c r="B88" s="3031"/>
      <c r="C88" s="5326"/>
      <c r="D88" s="5327"/>
      <c r="E88" s="5328"/>
      <c r="F88" s="2781"/>
      <c r="G88" s="2781"/>
      <c r="H88" s="2782" t="s">
        <v>318</v>
      </c>
      <c r="I88" s="2399"/>
      <c r="J88" s="2523"/>
      <c r="K88" s="2401"/>
      <c r="L88" s="2783"/>
      <c r="M88" s="2784"/>
      <c r="N88" s="2785"/>
      <c r="O88" s="2786"/>
      <c r="P88" s="2787"/>
      <c r="Q88" s="2788"/>
      <c r="R88" s="2789"/>
      <c r="S88" s="2790"/>
      <c r="T88" s="2790"/>
      <c r="U88" s="2791"/>
      <c r="V88" s="2792">
        <v>45698</v>
      </c>
      <c r="W88" s="2793">
        <v>45708</v>
      </c>
      <c r="X88" s="2790">
        <v>40000000</v>
      </c>
      <c r="Y88" s="2790">
        <f t="shared" si="41"/>
        <v>4000000</v>
      </c>
      <c r="Z88" s="2790">
        <f t="shared" si="42"/>
        <v>44000000</v>
      </c>
      <c r="AA88" s="2794">
        <v>44000000</v>
      </c>
      <c r="AB88" s="2795"/>
      <c r="AC88" s="2796"/>
      <c r="AD88" s="2797"/>
      <c r="AE88" s="2798" t="b">
        <v>0</v>
      </c>
      <c r="AF88" s="2799"/>
      <c r="AG88" s="2800"/>
      <c r="AH88" s="2781"/>
      <c r="AI88" s="2783"/>
      <c r="AJ88" s="2801"/>
      <c r="AK88" s="2782"/>
      <c r="AL88" s="2783"/>
      <c r="AM88" s="2781"/>
      <c r="AN88" s="2783"/>
      <c r="AO88" s="2801"/>
      <c r="AP88" s="2802"/>
      <c r="AQ88" s="3031"/>
      <c r="AR88" s="3031"/>
    </row>
    <row r="89" spans="1:44" ht="13.5" customHeight="1">
      <c r="A89" s="3031"/>
      <c r="B89" s="3031"/>
      <c r="C89" s="5326"/>
      <c r="D89" s="5327"/>
      <c r="E89" s="5328"/>
      <c r="F89" s="3032"/>
      <c r="G89" s="3032"/>
      <c r="H89" s="2782" t="s">
        <v>319</v>
      </c>
      <c r="I89" s="3033"/>
      <c r="J89" s="3034"/>
      <c r="K89" s="3035"/>
      <c r="L89" s="3036"/>
      <c r="M89" s="3037"/>
      <c r="N89" s="3038"/>
      <c r="O89" s="3039"/>
      <c r="P89" s="3040"/>
      <c r="Q89" s="3041"/>
      <c r="R89" s="3042"/>
      <c r="S89" s="2790"/>
      <c r="T89" s="2790"/>
      <c r="U89" s="2791"/>
      <c r="V89" s="2792">
        <v>45726</v>
      </c>
      <c r="W89" s="2793">
        <v>45736</v>
      </c>
      <c r="X89" s="2790">
        <v>40000000</v>
      </c>
      <c r="Y89" s="2790">
        <f t="shared" si="41"/>
        <v>4000000</v>
      </c>
      <c r="Z89" s="2790">
        <f t="shared" si="42"/>
        <v>44000000</v>
      </c>
      <c r="AA89" s="2794">
        <v>44000000</v>
      </c>
      <c r="AB89" s="2790"/>
      <c r="AC89" s="2796"/>
      <c r="AD89" s="2797"/>
      <c r="AE89" s="2798" t="b">
        <v>0</v>
      </c>
      <c r="AF89" s="2799"/>
      <c r="AG89" s="2800"/>
      <c r="AH89" s="2783"/>
      <c r="AI89" s="2783"/>
      <c r="AJ89" s="2783"/>
      <c r="AK89" s="2783"/>
      <c r="AL89" s="2783"/>
      <c r="AM89" s="2783"/>
      <c r="AN89" s="2783"/>
      <c r="AO89" s="2783"/>
      <c r="AP89" s="2802"/>
      <c r="AQ89" s="3031"/>
      <c r="AR89" s="3031"/>
    </row>
    <row r="90" spans="1:44" ht="13.5" customHeight="1">
      <c r="A90" s="3031"/>
      <c r="B90" s="3031"/>
      <c r="C90" s="5326"/>
      <c r="D90" s="5327"/>
      <c r="E90" s="5328"/>
      <c r="F90" s="3032"/>
      <c r="G90" s="3032"/>
      <c r="H90" s="2782" t="s">
        <v>320</v>
      </c>
      <c r="I90" s="3033"/>
      <c r="J90" s="3034"/>
      <c r="K90" s="3035"/>
      <c r="L90" s="3036"/>
      <c r="M90" s="3037"/>
      <c r="N90" s="3038"/>
      <c r="O90" s="3039"/>
      <c r="P90" s="3040"/>
      <c r="Q90" s="3041"/>
      <c r="R90" s="3042"/>
      <c r="S90" s="2790"/>
      <c r="T90" s="2790"/>
      <c r="U90" s="2791"/>
      <c r="V90" s="2792">
        <v>45757</v>
      </c>
      <c r="W90" s="2793">
        <v>45767</v>
      </c>
      <c r="X90" s="2790">
        <v>40000000</v>
      </c>
      <c r="Y90" s="2790">
        <f t="shared" si="41"/>
        <v>4000000</v>
      </c>
      <c r="Z90" s="2790">
        <f t="shared" si="42"/>
        <v>44000000</v>
      </c>
      <c r="AA90" s="2794">
        <v>44000000</v>
      </c>
      <c r="AB90" s="2790"/>
      <c r="AC90" s="2796"/>
      <c r="AD90" s="2797"/>
      <c r="AE90" s="2798" t="b">
        <v>0</v>
      </c>
      <c r="AF90" s="2799"/>
      <c r="AG90" s="2800"/>
      <c r="AH90" s="2783"/>
      <c r="AI90" s="2783"/>
      <c r="AJ90" s="2783"/>
      <c r="AK90" s="2783"/>
      <c r="AL90" s="2783"/>
      <c r="AM90" s="2783"/>
      <c r="AN90" s="2783"/>
      <c r="AO90" s="2783"/>
      <c r="AP90" s="2802"/>
      <c r="AQ90" s="3031"/>
      <c r="AR90" s="3031"/>
    </row>
    <row r="91" spans="1:44" ht="13.5" customHeight="1">
      <c r="A91" s="3031"/>
      <c r="B91" s="3031"/>
      <c r="C91" s="5326"/>
      <c r="D91" s="5327"/>
      <c r="E91" s="5328"/>
      <c r="F91" s="3032"/>
      <c r="G91" s="3032"/>
      <c r="H91" s="2782" t="s">
        <v>321</v>
      </c>
      <c r="I91" s="3033"/>
      <c r="J91" s="3034"/>
      <c r="K91" s="3035"/>
      <c r="L91" s="3036"/>
      <c r="M91" s="3037"/>
      <c r="N91" s="3038"/>
      <c r="O91" s="3039"/>
      <c r="P91" s="3040"/>
      <c r="Q91" s="3041"/>
      <c r="R91" s="3042"/>
      <c r="S91" s="2790"/>
      <c r="T91" s="2790"/>
      <c r="U91" s="2791"/>
      <c r="V91" s="2792">
        <v>45787</v>
      </c>
      <c r="W91" s="2793">
        <v>45797</v>
      </c>
      <c r="X91" s="2790">
        <v>40000000</v>
      </c>
      <c r="Y91" s="2790">
        <f t="shared" si="41"/>
        <v>4000000</v>
      </c>
      <c r="Z91" s="2790">
        <f t="shared" si="42"/>
        <v>44000000</v>
      </c>
      <c r="AA91" s="2794">
        <v>44000000</v>
      </c>
      <c r="AB91" s="2790"/>
      <c r="AC91" s="2796"/>
      <c r="AD91" s="2797"/>
      <c r="AE91" s="2798" t="b">
        <v>0</v>
      </c>
      <c r="AF91" s="2799"/>
      <c r="AG91" s="2800"/>
      <c r="AH91" s="2783"/>
      <c r="AI91" s="2783"/>
      <c r="AJ91" s="2783"/>
      <c r="AK91" s="2783"/>
      <c r="AL91" s="2783"/>
      <c r="AM91" s="2783"/>
      <c r="AN91" s="2783"/>
      <c r="AO91" s="2783"/>
      <c r="AP91" s="2802"/>
      <c r="AQ91" s="3031"/>
      <c r="AR91" s="3031"/>
    </row>
    <row r="92" spans="1:44" ht="13.5" customHeight="1">
      <c r="A92" s="3031"/>
      <c r="B92" s="3031"/>
      <c r="C92" s="5326"/>
      <c r="D92" s="5327"/>
      <c r="E92" s="5328"/>
      <c r="F92" s="3032"/>
      <c r="G92" s="3032"/>
      <c r="H92" s="2782" t="s">
        <v>322</v>
      </c>
      <c r="I92" s="3033"/>
      <c r="J92" s="3034"/>
      <c r="K92" s="3035"/>
      <c r="L92" s="3036"/>
      <c r="M92" s="3037"/>
      <c r="N92" s="3038"/>
      <c r="O92" s="3039"/>
      <c r="P92" s="3040"/>
      <c r="Q92" s="3041"/>
      <c r="R92" s="3042"/>
      <c r="S92" s="2790"/>
      <c r="T92" s="2790"/>
      <c r="U92" s="2791"/>
      <c r="V92" s="2792">
        <v>45818</v>
      </c>
      <c r="W92" s="2793">
        <v>45828</v>
      </c>
      <c r="X92" s="2790">
        <v>40000000</v>
      </c>
      <c r="Y92" s="2790">
        <f t="shared" si="41"/>
        <v>4000000</v>
      </c>
      <c r="Z92" s="2790">
        <f t="shared" si="42"/>
        <v>44000000</v>
      </c>
      <c r="AA92" s="2794">
        <v>44000000</v>
      </c>
      <c r="AB92" s="2790"/>
      <c r="AC92" s="2796"/>
      <c r="AD92" s="2797"/>
      <c r="AE92" s="2798" t="b">
        <v>0</v>
      </c>
      <c r="AF92" s="2799"/>
      <c r="AG92" s="2800"/>
      <c r="AH92" s="2783"/>
      <c r="AI92" s="2783"/>
      <c r="AJ92" s="2783"/>
      <c r="AK92" s="2783"/>
      <c r="AL92" s="2783"/>
      <c r="AM92" s="2783"/>
      <c r="AN92" s="2783"/>
      <c r="AO92" s="2783"/>
      <c r="AP92" s="2802"/>
      <c r="AQ92" s="3031"/>
      <c r="AR92" s="3031"/>
    </row>
    <row r="93" spans="1:44" ht="13.5" customHeight="1">
      <c r="A93" s="3031"/>
      <c r="B93" s="3031"/>
      <c r="C93" s="5326"/>
      <c r="D93" s="5327"/>
      <c r="E93" s="5328"/>
      <c r="F93" s="3032"/>
      <c r="G93" s="3032"/>
      <c r="H93" s="2782" t="s">
        <v>323</v>
      </c>
      <c r="I93" s="3033"/>
      <c r="J93" s="3034"/>
      <c r="K93" s="3035"/>
      <c r="L93" s="3036"/>
      <c r="M93" s="3037"/>
      <c r="N93" s="3038"/>
      <c r="O93" s="3039"/>
      <c r="P93" s="3040"/>
      <c r="Q93" s="3041"/>
      <c r="R93" s="3042"/>
      <c r="S93" s="2790"/>
      <c r="T93" s="2790"/>
      <c r="U93" s="2791"/>
      <c r="V93" s="2792">
        <v>45848</v>
      </c>
      <c r="W93" s="2793">
        <v>45858</v>
      </c>
      <c r="X93" s="2790">
        <v>40000000</v>
      </c>
      <c r="Y93" s="2790">
        <f t="shared" si="41"/>
        <v>4000000</v>
      </c>
      <c r="Z93" s="2790">
        <f t="shared" si="42"/>
        <v>44000000</v>
      </c>
      <c r="AA93" s="2794">
        <v>44000000</v>
      </c>
      <c r="AB93" s="2790"/>
      <c r="AC93" s="2796"/>
      <c r="AD93" s="2797"/>
      <c r="AE93" s="2798" t="b">
        <v>0</v>
      </c>
      <c r="AF93" s="2799"/>
      <c r="AG93" s="2800"/>
      <c r="AH93" s="2783"/>
      <c r="AI93" s="2783"/>
      <c r="AJ93" s="2783"/>
      <c r="AK93" s="2783"/>
      <c r="AL93" s="2783"/>
      <c r="AM93" s="2783"/>
      <c r="AN93" s="2783"/>
      <c r="AO93" s="2783"/>
      <c r="AP93" s="2802"/>
      <c r="AQ93" s="3031"/>
      <c r="AR93" s="3031"/>
    </row>
    <row r="94" spans="1:44" ht="13.5" customHeight="1">
      <c r="A94" s="3031"/>
      <c r="B94" s="3031"/>
      <c r="C94" s="5326"/>
      <c r="D94" s="5327"/>
      <c r="E94" s="5328"/>
      <c r="F94" s="3032"/>
      <c r="G94" s="3032"/>
      <c r="H94" s="2782" t="s">
        <v>324</v>
      </c>
      <c r="I94" s="3033"/>
      <c r="J94" s="3034"/>
      <c r="K94" s="3035"/>
      <c r="L94" s="3036"/>
      <c r="M94" s="3037"/>
      <c r="N94" s="3038"/>
      <c r="O94" s="3039"/>
      <c r="P94" s="3040"/>
      <c r="Q94" s="3041"/>
      <c r="R94" s="3042"/>
      <c r="S94" s="2790"/>
      <c r="T94" s="2790"/>
      <c r="U94" s="2791"/>
      <c r="V94" s="2792">
        <v>45879</v>
      </c>
      <c r="W94" s="2793">
        <v>45889</v>
      </c>
      <c r="X94" s="2790">
        <v>40000000</v>
      </c>
      <c r="Y94" s="2790">
        <f t="shared" si="41"/>
        <v>4000000</v>
      </c>
      <c r="Z94" s="2790">
        <f t="shared" si="42"/>
        <v>44000000</v>
      </c>
      <c r="AA94" s="2794">
        <v>44000000</v>
      </c>
      <c r="AB94" s="2790"/>
      <c r="AC94" s="2992"/>
      <c r="AD94" s="2797"/>
      <c r="AE94" s="2798" t="b">
        <v>1</v>
      </c>
      <c r="AF94" s="2799"/>
      <c r="AG94" s="2800"/>
      <c r="AH94" s="2783"/>
      <c r="AI94" s="2783"/>
      <c r="AJ94" s="2783"/>
      <c r="AK94" s="2783"/>
      <c r="AL94" s="2783"/>
      <c r="AM94" s="2783"/>
      <c r="AN94" s="2783"/>
      <c r="AO94" s="2783"/>
      <c r="AP94" s="2802"/>
      <c r="AQ94" s="3031"/>
      <c r="AR94" s="3031"/>
    </row>
    <row r="95" spans="1:44" ht="13.5" customHeight="1">
      <c r="A95" s="1751"/>
      <c r="B95" s="1751"/>
      <c r="C95" s="5339"/>
      <c r="D95" s="5330"/>
      <c r="E95" s="5331"/>
      <c r="F95" s="3043"/>
      <c r="G95" s="3043"/>
      <c r="H95" s="1080" t="s">
        <v>325</v>
      </c>
      <c r="I95" s="3044"/>
      <c r="J95" s="3045"/>
      <c r="K95" s="1061"/>
      <c r="L95" s="1743"/>
      <c r="M95" s="3046"/>
      <c r="N95" s="3047"/>
      <c r="O95" s="3048"/>
      <c r="P95" s="3049"/>
      <c r="Q95" s="1747"/>
      <c r="R95" s="1748"/>
      <c r="S95" s="1068"/>
      <c r="T95" s="1068"/>
      <c r="U95" s="3050"/>
      <c r="V95" s="3051">
        <v>45910</v>
      </c>
      <c r="W95" s="3052">
        <v>45920</v>
      </c>
      <c r="X95" s="3053">
        <v>40000000</v>
      </c>
      <c r="Y95" s="3053">
        <f t="shared" si="41"/>
        <v>4000000</v>
      </c>
      <c r="Z95" s="1068">
        <f t="shared" si="42"/>
        <v>44000000</v>
      </c>
      <c r="AA95" s="1068"/>
      <c r="AB95" s="2970"/>
      <c r="AC95" s="3054"/>
      <c r="AD95" s="3055"/>
      <c r="AE95" s="3056" t="b">
        <v>1</v>
      </c>
      <c r="AF95" s="3057"/>
      <c r="AG95" s="1077"/>
      <c r="AH95" s="1062"/>
      <c r="AI95" s="1062"/>
      <c r="AJ95" s="1062"/>
      <c r="AK95" s="1062"/>
      <c r="AL95" s="1062"/>
      <c r="AM95" s="1062"/>
      <c r="AN95" s="1062"/>
      <c r="AO95" s="1062"/>
      <c r="AP95" s="1081"/>
      <c r="AQ95" s="1751"/>
      <c r="AR95" s="1751"/>
    </row>
    <row r="96" spans="1:44" ht="30" customHeight="1">
      <c r="A96" s="2337"/>
      <c r="B96" s="2337"/>
      <c r="C96" s="5321">
        <v>24</v>
      </c>
      <c r="D96" s="5163"/>
      <c r="E96" s="5164"/>
      <c r="F96" s="3023" t="s">
        <v>687</v>
      </c>
      <c r="G96" s="2908"/>
      <c r="H96" s="2695" t="s">
        <v>315</v>
      </c>
      <c r="I96" s="3024" t="s">
        <v>112</v>
      </c>
      <c r="J96" s="3025" t="s">
        <v>641</v>
      </c>
      <c r="K96" s="3058" t="s">
        <v>642</v>
      </c>
      <c r="L96" s="1135" t="s">
        <v>316</v>
      </c>
      <c r="M96" s="2981" t="s">
        <v>16</v>
      </c>
      <c r="N96" s="2593"/>
      <c r="O96" s="2904">
        <v>45667</v>
      </c>
      <c r="P96" s="3027">
        <v>45667</v>
      </c>
      <c r="Q96" s="3028" t="s">
        <v>14</v>
      </c>
      <c r="R96" s="2984">
        <v>46031</v>
      </c>
      <c r="S96" s="1126">
        <v>382909091</v>
      </c>
      <c r="T96" s="1126">
        <f>S96/10</f>
        <v>38290909.100000001</v>
      </c>
      <c r="U96" s="2597">
        <f>SUM(S96:T96)</f>
        <v>421200000.10000002</v>
      </c>
      <c r="V96" s="2598"/>
      <c r="W96" s="2599"/>
      <c r="X96" s="2876">
        <f t="shared" ref="X96:AA96" si="43">SUM(X97:X105)</f>
        <v>276900000</v>
      </c>
      <c r="Y96" s="2876">
        <f t="shared" si="43"/>
        <v>27690000</v>
      </c>
      <c r="Z96" s="2876">
        <f t="shared" si="43"/>
        <v>304590000</v>
      </c>
      <c r="AA96" s="2876">
        <f t="shared" si="43"/>
        <v>304590000</v>
      </c>
      <c r="AB96" s="2706">
        <f>ROUND(U96-AA96,0)</f>
        <v>116610000</v>
      </c>
      <c r="AC96" s="2491">
        <f>Z96/U96</f>
        <v>0.72314814797646054</v>
      </c>
      <c r="AD96" s="2910"/>
      <c r="AE96" s="2493" t="b">
        <v>1</v>
      </c>
      <c r="AF96" s="2602"/>
      <c r="AG96" s="1696"/>
      <c r="AH96" s="1121"/>
      <c r="AI96" s="1121"/>
      <c r="AJ96" s="1121"/>
      <c r="AK96" s="1121"/>
      <c r="AL96" s="1121"/>
      <c r="AM96" s="1121"/>
      <c r="AN96" s="1121"/>
      <c r="AO96" s="1121"/>
      <c r="AP96" s="1697"/>
      <c r="AQ96" s="2337"/>
      <c r="AR96" s="2337"/>
    </row>
    <row r="97" spans="1:44" ht="13.5" customHeight="1">
      <c r="A97" s="2669"/>
      <c r="B97" s="2669"/>
      <c r="C97" s="5318"/>
      <c r="D97" s="5319"/>
      <c r="E97" s="5320"/>
      <c r="F97" s="2671"/>
      <c r="G97" s="2671"/>
      <c r="H97" s="2672" t="s">
        <v>317</v>
      </c>
      <c r="I97" s="2614"/>
      <c r="J97" s="2615"/>
      <c r="K97" s="2616"/>
      <c r="L97" s="2674"/>
      <c r="M97" s="2776"/>
      <c r="N97" s="2777"/>
      <c r="O97" s="2677"/>
      <c r="P97" s="2778"/>
      <c r="Q97" s="2670"/>
      <c r="R97" s="2679"/>
      <c r="S97" s="2680"/>
      <c r="T97" s="2680"/>
      <c r="U97" s="2681"/>
      <c r="V97" s="2682">
        <v>45667</v>
      </c>
      <c r="W97" s="2683">
        <v>45677</v>
      </c>
      <c r="X97" s="2680">
        <v>35100000</v>
      </c>
      <c r="Y97" s="2680">
        <f t="shared" ref="Y97:Y104" si="44">X97/10</f>
        <v>3510000</v>
      </c>
      <c r="Z97" s="2680">
        <f t="shared" ref="Z97:Z104" si="45">SUM(X97:Y97)</f>
        <v>38610000</v>
      </c>
      <c r="AA97" s="2684">
        <v>38610000</v>
      </c>
      <c r="AB97" s="2780"/>
      <c r="AC97" s="2685"/>
      <c r="AD97" s="2686"/>
      <c r="AE97" s="2687" t="b">
        <v>0</v>
      </c>
      <c r="AF97" s="2688"/>
      <c r="AG97" s="2689"/>
      <c r="AH97" s="2671"/>
      <c r="AI97" s="2674"/>
      <c r="AJ97" s="2690"/>
      <c r="AK97" s="2672"/>
      <c r="AL97" s="2674"/>
      <c r="AM97" s="2671"/>
      <c r="AN97" s="2674"/>
      <c r="AO97" s="2690"/>
      <c r="AP97" s="2691"/>
      <c r="AQ97" s="2669"/>
      <c r="AR97" s="2669"/>
    </row>
    <row r="98" spans="1:44" ht="13.5" customHeight="1">
      <c r="A98" s="3031"/>
      <c r="B98" s="3031"/>
      <c r="C98" s="5326"/>
      <c r="D98" s="5327"/>
      <c r="E98" s="5328"/>
      <c r="F98" s="2781"/>
      <c r="G98" s="2781"/>
      <c r="H98" s="2782" t="s">
        <v>318</v>
      </c>
      <c r="I98" s="2399"/>
      <c r="J98" s="2523"/>
      <c r="K98" s="2401"/>
      <c r="L98" s="2783"/>
      <c r="M98" s="2784"/>
      <c r="N98" s="2785"/>
      <c r="O98" s="2786"/>
      <c r="P98" s="2787"/>
      <c r="Q98" s="2788"/>
      <c r="R98" s="2789"/>
      <c r="S98" s="2790"/>
      <c r="T98" s="2790"/>
      <c r="U98" s="2791"/>
      <c r="V98" s="2792">
        <v>45698</v>
      </c>
      <c r="W98" s="2793">
        <v>45708</v>
      </c>
      <c r="X98" s="2790">
        <v>35100000</v>
      </c>
      <c r="Y98" s="2790">
        <f t="shared" si="44"/>
        <v>3510000</v>
      </c>
      <c r="Z98" s="2790">
        <f t="shared" si="45"/>
        <v>38610000</v>
      </c>
      <c r="AA98" s="2794">
        <v>38610000</v>
      </c>
      <c r="AB98" s="2795"/>
      <c r="AC98" s="2796"/>
      <c r="AD98" s="2797"/>
      <c r="AE98" s="2798" t="b">
        <v>0</v>
      </c>
      <c r="AF98" s="2799"/>
      <c r="AG98" s="2800"/>
      <c r="AH98" s="2781"/>
      <c r="AI98" s="2783"/>
      <c r="AJ98" s="2801"/>
      <c r="AK98" s="2782"/>
      <c r="AL98" s="2783"/>
      <c r="AM98" s="2781"/>
      <c r="AN98" s="2783"/>
      <c r="AO98" s="2801"/>
      <c r="AP98" s="2802"/>
      <c r="AQ98" s="3031"/>
      <c r="AR98" s="3031"/>
    </row>
    <row r="99" spans="1:44" ht="13.5" customHeight="1">
      <c r="A99" s="3031"/>
      <c r="B99" s="3031"/>
      <c r="C99" s="5326"/>
      <c r="D99" s="5327"/>
      <c r="E99" s="5328"/>
      <c r="F99" s="3032"/>
      <c r="G99" s="3032"/>
      <c r="H99" s="2782" t="s">
        <v>319</v>
      </c>
      <c r="I99" s="3033"/>
      <c r="J99" s="3034"/>
      <c r="K99" s="3035"/>
      <c r="L99" s="3036"/>
      <c r="M99" s="3037"/>
      <c r="N99" s="3038"/>
      <c r="O99" s="3039"/>
      <c r="P99" s="3040"/>
      <c r="Q99" s="3041"/>
      <c r="R99" s="3042"/>
      <c r="S99" s="2790"/>
      <c r="T99" s="2790"/>
      <c r="U99" s="2791"/>
      <c r="V99" s="2792">
        <v>45726</v>
      </c>
      <c r="W99" s="2793">
        <v>45736</v>
      </c>
      <c r="X99" s="2790">
        <v>35100000</v>
      </c>
      <c r="Y99" s="2790">
        <f t="shared" si="44"/>
        <v>3510000</v>
      </c>
      <c r="Z99" s="2790">
        <f t="shared" si="45"/>
        <v>38610000</v>
      </c>
      <c r="AA99" s="2794">
        <v>38610000</v>
      </c>
      <c r="AB99" s="2790"/>
      <c r="AC99" s="2796"/>
      <c r="AD99" s="2797"/>
      <c r="AE99" s="2798" t="b">
        <v>0</v>
      </c>
      <c r="AF99" s="2799"/>
      <c r="AG99" s="2800"/>
      <c r="AH99" s="2783"/>
      <c r="AI99" s="2783"/>
      <c r="AJ99" s="2783"/>
      <c r="AK99" s="2783"/>
      <c r="AL99" s="2783"/>
      <c r="AM99" s="2783"/>
      <c r="AN99" s="2783"/>
      <c r="AO99" s="2783"/>
      <c r="AP99" s="2802"/>
      <c r="AQ99" s="3031"/>
      <c r="AR99" s="3031"/>
    </row>
    <row r="100" spans="1:44" ht="13.5" customHeight="1">
      <c r="A100" s="3031"/>
      <c r="B100" s="3031"/>
      <c r="C100" s="5326"/>
      <c r="D100" s="5327"/>
      <c r="E100" s="5328"/>
      <c r="F100" s="3032"/>
      <c r="G100" s="3032"/>
      <c r="H100" s="2782" t="s">
        <v>320</v>
      </c>
      <c r="I100" s="3033"/>
      <c r="J100" s="3034"/>
      <c r="K100" s="3035"/>
      <c r="L100" s="3036"/>
      <c r="M100" s="3037"/>
      <c r="N100" s="3038"/>
      <c r="O100" s="3039"/>
      <c r="P100" s="3040"/>
      <c r="Q100" s="3041"/>
      <c r="R100" s="3042"/>
      <c r="S100" s="2790"/>
      <c r="T100" s="2790"/>
      <c r="U100" s="2791"/>
      <c r="V100" s="2792">
        <v>45757</v>
      </c>
      <c r="W100" s="2793">
        <v>45767</v>
      </c>
      <c r="X100" s="2790">
        <v>35100000</v>
      </c>
      <c r="Y100" s="2790">
        <f t="shared" si="44"/>
        <v>3510000</v>
      </c>
      <c r="Z100" s="2790">
        <f t="shared" si="45"/>
        <v>38610000</v>
      </c>
      <c r="AA100" s="2794">
        <v>38610000</v>
      </c>
      <c r="AB100" s="2790"/>
      <c r="AC100" s="2796"/>
      <c r="AD100" s="2797"/>
      <c r="AE100" s="2798" t="b">
        <v>0</v>
      </c>
      <c r="AF100" s="2799"/>
      <c r="AG100" s="2800"/>
      <c r="AH100" s="2783"/>
      <c r="AI100" s="2783"/>
      <c r="AJ100" s="2783"/>
      <c r="AK100" s="2783"/>
      <c r="AL100" s="2783"/>
      <c r="AM100" s="2783"/>
      <c r="AN100" s="2783"/>
      <c r="AO100" s="2783"/>
      <c r="AP100" s="2802"/>
      <c r="AQ100" s="3031"/>
      <c r="AR100" s="3031"/>
    </row>
    <row r="101" spans="1:44" ht="13.5" customHeight="1">
      <c r="A101" s="3031"/>
      <c r="B101" s="3031"/>
      <c r="C101" s="5326"/>
      <c r="D101" s="5327"/>
      <c r="E101" s="5328"/>
      <c r="F101" s="3032"/>
      <c r="G101" s="3032"/>
      <c r="H101" s="2782" t="s">
        <v>321</v>
      </c>
      <c r="I101" s="3033"/>
      <c r="J101" s="3034"/>
      <c r="K101" s="3035"/>
      <c r="L101" s="3036"/>
      <c r="M101" s="3037"/>
      <c r="N101" s="3038"/>
      <c r="O101" s="3039"/>
      <c r="P101" s="3040"/>
      <c r="Q101" s="3041"/>
      <c r="R101" s="3042"/>
      <c r="S101" s="2790"/>
      <c r="T101" s="2790"/>
      <c r="U101" s="2791"/>
      <c r="V101" s="2792">
        <v>45787</v>
      </c>
      <c r="W101" s="2793">
        <v>45797</v>
      </c>
      <c r="X101" s="2790">
        <v>35100000</v>
      </c>
      <c r="Y101" s="2790">
        <f t="shared" si="44"/>
        <v>3510000</v>
      </c>
      <c r="Z101" s="2790">
        <f t="shared" si="45"/>
        <v>38610000</v>
      </c>
      <c r="AA101" s="2794">
        <v>38610000</v>
      </c>
      <c r="AB101" s="2790"/>
      <c r="AC101" s="2796"/>
      <c r="AD101" s="2797"/>
      <c r="AE101" s="2798" t="b">
        <v>0</v>
      </c>
      <c r="AF101" s="2799"/>
      <c r="AG101" s="2800"/>
      <c r="AH101" s="2783"/>
      <c r="AI101" s="2783"/>
      <c r="AJ101" s="2783"/>
      <c r="AK101" s="2783"/>
      <c r="AL101" s="2783"/>
      <c r="AM101" s="2783"/>
      <c r="AN101" s="2783"/>
      <c r="AO101" s="2783"/>
      <c r="AP101" s="2802"/>
      <c r="AQ101" s="3031"/>
      <c r="AR101" s="3031"/>
    </row>
    <row r="102" spans="1:44" ht="13.5" customHeight="1">
      <c r="A102" s="3031"/>
      <c r="B102" s="3031"/>
      <c r="C102" s="5326"/>
      <c r="D102" s="5327"/>
      <c r="E102" s="5328"/>
      <c r="F102" s="3032"/>
      <c r="G102" s="3032"/>
      <c r="H102" s="2782" t="s">
        <v>322</v>
      </c>
      <c r="I102" s="3033"/>
      <c r="J102" s="3034"/>
      <c r="K102" s="3035"/>
      <c r="L102" s="3036"/>
      <c r="M102" s="3037"/>
      <c r="N102" s="3038"/>
      <c r="O102" s="3039"/>
      <c r="P102" s="3040"/>
      <c r="Q102" s="3041"/>
      <c r="R102" s="3042"/>
      <c r="S102" s="2790"/>
      <c r="T102" s="2790"/>
      <c r="U102" s="2791"/>
      <c r="V102" s="2792">
        <v>45818</v>
      </c>
      <c r="W102" s="2793">
        <v>45828</v>
      </c>
      <c r="X102" s="2790">
        <v>35100000</v>
      </c>
      <c r="Y102" s="2790">
        <f t="shared" si="44"/>
        <v>3510000</v>
      </c>
      <c r="Z102" s="2790">
        <f t="shared" si="45"/>
        <v>38610000</v>
      </c>
      <c r="AA102" s="2794">
        <v>38610000</v>
      </c>
      <c r="AB102" s="2790"/>
      <c r="AC102" s="2796"/>
      <c r="AD102" s="2797"/>
      <c r="AE102" s="2798" t="b">
        <v>1</v>
      </c>
      <c r="AF102" s="2799"/>
      <c r="AG102" s="2800"/>
      <c r="AH102" s="2783"/>
      <c r="AI102" s="2783"/>
      <c r="AJ102" s="2783"/>
      <c r="AK102" s="2783"/>
      <c r="AL102" s="2783"/>
      <c r="AM102" s="2783"/>
      <c r="AN102" s="2783"/>
      <c r="AO102" s="2783"/>
      <c r="AP102" s="2802"/>
      <c r="AQ102" s="3031"/>
      <c r="AR102" s="3031"/>
    </row>
    <row r="103" spans="1:44" ht="13.5" customHeight="1">
      <c r="A103" s="3031"/>
      <c r="B103" s="3031"/>
      <c r="C103" s="5326"/>
      <c r="D103" s="5327"/>
      <c r="E103" s="5328"/>
      <c r="F103" s="3032"/>
      <c r="G103" s="3032"/>
      <c r="H103" s="2782" t="s">
        <v>323</v>
      </c>
      <c r="I103" s="3033"/>
      <c r="J103" s="3034"/>
      <c r="K103" s="3035"/>
      <c r="L103" s="3036"/>
      <c r="M103" s="3037"/>
      <c r="N103" s="3038"/>
      <c r="O103" s="3039"/>
      <c r="P103" s="3040"/>
      <c r="Q103" s="3041"/>
      <c r="R103" s="3042"/>
      <c r="S103" s="2790"/>
      <c r="T103" s="2790"/>
      <c r="U103" s="2791"/>
      <c r="V103" s="2792">
        <v>45848</v>
      </c>
      <c r="W103" s="2793">
        <v>45858</v>
      </c>
      <c r="X103" s="2790">
        <v>35100000</v>
      </c>
      <c r="Y103" s="2790">
        <f t="shared" si="44"/>
        <v>3510000</v>
      </c>
      <c r="Z103" s="2790">
        <f t="shared" si="45"/>
        <v>38610000</v>
      </c>
      <c r="AA103" s="2794">
        <v>38610000</v>
      </c>
      <c r="AB103" s="2790"/>
      <c r="AC103" s="2796"/>
      <c r="AD103" s="2797"/>
      <c r="AE103" s="2798" t="b">
        <v>0</v>
      </c>
      <c r="AF103" s="2799"/>
      <c r="AG103" s="2800"/>
      <c r="AH103" s="2783"/>
      <c r="AI103" s="2783"/>
      <c r="AJ103" s="2783"/>
      <c r="AK103" s="2783"/>
      <c r="AL103" s="2783"/>
      <c r="AM103" s="2783"/>
      <c r="AN103" s="2783"/>
      <c r="AO103" s="2783"/>
      <c r="AP103" s="2802"/>
      <c r="AQ103" s="3031"/>
      <c r="AR103" s="3031"/>
    </row>
    <row r="104" spans="1:44" ht="13.5" customHeight="1">
      <c r="A104" s="3031"/>
      <c r="B104" s="3031"/>
      <c r="C104" s="5326"/>
      <c r="D104" s="5327"/>
      <c r="E104" s="5328"/>
      <c r="F104" s="3032"/>
      <c r="G104" s="3032"/>
      <c r="H104" s="2782" t="s">
        <v>324</v>
      </c>
      <c r="I104" s="3033"/>
      <c r="J104" s="3034"/>
      <c r="K104" s="3035"/>
      <c r="L104" s="3036"/>
      <c r="M104" s="3037"/>
      <c r="N104" s="3038"/>
      <c r="O104" s="3039"/>
      <c r="P104" s="3040"/>
      <c r="Q104" s="3041"/>
      <c r="R104" s="3042"/>
      <c r="S104" s="2790"/>
      <c r="T104" s="2790"/>
      <c r="U104" s="2791"/>
      <c r="V104" s="2792">
        <v>45879</v>
      </c>
      <c r="W104" s="2793">
        <v>45889</v>
      </c>
      <c r="X104" s="2790">
        <v>31200000</v>
      </c>
      <c r="Y104" s="2790">
        <f t="shared" si="44"/>
        <v>3120000</v>
      </c>
      <c r="Z104" s="2790">
        <f t="shared" si="45"/>
        <v>34320000</v>
      </c>
      <c r="AA104" s="2794">
        <v>34320000</v>
      </c>
      <c r="AB104" s="2790"/>
      <c r="AC104" s="2992" t="s">
        <v>695</v>
      </c>
      <c r="AD104" s="2797"/>
      <c r="AE104" s="2798" t="b">
        <v>1</v>
      </c>
      <c r="AF104" s="2799"/>
      <c r="AG104" s="2800"/>
      <c r="AH104" s="2783"/>
      <c r="AI104" s="2783"/>
      <c r="AJ104" s="2783"/>
      <c r="AK104" s="2783"/>
      <c r="AL104" s="2783"/>
      <c r="AM104" s="2783"/>
      <c r="AN104" s="2783"/>
      <c r="AO104" s="2783"/>
      <c r="AP104" s="2802"/>
      <c r="AQ104" s="3031"/>
      <c r="AR104" s="3031"/>
    </row>
    <row r="105" spans="1:44" ht="13.5" customHeight="1">
      <c r="A105" s="1751"/>
      <c r="B105" s="1751"/>
      <c r="C105" s="5339"/>
      <c r="D105" s="5330"/>
      <c r="E105" s="5331"/>
      <c r="F105" s="3043"/>
      <c r="G105" s="3043"/>
      <c r="H105" s="1080" t="s">
        <v>325</v>
      </c>
      <c r="I105" s="3044"/>
      <c r="J105" s="3045"/>
      <c r="K105" s="1061"/>
      <c r="L105" s="1743"/>
      <c r="M105" s="3046"/>
      <c r="N105" s="3047"/>
      <c r="O105" s="3048"/>
      <c r="P105" s="3049"/>
      <c r="Q105" s="1747"/>
      <c r="R105" s="1748"/>
      <c r="S105" s="1068"/>
      <c r="T105" s="1068"/>
      <c r="U105" s="3050"/>
      <c r="V105" s="3051">
        <v>45910</v>
      </c>
      <c r="W105" s="3052">
        <v>45920</v>
      </c>
      <c r="X105" s="3053"/>
      <c r="Y105" s="3053"/>
      <c r="Z105" s="1068"/>
      <c r="AA105" s="1068"/>
      <c r="AB105" s="2970"/>
      <c r="AC105" s="3054"/>
      <c r="AD105" s="3055"/>
      <c r="AE105" s="3056" t="b">
        <v>1</v>
      </c>
      <c r="AF105" s="3057"/>
      <c r="AG105" s="1077"/>
      <c r="AH105" s="1062"/>
      <c r="AI105" s="1062"/>
      <c r="AJ105" s="1062"/>
      <c r="AK105" s="1062"/>
      <c r="AL105" s="1062"/>
      <c r="AM105" s="1062"/>
      <c r="AN105" s="1062"/>
      <c r="AO105" s="1062"/>
      <c r="AP105" s="1081"/>
      <c r="AQ105" s="1751"/>
      <c r="AR105" s="1751"/>
    </row>
    <row r="106" spans="1:44" ht="30" customHeight="1">
      <c r="A106" s="3059"/>
      <c r="B106" s="3059"/>
      <c r="C106" s="3060"/>
      <c r="D106" s="3060"/>
      <c r="E106" s="3061"/>
      <c r="F106" s="3060"/>
      <c r="G106" s="3062"/>
      <c r="H106" s="3063" t="s">
        <v>696</v>
      </c>
      <c r="I106" s="3064"/>
      <c r="J106" s="3064"/>
      <c r="K106" s="3064"/>
      <c r="L106" s="3062"/>
      <c r="M106" s="3065"/>
      <c r="N106" s="3062"/>
      <c r="O106" s="3066"/>
      <c r="P106" s="3066"/>
      <c r="Q106" s="3060"/>
      <c r="R106" s="3067"/>
      <c r="S106" s="3068"/>
      <c r="T106" s="3068"/>
      <c r="U106" s="3068"/>
      <c r="V106" s="3069"/>
      <c r="W106" s="3069"/>
      <c r="X106" s="3070"/>
      <c r="Y106" s="3070"/>
      <c r="Z106" s="3070"/>
      <c r="AA106" s="3070"/>
      <c r="AB106" s="3060"/>
      <c r="AC106" s="3071"/>
      <c r="AD106" s="3072"/>
      <c r="AE106" s="3073"/>
      <c r="AF106" s="3074"/>
      <c r="AG106" s="3062"/>
      <c r="AH106" s="3060"/>
      <c r="AI106" s="3062"/>
      <c r="AJ106" s="3075"/>
      <c r="AK106" s="3076"/>
      <c r="AL106" s="3062"/>
      <c r="AM106" s="3060"/>
      <c r="AN106" s="3062"/>
      <c r="AO106" s="3075"/>
      <c r="AP106" s="3076"/>
      <c r="AQ106" s="3059"/>
      <c r="AR106" s="3059"/>
    </row>
    <row r="107" spans="1:44" ht="30" customHeight="1">
      <c r="A107" s="3077"/>
      <c r="B107" s="3077"/>
      <c r="C107" s="5340">
        <v>1</v>
      </c>
      <c r="D107" s="5341"/>
      <c r="E107" s="5342"/>
      <c r="F107" s="3079" t="s">
        <v>615</v>
      </c>
      <c r="G107" s="3080" t="s">
        <v>697</v>
      </c>
      <c r="H107" s="3081" t="s">
        <v>111</v>
      </c>
      <c r="I107" s="3082" t="s">
        <v>112</v>
      </c>
      <c r="J107" s="3083" t="s">
        <v>641</v>
      </c>
      <c r="K107" s="3084" t="s">
        <v>115</v>
      </c>
      <c r="L107" s="3080" t="s">
        <v>15</v>
      </c>
      <c r="M107" s="3085" t="s">
        <v>16</v>
      </c>
      <c r="N107" s="3086"/>
      <c r="O107" s="3087">
        <v>43194</v>
      </c>
      <c r="P107" s="3088">
        <v>43194</v>
      </c>
      <c r="Q107" s="3078" t="s">
        <v>14</v>
      </c>
      <c r="R107" s="3089">
        <v>43343</v>
      </c>
      <c r="S107" s="3090">
        <v>23790899</v>
      </c>
      <c r="T107" s="3090">
        <f t="shared" ref="T107:T114" si="46">S107/10</f>
        <v>2379089.9</v>
      </c>
      <c r="U107" s="3091">
        <f t="shared" ref="U107:U114" si="47">SUM(S107:T107)</f>
        <v>26169988.899999999</v>
      </c>
      <c r="V107" s="3092">
        <v>43404</v>
      </c>
      <c r="W107" s="3093">
        <v>43462</v>
      </c>
      <c r="X107" s="3094">
        <v>23790899</v>
      </c>
      <c r="Y107" s="3094">
        <f t="shared" ref="Y107:Y120" si="48">X107/10</f>
        <v>2379089.9</v>
      </c>
      <c r="Z107" s="3094">
        <f t="shared" ref="Z107:Z120" si="49">SUM(X107:Y107)</f>
        <v>26169988.899999999</v>
      </c>
      <c r="AA107" s="3094">
        <v>26169989</v>
      </c>
      <c r="AB107" s="3090">
        <f t="shared" ref="AB107:AB114" si="50">ROUND(U107-AA107,0)</f>
        <v>0</v>
      </c>
      <c r="AC107" s="3095">
        <f t="shared" ref="AC107:AC114" si="51">Z107/U107</f>
        <v>1</v>
      </c>
      <c r="AD107" s="3096" t="s">
        <v>643</v>
      </c>
      <c r="AE107" s="3097"/>
      <c r="AF107" s="3098" t="s">
        <v>698</v>
      </c>
      <c r="AG107" s="3099"/>
      <c r="AH107" s="3100"/>
      <c r="AI107" s="3101"/>
      <c r="AJ107" s="3102"/>
      <c r="AK107" s="3103"/>
      <c r="AL107" s="3101" t="s">
        <v>116</v>
      </c>
      <c r="AM107" s="3100" t="s">
        <v>118</v>
      </c>
      <c r="AN107" s="3101" t="s">
        <v>119</v>
      </c>
      <c r="AO107" s="3102" t="s">
        <v>120</v>
      </c>
      <c r="AP107" s="3104" t="s">
        <v>121</v>
      </c>
      <c r="AQ107" s="3077"/>
      <c r="AR107" s="3077"/>
    </row>
    <row r="108" spans="1:44" ht="30" customHeight="1">
      <c r="A108" s="3077"/>
      <c r="B108" s="3077"/>
      <c r="C108" s="5340">
        <v>2</v>
      </c>
      <c r="D108" s="5341"/>
      <c r="E108" s="5342"/>
      <c r="F108" s="3105" t="s">
        <v>615</v>
      </c>
      <c r="G108" s="3105" t="s">
        <v>699</v>
      </c>
      <c r="H108" s="3106" t="s">
        <v>385</v>
      </c>
      <c r="I108" s="3107" t="s">
        <v>112</v>
      </c>
      <c r="J108" s="3108" t="s">
        <v>641</v>
      </c>
      <c r="K108" s="3109" t="s">
        <v>115</v>
      </c>
      <c r="L108" s="3110" t="s">
        <v>15</v>
      </c>
      <c r="M108" s="3111" t="s">
        <v>16</v>
      </c>
      <c r="N108" s="3112"/>
      <c r="O108" s="3113">
        <v>43710</v>
      </c>
      <c r="P108" s="3114">
        <v>43710</v>
      </c>
      <c r="Q108" s="3115" t="s">
        <v>14</v>
      </c>
      <c r="R108" s="3116">
        <v>43830</v>
      </c>
      <c r="S108" s="3117">
        <v>95000000</v>
      </c>
      <c r="T108" s="3117">
        <f t="shared" si="46"/>
        <v>9500000</v>
      </c>
      <c r="U108" s="3118">
        <f t="shared" si="47"/>
        <v>104500000</v>
      </c>
      <c r="V108" s="3119">
        <v>43727</v>
      </c>
      <c r="W108" s="3120">
        <v>43735</v>
      </c>
      <c r="X108" s="3117">
        <v>95000000</v>
      </c>
      <c r="Y108" s="3117">
        <f t="shared" si="48"/>
        <v>9500000</v>
      </c>
      <c r="Z108" s="3117">
        <f t="shared" si="49"/>
        <v>104500000</v>
      </c>
      <c r="AA108" s="3121">
        <v>104500000</v>
      </c>
      <c r="AB108" s="3090">
        <f t="shared" si="50"/>
        <v>0</v>
      </c>
      <c r="AC108" s="3122">
        <f t="shared" si="51"/>
        <v>1</v>
      </c>
      <c r="AD108" s="3096" t="s">
        <v>643</v>
      </c>
      <c r="AE108" s="3123"/>
      <c r="AF108" s="3124" t="s">
        <v>698</v>
      </c>
      <c r="AG108" s="3125"/>
      <c r="AH108" s="3126"/>
      <c r="AI108" s="3127"/>
      <c r="AJ108" s="3128"/>
      <c r="AK108" s="3129"/>
      <c r="AL108" s="3127" t="s">
        <v>116</v>
      </c>
      <c r="AM108" s="3126" t="s">
        <v>386</v>
      </c>
      <c r="AN108" s="3127" t="s">
        <v>387</v>
      </c>
      <c r="AO108" s="3128"/>
      <c r="AP108" s="3130"/>
      <c r="AQ108" s="3077"/>
      <c r="AR108" s="3077"/>
    </row>
    <row r="109" spans="1:44" ht="30" customHeight="1">
      <c r="A109" s="3077"/>
      <c r="B109" s="3077"/>
      <c r="C109" s="5340">
        <v>3</v>
      </c>
      <c r="D109" s="5341"/>
      <c r="E109" s="5342"/>
      <c r="F109" s="3105" t="s">
        <v>615</v>
      </c>
      <c r="G109" s="3105" t="s">
        <v>700</v>
      </c>
      <c r="H109" s="3106" t="s">
        <v>394</v>
      </c>
      <c r="I109" s="3107" t="s">
        <v>112</v>
      </c>
      <c r="J109" s="3108" t="s">
        <v>641</v>
      </c>
      <c r="K109" s="3109" t="s">
        <v>115</v>
      </c>
      <c r="L109" s="3110" t="s">
        <v>15</v>
      </c>
      <c r="M109" s="3111" t="s">
        <v>16</v>
      </c>
      <c r="N109" s="3112"/>
      <c r="O109" s="3131">
        <v>43941</v>
      </c>
      <c r="P109" s="3114">
        <v>43941</v>
      </c>
      <c r="Q109" s="3115" t="s">
        <v>14</v>
      </c>
      <c r="R109" s="3116">
        <v>44174</v>
      </c>
      <c r="S109" s="3117">
        <v>20000000</v>
      </c>
      <c r="T109" s="3117">
        <f t="shared" si="46"/>
        <v>2000000</v>
      </c>
      <c r="U109" s="3118">
        <f t="shared" si="47"/>
        <v>22000000</v>
      </c>
      <c r="V109" s="3132">
        <v>44174</v>
      </c>
      <c r="W109" s="3120">
        <v>44186</v>
      </c>
      <c r="X109" s="3117">
        <v>20000000</v>
      </c>
      <c r="Y109" s="3117">
        <f t="shared" si="48"/>
        <v>2000000</v>
      </c>
      <c r="Z109" s="3117">
        <f t="shared" si="49"/>
        <v>22000000</v>
      </c>
      <c r="AA109" s="3121">
        <v>22000000</v>
      </c>
      <c r="AB109" s="3090">
        <f t="shared" si="50"/>
        <v>0</v>
      </c>
      <c r="AC109" s="3122">
        <f t="shared" si="51"/>
        <v>1</v>
      </c>
      <c r="AD109" s="3096" t="s">
        <v>643</v>
      </c>
      <c r="AE109" s="3123"/>
      <c r="AF109" s="3133"/>
      <c r="AG109" s="3125"/>
      <c r="AH109" s="3126"/>
      <c r="AI109" s="3127"/>
      <c r="AJ109" s="3128"/>
      <c r="AK109" s="3129"/>
      <c r="AL109" s="3127" t="s">
        <v>116</v>
      </c>
      <c r="AM109" s="3126" t="s">
        <v>386</v>
      </c>
      <c r="AN109" s="3127" t="s">
        <v>387</v>
      </c>
      <c r="AO109" s="3128"/>
      <c r="AP109" s="3130"/>
      <c r="AQ109" s="3077"/>
      <c r="AR109" s="3077"/>
    </row>
    <row r="110" spans="1:44" ht="30" customHeight="1">
      <c r="A110" s="3077"/>
      <c r="B110" s="3077"/>
      <c r="C110" s="5340">
        <v>4</v>
      </c>
      <c r="D110" s="5341"/>
      <c r="E110" s="5342"/>
      <c r="F110" s="3105" t="s">
        <v>615</v>
      </c>
      <c r="G110" s="3105" t="s">
        <v>701</v>
      </c>
      <c r="H110" s="3106" t="s">
        <v>389</v>
      </c>
      <c r="I110" s="3107" t="s">
        <v>112</v>
      </c>
      <c r="J110" s="3108" t="s">
        <v>641</v>
      </c>
      <c r="K110" s="3109" t="s">
        <v>115</v>
      </c>
      <c r="L110" s="3110" t="s">
        <v>15</v>
      </c>
      <c r="M110" s="3111" t="s">
        <v>16</v>
      </c>
      <c r="N110" s="3112"/>
      <c r="O110" s="3113">
        <v>43941</v>
      </c>
      <c r="P110" s="3114">
        <v>43941</v>
      </c>
      <c r="Q110" s="3115" t="s">
        <v>14</v>
      </c>
      <c r="R110" s="3116">
        <v>44196</v>
      </c>
      <c r="S110" s="3117">
        <v>90000000</v>
      </c>
      <c r="T110" s="3117">
        <f t="shared" si="46"/>
        <v>9000000</v>
      </c>
      <c r="U110" s="3118">
        <f t="shared" si="47"/>
        <v>99000000</v>
      </c>
      <c r="V110" s="3119">
        <v>44155</v>
      </c>
      <c r="W110" s="3120">
        <v>44165</v>
      </c>
      <c r="X110" s="3117">
        <v>90000000</v>
      </c>
      <c r="Y110" s="3117">
        <f t="shared" si="48"/>
        <v>9000000</v>
      </c>
      <c r="Z110" s="3117">
        <f t="shared" si="49"/>
        <v>99000000</v>
      </c>
      <c r="AA110" s="3121">
        <v>99000000</v>
      </c>
      <c r="AB110" s="3090">
        <f t="shared" si="50"/>
        <v>0</v>
      </c>
      <c r="AC110" s="3122">
        <f t="shared" si="51"/>
        <v>1</v>
      </c>
      <c r="AD110" s="3096" t="s">
        <v>643</v>
      </c>
      <c r="AE110" s="3123"/>
      <c r="AF110" s="3124" t="s">
        <v>698</v>
      </c>
      <c r="AG110" s="3125"/>
      <c r="AH110" s="3126"/>
      <c r="AI110" s="3127"/>
      <c r="AJ110" s="3128"/>
      <c r="AK110" s="3129"/>
      <c r="AL110" s="3127" t="s">
        <v>116</v>
      </c>
      <c r="AM110" s="3126" t="s">
        <v>386</v>
      </c>
      <c r="AN110" s="3127" t="s">
        <v>387</v>
      </c>
      <c r="AO110" s="3128"/>
      <c r="AP110" s="3130"/>
      <c r="AQ110" s="3077"/>
      <c r="AR110" s="3077"/>
    </row>
    <row r="111" spans="1:44" ht="30" customHeight="1">
      <c r="A111" s="3077"/>
      <c r="B111" s="3077"/>
      <c r="C111" s="5340">
        <v>5</v>
      </c>
      <c r="D111" s="5341"/>
      <c r="E111" s="5342"/>
      <c r="F111" s="3105" t="s">
        <v>615</v>
      </c>
      <c r="G111" s="3105" t="s">
        <v>702</v>
      </c>
      <c r="H111" s="3106" t="s">
        <v>703</v>
      </c>
      <c r="I111" s="3107" t="s">
        <v>112</v>
      </c>
      <c r="J111" s="3108" t="s">
        <v>641</v>
      </c>
      <c r="K111" s="3109" t="s">
        <v>115</v>
      </c>
      <c r="L111" s="3110" t="s">
        <v>15</v>
      </c>
      <c r="M111" s="3111" t="s">
        <v>16</v>
      </c>
      <c r="N111" s="3112"/>
      <c r="O111" s="3131">
        <v>44274</v>
      </c>
      <c r="P111" s="3114">
        <v>44264</v>
      </c>
      <c r="Q111" s="3115" t="s">
        <v>14</v>
      </c>
      <c r="R111" s="3116">
        <v>44398</v>
      </c>
      <c r="S111" s="3117">
        <v>11818182</v>
      </c>
      <c r="T111" s="3117">
        <f t="shared" si="46"/>
        <v>1181818.2</v>
      </c>
      <c r="U111" s="3118">
        <f t="shared" si="47"/>
        <v>13000000.199999999</v>
      </c>
      <c r="V111" s="3119">
        <v>44398</v>
      </c>
      <c r="W111" s="3120">
        <v>44410</v>
      </c>
      <c r="X111" s="3117">
        <v>11818182</v>
      </c>
      <c r="Y111" s="3117">
        <f t="shared" si="48"/>
        <v>1181818.2</v>
      </c>
      <c r="Z111" s="3117">
        <f t="shared" si="49"/>
        <v>13000000.199999999</v>
      </c>
      <c r="AA111" s="3121">
        <v>13000000</v>
      </c>
      <c r="AB111" s="3090">
        <f t="shared" si="50"/>
        <v>0</v>
      </c>
      <c r="AC111" s="3122">
        <f t="shared" si="51"/>
        <v>1</v>
      </c>
      <c r="AD111" s="3096" t="s">
        <v>643</v>
      </c>
      <c r="AE111" s="3123"/>
      <c r="AF111" s="3134" t="s">
        <v>704</v>
      </c>
      <c r="AG111" s="3125"/>
      <c r="AH111" s="3126"/>
      <c r="AI111" s="3127"/>
      <c r="AJ111" s="3128"/>
      <c r="AK111" s="3129"/>
      <c r="AL111" s="3127" t="s">
        <v>116</v>
      </c>
      <c r="AM111" s="3126" t="s">
        <v>118</v>
      </c>
      <c r="AN111" s="3127" t="s">
        <v>119</v>
      </c>
      <c r="AO111" s="3128" t="s">
        <v>120</v>
      </c>
      <c r="AP111" s="3130" t="s">
        <v>121</v>
      </c>
      <c r="AQ111" s="3077"/>
      <c r="AR111" s="3077"/>
    </row>
    <row r="112" spans="1:44" ht="30" customHeight="1">
      <c r="A112" s="3077"/>
      <c r="B112" s="3077"/>
      <c r="C112" s="5340">
        <v>6</v>
      </c>
      <c r="D112" s="5341"/>
      <c r="E112" s="5342"/>
      <c r="F112" s="3105" t="s">
        <v>615</v>
      </c>
      <c r="G112" s="3105" t="s">
        <v>705</v>
      </c>
      <c r="H112" s="3106" t="s">
        <v>396</v>
      </c>
      <c r="I112" s="3107" t="s">
        <v>112</v>
      </c>
      <c r="J112" s="3108" t="s">
        <v>641</v>
      </c>
      <c r="K112" s="3109" t="s">
        <v>115</v>
      </c>
      <c r="L112" s="3110" t="s">
        <v>15</v>
      </c>
      <c r="M112" s="3111" t="s">
        <v>16</v>
      </c>
      <c r="N112" s="3112"/>
      <c r="O112" s="3135">
        <v>44333</v>
      </c>
      <c r="P112" s="3114">
        <v>44333</v>
      </c>
      <c r="Q112" s="3115" t="s">
        <v>14</v>
      </c>
      <c r="R112" s="3116">
        <v>44561</v>
      </c>
      <c r="S112" s="3117">
        <v>20000000</v>
      </c>
      <c r="T112" s="3117">
        <f t="shared" si="46"/>
        <v>2000000</v>
      </c>
      <c r="U112" s="3118">
        <f t="shared" si="47"/>
        <v>22000000</v>
      </c>
      <c r="V112" s="3119">
        <v>44558</v>
      </c>
      <c r="W112" s="3120">
        <v>44572</v>
      </c>
      <c r="X112" s="3117">
        <v>20000000</v>
      </c>
      <c r="Y112" s="3117">
        <f t="shared" si="48"/>
        <v>2000000</v>
      </c>
      <c r="Z112" s="3117">
        <f t="shared" si="49"/>
        <v>22000000</v>
      </c>
      <c r="AA112" s="3121">
        <v>22000000</v>
      </c>
      <c r="AB112" s="3090">
        <f t="shared" si="50"/>
        <v>0</v>
      </c>
      <c r="AC112" s="3122">
        <f t="shared" si="51"/>
        <v>1</v>
      </c>
      <c r="AD112" s="3096" t="s">
        <v>643</v>
      </c>
      <c r="AE112" s="3123"/>
      <c r="AF112" s="3133"/>
      <c r="AG112" s="3125"/>
      <c r="AH112" s="3126"/>
      <c r="AI112" s="3127"/>
      <c r="AJ112" s="3136"/>
      <c r="AK112" s="3129"/>
      <c r="AL112" s="3127" t="s">
        <v>116</v>
      </c>
      <c r="AM112" s="3126" t="s">
        <v>386</v>
      </c>
      <c r="AN112" s="3127" t="s">
        <v>387</v>
      </c>
      <c r="AO112" s="3136"/>
      <c r="AP112" s="3130"/>
      <c r="AQ112" s="3077"/>
      <c r="AR112" s="3077"/>
    </row>
    <row r="113" spans="1:44" ht="30" customHeight="1">
      <c r="A113" s="3077"/>
      <c r="B113" s="3077"/>
      <c r="C113" s="5340">
        <v>7</v>
      </c>
      <c r="D113" s="5341"/>
      <c r="E113" s="5342"/>
      <c r="F113" s="3105" t="s">
        <v>615</v>
      </c>
      <c r="G113" s="3105" t="s">
        <v>706</v>
      </c>
      <c r="H113" s="3106" t="s">
        <v>392</v>
      </c>
      <c r="I113" s="3107" t="s">
        <v>112</v>
      </c>
      <c r="J113" s="3108" t="s">
        <v>641</v>
      </c>
      <c r="K113" s="3109" t="s">
        <v>115</v>
      </c>
      <c r="L113" s="3110" t="s">
        <v>15</v>
      </c>
      <c r="M113" s="3137" t="s">
        <v>16</v>
      </c>
      <c r="N113" s="3112"/>
      <c r="O113" s="3135">
        <v>44333</v>
      </c>
      <c r="P113" s="3114">
        <v>44333</v>
      </c>
      <c r="Q113" s="3115" t="s">
        <v>14</v>
      </c>
      <c r="R113" s="3116">
        <v>44561</v>
      </c>
      <c r="S113" s="3117">
        <v>36000000</v>
      </c>
      <c r="T113" s="3117">
        <f t="shared" si="46"/>
        <v>3600000</v>
      </c>
      <c r="U113" s="3118">
        <f t="shared" si="47"/>
        <v>39600000</v>
      </c>
      <c r="V113" s="3132">
        <v>44428</v>
      </c>
      <c r="W113" s="3138">
        <v>44438</v>
      </c>
      <c r="X113" s="3117">
        <v>36000000</v>
      </c>
      <c r="Y113" s="3117">
        <f t="shared" si="48"/>
        <v>3600000</v>
      </c>
      <c r="Z113" s="3117">
        <f t="shared" si="49"/>
        <v>39600000</v>
      </c>
      <c r="AA113" s="3121">
        <v>39600000</v>
      </c>
      <c r="AB113" s="3090">
        <f t="shared" si="50"/>
        <v>0</v>
      </c>
      <c r="AC113" s="3122">
        <f t="shared" si="51"/>
        <v>1</v>
      </c>
      <c r="AD113" s="3096" t="s">
        <v>643</v>
      </c>
      <c r="AE113" s="3123"/>
      <c r="AF113" s="3133"/>
      <c r="AG113" s="3125"/>
      <c r="AH113" s="3126"/>
      <c r="AI113" s="3127"/>
      <c r="AJ113" s="3136"/>
      <c r="AK113" s="3129"/>
      <c r="AL113" s="3127" t="s">
        <v>116</v>
      </c>
      <c r="AM113" s="3126" t="s">
        <v>386</v>
      </c>
      <c r="AN113" s="3127" t="s">
        <v>387</v>
      </c>
      <c r="AO113" s="3136"/>
      <c r="AP113" s="3130"/>
      <c r="AQ113" s="3077"/>
      <c r="AR113" s="3077"/>
    </row>
    <row r="114" spans="1:44" ht="30" customHeight="1">
      <c r="A114" s="3077"/>
      <c r="B114" s="3077"/>
      <c r="C114" s="5340">
        <v>8</v>
      </c>
      <c r="D114" s="5341"/>
      <c r="E114" s="5342"/>
      <c r="F114" s="3105" t="s">
        <v>638</v>
      </c>
      <c r="G114" s="3105" t="s">
        <v>707</v>
      </c>
      <c r="H114" s="3106" t="s">
        <v>126</v>
      </c>
      <c r="I114" s="3107" t="s">
        <v>112</v>
      </c>
      <c r="J114" s="3108" t="s">
        <v>641</v>
      </c>
      <c r="K114" s="3109" t="s">
        <v>115</v>
      </c>
      <c r="L114" s="3110" t="s">
        <v>15</v>
      </c>
      <c r="M114" s="3111" t="s">
        <v>16</v>
      </c>
      <c r="N114" s="3112"/>
      <c r="O114" s="3135">
        <v>44442</v>
      </c>
      <c r="P114" s="3114">
        <v>44442</v>
      </c>
      <c r="Q114" s="3115" t="s">
        <v>14</v>
      </c>
      <c r="R114" s="3139">
        <v>45291</v>
      </c>
      <c r="S114" s="3117">
        <v>90909091</v>
      </c>
      <c r="T114" s="3117">
        <f t="shared" si="46"/>
        <v>9090909.0999999996</v>
      </c>
      <c r="U114" s="3118">
        <f t="shared" si="47"/>
        <v>100000000.09999999</v>
      </c>
      <c r="V114" s="3140"/>
      <c r="W114" s="3120"/>
      <c r="X114" s="3117">
        <f>SUM(X115:X120)</f>
        <v>90909091</v>
      </c>
      <c r="Y114" s="3117">
        <f t="shared" si="48"/>
        <v>9090909.0999999996</v>
      </c>
      <c r="Z114" s="3117">
        <f t="shared" si="49"/>
        <v>100000000.09999999</v>
      </c>
      <c r="AA114" s="3121">
        <f>SUM(AA115:AA120)</f>
        <v>100000000.09999999</v>
      </c>
      <c r="AB114" s="3090">
        <f t="shared" si="50"/>
        <v>0</v>
      </c>
      <c r="AC114" s="3122">
        <f t="shared" si="51"/>
        <v>1</v>
      </c>
      <c r="AD114" s="3096" t="s">
        <v>643</v>
      </c>
      <c r="AE114" s="3123" t="s">
        <v>708</v>
      </c>
      <c r="AF114" s="3133"/>
      <c r="AG114" s="3125"/>
      <c r="AH114" s="3127"/>
      <c r="AI114" s="3127"/>
      <c r="AJ114" s="3141"/>
      <c r="AK114" s="3142"/>
      <c r="AL114" s="3127" t="s">
        <v>116</v>
      </c>
      <c r="AM114" s="3127" t="s">
        <v>128</v>
      </c>
      <c r="AN114" s="3127" t="s">
        <v>129</v>
      </c>
      <c r="AO114" s="3141">
        <v>1026343116</v>
      </c>
      <c r="AP114" s="3143" t="s">
        <v>130</v>
      </c>
      <c r="AQ114" s="3077"/>
      <c r="AR114" s="3077"/>
    </row>
    <row r="115" spans="1:44" ht="13.5" customHeight="1">
      <c r="A115" s="3077"/>
      <c r="B115" s="3077"/>
      <c r="C115" s="5343"/>
      <c r="D115" s="5304"/>
      <c r="E115" s="5305"/>
      <c r="F115" s="3144"/>
      <c r="G115" s="3144"/>
      <c r="H115" s="3145" t="s">
        <v>709</v>
      </c>
      <c r="I115" s="3146"/>
      <c r="J115" s="3147"/>
      <c r="K115" s="3148" t="s">
        <v>115</v>
      </c>
      <c r="L115" s="3149"/>
      <c r="M115" s="3150"/>
      <c r="N115" s="3151"/>
      <c r="O115" s="3152"/>
      <c r="P115" s="3153"/>
      <c r="Q115" s="3154"/>
      <c r="R115" s="3155"/>
      <c r="S115" s="3156"/>
      <c r="T115" s="3156"/>
      <c r="U115" s="3157"/>
      <c r="V115" s="3158">
        <v>44572</v>
      </c>
      <c r="W115" s="3159">
        <v>44572</v>
      </c>
      <c r="X115" s="3160">
        <v>21000000</v>
      </c>
      <c r="Y115" s="3160">
        <f t="shared" si="48"/>
        <v>2100000</v>
      </c>
      <c r="Z115" s="3160">
        <f t="shared" si="49"/>
        <v>23100000</v>
      </c>
      <c r="AA115" s="3161">
        <f t="shared" ref="AA115:AA120" si="52">Z115</f>
        <v>23100000</v>
      </c>
      <c r="AB115" s="3162"/>
      <c r="AC115" s="3163"/>
      <c r="AD115" s="3164"/>
      <c r="AE115" s="3165"/>
      <c r="AF115" s="3166"/>
      <c r="AG115" s="3167"/>
      <c r="AH115" s="3144"/>
      <c r="AI115" s="3149"/>
      <c r="AJ115" s="3168"/>
      <c r="AK115" s="3145"/>
      <c r="AL115" s="3149"/>
      <c r="AM115" s="3144"/>
      <c r="AN115" s="3149"/>
      <c r="AO115" s="3168"/>
      <c r="AP115" s="3169"/>
      <c r="AQ115" s="3077"/>
      <c r="AR115" s="3170"/>
    </row>
    <row r="116" spans="1:44" ht="13.5" customHeight="1">
      <c r="A116" s="3077"/>
      <c r="B116" s="3077"/>
      <c r="C116" s="5352"/>
      <c r="D116" s="5307"/>
      <c r="E116" s="5308"/>
      <c r="F116" s="3172"/>
      <c r="G116" s="3172"/>
      <c r="H116" s="3173" t="s">
        <v>710</v>
      </c>
      <c r="I116" s="3174"/>
      <c r="J116" s="3175"/>
      <c r="K116" s="3176" t="s">
        <v>115</v>
      </c>
      <c r="L116" s="3177"/>
      <c r="M116" s="3178"/>
      <c r="N116" s="3179"/>
      <c r="O116" s="3180"/>
      <c r="P116" s="3181"/>
      <c r="Q116" s="3182"/>
      <c r="R116" s="3183"/>
      <c r="S116" s="3184"/>
      <c r="T116" s="3184"/>
      <c r="U116" s="3185"/>
      <c r="V116" s="3186">
        <v>44610</v>
      </c>
      <c r="W116" s="3187">
        <v>44622</v>
      </c>
      <c r="X116" s="3188">
        <v>13000000</v>
      </c>
      <c r="Y116" s="3188">
        <f t="shared" si="48"/>
        <v>1300000</v>
      </c>
      <c r="Z116" s="3188">
        <f t="shared" si="49"/>
        <v>14300000</v>
      </c>
      <c r="AA116" s="3189">
        <f t="shared" si="52"/>
        <v>14300000</v>
      </c>
      <c r="AB116" s="3190"/>
      <c r="AC116" s="3191"/>
      <c r="AD116" s="3192"/>
      <c r="AE116" s="3193"/>
      <c r="AF116" s="3194"/>
      <c r="AG116" s="3195"/>
      <c r="AH116" s="3172"/>
      <c r="AI116" s="3177"/>
      <c r="AJ116" s="3196"/>
      <c r="AK116" s="3173"/>
      <c r="AL116" s="3177"/>
      <c r="AM116" s="3172"/>
      <c r="AN116" s="3177"/>
      <c r="AO116" s="3196"/>
      <c r="AP116" s="3197"/>
      <c r="AQ116" s="3077"/>
      <c r="AR116" s="3198"/>
    </row>
    <row r="117" spans="1:44" ht="13.5" customHeight="1">
      <c r="A117" s="3077"/>
      <c r="B117" s="3077"/>
      <c r="C117" s="5352"/>
      <c r="D117" s="5307"/>
      <c r="E117" s="5308"/>
      <c r="F117" s="3172"/>
      <c r="G117" s="3172"/>
      <c r="H117" s="3173" t="s">
        <v>711</v>
      </c>
      <c r="I117" s="3174"/>
      <c r="J117" s="3175"/>
      <c r="K117" s="3176" t="s">
        <v>115</v>
      </c>
      <c r="L117" s="3177"/>
      <c r="M117" s="3178"/>
      <c r="N117" s="3179"/>
      <c r="O117" s="3180"/>
      <c r="P117" s="3181"/>
      <c r="Q117" s="3182"/>
      <c r="R117" s="3183"/>
      <c r="S117" s="3184"/>
      <c r="T117" s="3184"/>
      <c r="U117" s="3185"/>
      <c r="V117" s="3186">
        <v>44704</v>
      </c>
      <c r="W117" s="3187">
        <v>44711</v>
      </c>
      <c r="X117" s="3188">
        <v>13000000</v>
      </c>
      <c r="Y117" s="3188">
        <f t="shared" si="48"/>
        <v>1300000</v>
      </c>
      <c r="Z117" s="3188">
        <f t="shared" si="49"/>
        <v>14300000</v>
      </c>
      <c r="AA117" s="3189">
        <f t="shared" si="52"/>
        <v>14300000</v>
      </c>
      <c r="AB117" s="3190"/>
      <c r="AC117" s="3191"/>
      <c r="AD117" s="3192"/>
      <c r="AE117" s="3193"/>
      <c r="AF117" s="3194"/>
      <c r="AG117" s="3195"/>
      <c r="AH117" s="3172"/>
      <c r="AI117" s="3177"/>
      <c r="AJ117" s="3196"/>
      <c r="AK117" s="3173"/>
      <c r="AL117" s="3177"/>
      <c r="AM117" s="3172"/>
      <c r="AN117" s="3177"/>
      <c r="AO117" s="3196"/>
      <c r="AP117" s="3197"/>
      <c r="AQ117" s="3077"/>
      <c r="AR117" s="3198"/>
    </row>
    <row r="118" spans="1:44" ht="13.5" customHeight="1">
      <c r="A118" s="3077"/>
      <c r="B118" s="3077"/>
      <c r="C118" s="5352"/>
      <c r="D118" s="5307"/>
      <c r="E118" s="5308"/>
      <c r="F118" s="3172"/>
      <c r="G118" s="3172"/>
      <c r="H118" s="3173" t="s">
        <v>712</v>
      </c>
      <c r="I118" s="3174"/>
      <c r="J118" s="3175"/>
      <c r="K118" s="3176" t="s">
        <v>115</v>
      </c>
      <c r="L118" s="3177"/>
      <c r="M118" s="3178"/>
      <c r="N118" s="3179"/>
      <c r="O118" s="3180"/>
      <c r="P118" s="3181"/>
      <c r="Q118" s="3182"/>
      <c r="R118" s="3183"/>
      <c r="S118" s="3184"/>
      <c r="T118" s="3184"/>
      <c r="U118" s="3185"/>
      <c r="V118" s="3186">
        <v>44915</v>
      </c>
      <c r="W118" s="3187">
        <v>44923</v>
      </c>
      <c r="X118" s="3188">
        <v>12000000</v>
      </c>
      <c r="Y118" s="3188">
        <f t="shared" si="48"/>
        <v>1200000</v>
      </c>
      <c r="Z118" s="3188">
        <f t="shared" si="49"/>
        <v>13200000</v>
      </c>
      <c r="AA118" s="3189">
        <f t="shared" si="52"/>
        <v>13200000</v>
      </c>
      <c r="AB118" s="3190"/>
      <c r="AC118" s="3191"/>
      <c r="AD118" s="3192"/>
      <c r="AE118" s="3193"/>
      <c r="AF118" s="3194"/>
      <c r="AG118" s="3195"/>
      <c r="AH118" s="3172"/>
      <c r="AI118" s="3177"/>
      <c r="AJ118" s="3196"/>
      <c r="AK118" s="3173"/>
      <c r="AL118" s="3177"/>
      <c r="AM118" s="3172"/>
      <c r="AN118" s="3177"/>
      <c r="AO118" s="3196"/>
      <c r="AP118" s="3197"/>
      <c r="AQ118" s="3077"/>
      <c r="AR118" s="3198"/>
    </row>
    <row r="119" spans="1:44" ht="13.5" customHeight="1">
      <c r="A119" s="3077"/>
      <c r="B119" s="3077"/>
      <c r="C119" s="5352"/>
      <c r="D119" s="5307"/>
      <c r="E119" s="5308"/>
      <c r="F119" s="3199"/>
      <c r="G119" s="3199"/>
      <c r="H119" s="3200" t="s">
        <v>713</v>
      </c>
      <c r="I119" s="3174"/>
      <c r="J119" s="3175"/>
      <c r="K119" s="3176" t="s">
        <v>115</v>
      </c>
      <c r="L119" s="3201"/>
      <c r="M119" s="3202"/>
      <c r="N119" s="3203"/>
      <c r="O119" s="3204"/>
      <c r="P119" s="3205"/>
      <c r="Q119" s="3206"/>
      <c r="R119" s="3207"/>
      <c r="S119" s="3208"/>
      <c r="T119" s="3208"/>
      <c r="U119" s="3209"/>
      <c r="V119" s="3210">
        <v>45160</v>
      </c>
      <c r="W119" s="3211">
        <v>45168</v>
      </c>
      <c r="X119" s="3212">
        <v>14000000</v>
      </c>
      <c r="Y119" s="3188">
        <f t="shared" si="48"/>
        <v>1400000</v>
      </c>
      <c r="Z119" s="3188">
        <f t="shared" si="49"/>
        <v>15400000</v>
      </c>
      <c r="AA119" s="3189">
        <f t="shared" si="52"/>
        <v>15400000</v>
      </c>
      <c r="AB119" s="3213"/>
      <c r="AC119" s="3214"/>
      <c r="AD119" s="3215"/>
      <c r="AE119" s="3216"/>
      <c r="AF119" s="3217"/>
      <c r="AG119" s="3218"/>
      <c r="AH119" s="3199"/>
      <c r="AI119" s="3201"/>
      <c r="AJ119" s="3219"/>
      <c r="AK119" s="3200"/>
      <c r="AL119" s="3201"/>
      <c r="AM119" s="3199"/>
      <c r="AN119" s="3201"/>
      <c r="AO119" s="3219"/>
      <c r="AP119" s="3220"/>
      <c r="AQ119" s="3077"/>
      <c r="AR119" s="3221"/>
    </row>
    <row r="120" spans="1:44" ht="13.5" customHeight="1">
      <c r="A120" s="3077"/>
      <c r="B120" s="3077"/>
      <c r="C120" s="5353"/>
      <c r="D120" s="5310"/>
      <c r="E120" s="5311"/>
      <c r="F120" s="3222"/>
      <c r="G120" s="3222"/>
      <c r="H120" s="3223" t="s">
        <v>115</v>
      </c>
      <c r="I120" s="3224"/>
      <c r="J120" s="3225"/>
      <c r="K120" s="3226" t="s">
        <v>115</v>
      </c>
      <c r="L120" s="3227"/>
      <c r="M120" s="3228"/>
      <c r="N120" s="3229"/>
      <c r="O120" s="3230"/>
      <c r="P120" s="3231"/>
      <c r="Q120" s="3232"/>
      <c r="R120" s="3233"/>
      <c r="S120" s="3234"/>
      <c r="T120" s="3234"/>
      <c r="U120" s="3235"/>
      <c r="V120" s="3236">
        <v>45405</v>
      </c>
      <c r="W120" s="3237">
        <v>45411</v>
      </c>
      <c r="X120" s="3238">
        <v>17909091</v>
      </c>
      <c r="Y120" s="3188">
        <f t="shared" si="48"/>
        <v>1790909.1</v>
      </c>
      <c r="Z120" s="3188">
        <f t="shared" si="49"/>
        <v>19700000.100000001</v>
      </c>
      <c r="AA120" s="3239">
        <f t="shared" si="52"/>
        <v>19700000.100000001</v>
      </c>
      <c r="AB120" s="3240"/>
      <c r="AC120" s="3241"/>
      <c r="AD120" s="3242"/>
      <c r="AE120" s="3243"/>
      <c r="AF120" s="3244"/>
      <c r="AG120" s="3245"/>
      <c r="AH120" s="3222"/>
      <c r="AI120" s="3227"/>
      <c r="AJ120" s="3246"/>
      <c r="AK120" s="3223"/>
      <c r="AL120" s="3227"/>
      <c r="AM120" s="3222"/>
      <c r="AN120" s="3227"/>
      <c r="AO120" s="3246"/>
      <c r="AP120" s="3247"/>
      <c r="AQ120" s="3077"/>
      <c r="AR120" s="3221"/>
    </row>
    <row r="121" spans="1:44" ht="30" customHeight="1">
      <c r="A121" s="3077"/>
      <c r="B121" s="3077"/>
      <c r="C121" s="5344">
        <v>10</v>
      </c>
      <c r="D121" s="5301"/>
      <c r="E121" s="5302"/>
      <c r="F121" s="3248" t="s">
        <v>668</v>
      </c>
      <c r="G121" s="3248" t="s">
        <v>714</v>
      </c>
      <c r="H121" s="3249" t="s">
        <v>149</v>
      </c>
      <c r="I121" s="3107" t="s">
        <v>112</v>
      </c>
      <c r="J121" s="3250" t="s">
        <v>641</v>
      </c>
      <c r="K121" s="3109" t="s">
        <v>115</v>
      </c>
      <c r="L121" s="3251" t="s">
        <v>21</v>
      </c>
      <c r="M121" s="3252" t="s">
        <v>16</v>
      </c>
      <c r="N121" s="3112" t="s">
        <v>72</v>
      </c>
      <c r="O121" s="3253">
        <v>45016</v>
      </c>
      <c r="P121" s="3254">
        <v>45016</v>
      </c>
      <c r="Q121" s="3255" t="s">
        <v>14</v>
      </c>
      <c r="R121" s="3256">
        <v>45657</v>
      </c>
      <c r="S121" s="3257">
        <v>20000000</v>
      </c>
      <c r="T121" s="3257">
        <f>S121/10</f>
        <v>2000000</v>
      </c>
      <c r="U121" s="3258">
        <f>SUM(S121:T121)</f>
        <v>22000000</v>
      </c>
      <c r="V121" s="3259"/>
      <c r="W121" s="3260"/>
      <c r="X121" s="3257">
        <f t="shared" ref="X121:AA121" si="53">SUM(X122:X123)</f>
        <v>20000000</v>
      </c>
      <c r="Y121" s="3257">
        <f t="shared" si="53"/>
        <v>2000000</v>
      </c>
      <c r="Z121" s="3257">
        <f t="shared" si="53"/>
        <v>22000000</v>
      </c>
      <c r="AA121" s="3261">
        <f t="shared" si="53"/>
        <v>22000000</v>
      </c>
      <c r="AB121" s="3090">
        <f>ROUND(U121-AA121,0)</f>
        <v>0</v>
      </c>
      <c r="AC121" s="3262">
        <f>Z121/U121</f>
        <v>1</v>
      </c>
      <c r="AD121" s="3263" t="s">
        <v>643</v>
      </c>
      <c r="AE121" s="3264"/>
      <c r="AF121" s="3265"/>
      <c r="AG121" s="3125"/>
      <c r="AH121" s="3126"/>
      <c r="AI121" s="3127"/>
      <c r="AJ121" s="3136"/>
      <c r="AK121" s="3129"/>
      <c r="AL121" s="3127"/>
      <c r="AM121" s="3126"/>
      <c r="AN121" s="3127"/>
      <c r="AO121" s="3136"/>
      <c r="AP121" s="3130"/>
      <c r="AQ121" s="3077"/>
      <c r="AR121" s="3077"/>
    </row>
    <row r="122" spans="1:44" ht="13.5" customHeight="1">
      <c r="A122" s="3077"/>
      <c r="B122" s="3170"/>
      <c r="C122" s="5343"/>
      <c r="D122" s="5304"/>
      <c r="E122" s="5305"/>
      <c r="F122" s="3144"/>
      <c r="G122" s="3144"/>
      <c r="H122" s="3145" t="s">
        <v>62</v>
      </c>
      <c r="I122" s="3146"/>
      <c r="J122" s="3266"/>
      <c r="K122" s="3148" t="s">
        <v>115</v>
      </c>
      <c r="L122" s="3149"/>
      <c r="M122" s="3150"/>
      <c r="N122" s="3151"/>
      <c r="O122" s="3152"/>
      <c r="P122" s="3153"/>
      <c r="Q122" s="3154"/>
      <c r="R122" s="3155"/>
      <c r="S122" s="3156"/>
      <c r="T122" s="3156"/>
      <c r="U122" s="3157"/>
      <c r="V122" s="3158">
        <v>45046</v>
      </c>
      <c r="W122" s="3267">
        <v>45071</v>
      </c>
      <c r="X122" s="3160">
        <v>18000000</v>
      </c>
      <c r="Y122" s="3160">
        <f t="shared" ref="Y122:Y127" si="54">X122/10</f>
        <v>1800000</v>
      </c>
      <c r="Z122" s="3160">
        <f t="shared" ref="Z122:Z124" si="55">SUM(X122:Y122)</f>
        <v>19800000</v>
      </c>
      <c r="AA122" s="3268">
        <v>19800000</v>
      </c>
      <c r="AB122" s="3162"/>
      <c r="AC122" s="3163"/>
      <c r="AD122" s="3164"/>
      <c r="AE122" s="3165"/>
      <c r="AF122" s="3166"/>
      <c r="AG122" s="3167"/>
      <c r="AH122" s="3144"/>
      <c r="AI122" s="3149"/>
      <c r="AJ122" s="3168"/>
      <c r="AK122" s="3145"/>
      <c r="AL122" s="3149"/>
      <c r="AM122" s="3144"/>
      <c r="AN122" s="3149"/>
      <c r="AO122" s="3168"/>
      <c r="AP122" s="3169"/>
      <c r="AQ122" s="3170"/>
      <c r="AR122" s="3170"/>
    </row>
    <row r="123" spans="1:44" ht="13.5" customHeight="1">
      <c r="A123" s="3077"/>
      <c r="B123" s="3221"/>
      <c r="C123" s="5353"/>
      <c r="D123" s="5310"/>
      <c r="E123" s="5311"/>
      <c r="F123" s="3222"/>
      <c r="G123" s="3222"/>
      <c r="H123" s="3223" t="s">
        <v>63</v>
      </c>
      <c r="I123" s="3224"/>
      <c r="J123" s="3269"/>
      <c r="K123" s="3226" t="s">
        <v>115</v>
      </c>
      <c r="L123" s="3227"/>
      <c r="M123" s="3228"/>
      <c r="N123" s="3229"/>
      <c r="O123" s="3230"/>
      <c r="P123" s="3231"/>
      <c r="Q123" s="3232"/>
      <c r="R123" s="3233"/>
      <c r="S123" s="3234"/>
      <c r="T123" s="3234"/>
      <c r="U123" s="3235"/>
      <c r="V123" s="3236">
        <v>45280</v>
      </c>
      <c r="W123" s="3237">
        <v>45316</v>
      </c>
      <c r="X123" s="3238">
        <v>2000000</v>
      </c>
      <c r="Y123" s="3238">
        <f t="shared" si="54"/>
        <v>200000</v>
      </c>
      <c r="Z123" s="3238">
        <f t="shared" si="55"/>
        <v>2200000</v>
      </c>
      <c r="AA123" s="3270">
        <v>2200000</v>
      </c>
      <c r="AB123" s="3240"/>
      <c r="AC123" s="3241"/>
      <c r="AD123" s="3242"/>
      <c r="AE123" s="3243"/>
      <c r="AF123" s="3244"/>
      <c r="AG123" s="3245"/>
      <c r="AH123" s="3222"/>
      <c r="AI123" s="3227"/>
      <c r="AJ123" s="3246"/>
      <c r="AK123" s="3223"/>
      <c r="AL123" s="3227"/>
      <c r="AM123" s="3222"/>
      <c r="AN123" s="3227"/>
      <c r="AO123" s="3246"/>
      <c r="AP123" s="3247"/>
      <c r="AQ123" s="3221"/>
      <c r="AR123" s="3221"/>
    </row>
    <row r="124" spans="1:44" ht="30" customHeight="1">
      <c r="A124" s="3077"/>
      <c r="B124" s="3077"/>
      <c r="C124" s="5354">
        <v>11</v>
      </c>
      <c r="D124" s="5182"/>
      <c r="E124" s="5183"/>
      <c r="F124" s="3271" t="s">
        <v>668</v>
      </c>
      <c r="G124" s="3271">
        <v>23088</v>
      </c>
      <c r="H124" s="3272" t="s">
        <v>153</v>
      </c>
      <c r="I124" s="3273" t="s">
        <v>112</v>
      </c>
      <c r="J124" s="3274" t="s">
        <v>641</v>
      </c>
      <c r="K124" s="3275" t="s">
        <v>115</v>
      </c>
      <c r="L124" s="3276" t="s">
        <v>21</v>
      </c>
      <c r="M124" s="3277" t="s">
        <v>25</v>
      </c>
      <c r="N124" s="3112" t="s">
        <v>72</v>
      </c>
      <c r="O124" s="3278">
        <v>45016</v>
      </c>
      <c r="P124" s="3279">
        <v>45016</v>
      </c>
      <c r="Q124" s="3280" t="s">
        <v>14</v>
      </c>
      <c r="R124" s="3281">
        <v>45657</v>
      </c>
      <c r="S124" s="3282">
        <v>66000000</v>
      </c>
      <c r="T124" s="3282">
        <f>S124/10</f>
        <v>6600000</v>
      </c>
      <c r="U124" s="3283">
        <f>SUM(S124:T124)</f>
        <v>72600000</v>
      </c>
      <c r="V124" s="3284"/>
      <c r="W124" s="3285"/>
      <c r="X124" s="3282">
        <v>66000000</v>
      </c>
      <c r="Y124" s="3282">
        <f t="shared" si="54"/>
        <v>6600000</v>
      </c>
      <c r="Z124" s="3282">
        <f t="shared" si="55"/>
        <v>72600000</v>
      </c>
      <c r="AA124" s="3286">
        <f>AA125+AA126</f>
        <v>72600000</v>
      </c>
      <c r="AB124" s="3090">
        <f>ROUND(U124-AA124,0)</f>
        <v>0</v>
      </c>
      <c r="AC124" s="3287">
        <f>Z124/U124</f>
        <v>1</v>
      </c>
      <c r="AD124" s="3263" t="s">
        <v>643</v>
      </c>
      <c r="AE124" s="3288"/>
      <c r="AF124" s="3289"/>
      <c r="AG124" s="3125"/>
      <c r="AH124" s="3126"/>
      <c r="AI124" s="3127"/>
      <c r="AJ124" s="3136"/>
      <c r="AK124" s="3129"/>
      <c r="AL124" s="3127"/>
      <c r="AM124" s="3126"/>
      <c r="AN124" s="3127"/>
      <c r="AO124" s="3136"/>
      <c r="AP124" s="3130"/>
      <c r="AQ124" s="3077"/>
      <c r="AR124" s="3077"/>
    </row>
    <row r="125" spans="1:44" ht="13.5" customHeight="1">
      <c r="A125" s="3077"/>
      <c r="B125" s="3198"/>
      <c r="C125" s="5355"/>
      <c r="D125" s="5356"/>
      <c r="E125" s="5357"/>
      <c r="F125" s="3290"/>
      <c r="G125" s="3290"/>
      <c r="H125" s="3291" t="s">
        <v>62</v>
      </c>
      <c r="I125" s="3292"/>
      <c r="J125" s="3293"/>
      <c r="K125" s="3294" t="s">
        <v>115</v>
      </c>
      <c r="L125" s="3295"/>
      <c r="M125" s="3178"/>
      <c r="N125" s="3179"/>
      <c r="O125" s="3180"/>
      <c r="P125" s="3181"/>
      <c r="Q125" s="3182"/>
      <c r="R125" s="3183"/>
      <c r="S125" s="3184"/>
      <c r="T125" s="3184"/>
      <c r="U125" s="3185"/>
      <c r="V125" s="3186">
        <v>45043</v>
      </c>
      <c r="W125" s="3187">
        <v>45070</v>
      </c>
      <c r="X125" s="3188">
        <v>64000000</v>
      </c>
      <c r="Y125" s="3188">
        <f t="shared" si="54"/>
        <v>6400000</v>
      </c>
      <c r="Z125" s="3188">
        <f t="shared" ref="Z125:Z126" si="56">X125+Y125</f>
        <v>70400000</v>
      </c>
      <c r="AA125" s="3296">
        <v>70400000</v>
      </c>
      <c r="AB125" s="3190"/>
      <c r="AC125" s="3191"/>
      <c r="AD125" s="3192"/>
      <c r="AE125" s="3193"/>
      <c r="AF125" s="3194"/>
      <c r="AG125" s="3195"/>
      <c r="AH125" s="3172"/>
      <c r="AI125" s="3177"/>
      <c r="AJ125" s="3196"/>
      <c r="AK125" s="3173"/>
      <c r="AL125" s="3177"/>
      <c r="AM125" s="3172"/>
      <c r="AN125" s="3177"/>
      <c r="AO125" s="3196"/>
      <c r="AP125" s="3197"/>
      <c r="AQ125" s="3198"/>
      <c r="AR125" s="3198"/>
    </row>
    <row r="126" spans="1:44" ht="13.5" customHeight="1">
      <c r="A126" s="3077"/>
      <c r="B126" s="3077"/>
      <c r="C126" s="5353"/>
      <c r="D126" s="5310"/>
      <c r="E126" s="5311"/>
      <c r="F126" s="3297"/>
      <c r="G126" s="3297"/>
      <c r="H126" s="3298" t="s">
        <v>63</v>
      </c>
      <c r="I126" s="3299"/>
      <c r="J126" s="3300"/>
      <c r="K126" s="3226" t="s">
        <v>115</v>
      </c>
      <c r="L126" s="3301"/>
      <c r="M126" s="3301"/>
      <c r="N126" s="3301"/>
      <c r="O126" s="3302"/>
      <c r="P126" s="3303"/>
      <c r="Q126" s="3304"/>
      <c r="R126" s="3305"/>
      <c r="S126" s="3306"/>
      <c r="T126" s="3306"/>
      <c r="U126" s="3307"/>
      <c r="V126" s="3308">
        <v>45288</v>
      </c>
      <c r="W126" s="3309">
        <v>45315</v>
      </c>
      <c r="X126" s="3310">
        <v>2000000</v>
      </c>
      <c r="Y126" s="3310">
        <f t="shared" si="54"/>
        <v>200000</v>
      </c>
      <c r="Z126" s="3188">
        <f t="shared" si="56"/>
        <v>2200000</v>
      </c>
      <c r="AA126" s="3296">
        <v>2200000</v>
      </c>
      <c r="AB126" s="3311"/>
      <c r="AC126" s="3312"/>
      <c r="AD126" s="3313"/>
      <c r="AE126" s="3314"/>
      <c r="AF126" s="3315"/>
      <c r="AG126" s="3316"/>
      <c r="AH126" s="3297"/>
      <c r="AI126" s="3301"/>
      <c r="AJ126" s="3317"/>
      <c r="AK126" s="3298"/>
      <c r="AL126" s="3301"/>
      <c r="AM126" s="3297"/>
      <c r="AN126" s="3301"/>
      <c r="AO126" s="3317"/>
      <c r="AP126" s="3318"/>
      <c r="AQ126" s="3077"/>
      <c r="AR126" s="3077"/>
    </row>
    <row r="127" spans="1:44" ht="30" customHeight="1">
      <c r="A127" s="3077"/>
      <c r="B127" s="3077"/>
      <c r="C127" s="5344">
        <v>12</v>
      </c>
      <c r="D127" s="5301"/>
      <c r="E127" s="5302"/>
      <c r="F127" s="3126" t="s">
        <v>668</v>
      </c>
      <c r="G127" s="3126" t="s">
        <v>715</v>
      </c>
      <c r="H127" s="3129" t="s">
        <v>26</v>
      </c>
      <c r="I127" s="3107" t="s">
        <v>112</v>
      </c>
      <c r="J127" s="3319" t="s">
        <v>641</v>
      </c>
      <c r="K127" s="3109" t="s">
        <v>115</v>
      </c>
      <c r="L127" s="3127" t="s">
        <v>27</v>
      </c>
      <c r="M127" s="3320" t="s">
        <v>16</v>
      </c>
      <c r="N127" s="3112" t="s">
        <v>72</v>
      </c>
      <c r="O127" s="3278">
        <v>45062</v>
      </c>
      <c r="P127" s="3321">
        <v>45062</v>
      </c>
      <c r="Q127" s="3322" t="s">
        <v>14</v>
      </c>
      <c r="R127" s="3281">
        <v>45428</v>
      </c>
      <c r="S127" s="3282">
        <v>39400000</v>
      </c>
      <c r="T127" s="3282">
        <f>S127/10</f>
        <v>3940000</v>
      </c>
      <c r="U127" s="3283">
        <f>SUM(S127:T127)</f>
        <v>43340000</v>
      </c>
      <c r="V127" s="3323">
        <v>45077</v>
      </c>
      <c r="W127" s="3120">
        <v>45107</v>
      </c>
      <c r="X127" s="3282">
        <f>S127</f>
        <v>39400000</v>
      </c>
      <c r="Y127" s="3282">
        <f t="shared" si="54"/>
        <v>3940000</v>
      </c>
      <c r="Z127" s="3282">
        <f>SUM(X127:Y127)</f>
        <v>43340000</v>
      </c>
      <c r="AA127" s="3286">
        <v>43340000</v>
      </c>
      <c r="AB127" s="3090">
        <f>ROUND(U127-AA127,0)</f>
        <v>0</v>
      </c>
      <c r="AC127" s="3287">
        <f>Z127/U127</f>
        <v>1</v>
      </c>
      <c r="AD127" s="3263" t="s">
        <v>643</v>
      </c>
      <c r="AE127" s="3324"/>
      <c r="AF127" s="3325"/>
      <c r="AG127" s="3125" t="s">
        <v>159</v>
      </c>
      <c r="AH127" s="3126" t="s">
        <v>160</v>
      </c>
      <c r="AI127" s="3127" t="s">
        <v>716</v>
      </c>
      <c r="AJ127" s="3136" t="s">
        <v>162</v>
      </c>
      <c r="AK127" s="3129" t="s">
        <v>163</v>
      </c>
      <c r="AL127" s="3127"/>
      <c r="AM127" s="3126"/>
      <c r="AN127" s="3127"/>
      <c r="AO127" s="3136"/>
      <c r="AP127" s="3130"/>
      <c r="AQ127" s="3077"/>
      <c r="AR127" s="3077"/>
    </row>
    <row r="128" spans="1:44" ht="15.75" hidden="1" customHeight="1">
      <c r="A128" s="20"/>
      <c r="B128" s="3326"/>
      <c r="C128" s="5358"/>
      <c r="D128" s="5307"/>
      <c r="E128" s="5308"/>
      <c r="F128" s="3327"/>
      <c r="G128" s="3327"/>
      <c r="H128" s="3328"/>
      <c r="I128" s="3329"/>
      <c r="J128" s="3330"/>
      <c r="K128" s="3330"/>
      <c r="L128" s="3331"/>
      <c r="M128" s="3332"/>
      <c r="N128" s="3333"/>
      <c r="O128" s="3334"/>
      <c r="P128" s="3335"/>
      <c r="Q128" s="3336"/>
      <c r="R128" s="3337"/>
      <c r="S128" s="3338"/>
      <c r="T128" s="3339"/>
      <c r="U128" s="3340"/>
      <c r="V128" s="3341"/>
      <c r="W128" s="3342"/>
      <c r="X128" s="3343"/>
      <c r="Y128" s="3343"/>
      <c r="Z128" s="3344"/>
      <c r="AA128" s="3345"/>
      <c r="AB128" s="3345"/>
      <c r="AC128" s="3346"/>
      <c r="AD128" s="3347"/>
      <c r="AE128" s="3348"/>
      <c r="AF128" s="3349"/>
      <c r="AG128" s="3350"/>
      <c r="AH128" s="3327"/>
      <c r="AI128" s="3351"/>
      <c r="AJ128" s="3352"/>
      <c r="AK128" s="3353"/>
      <c r="AL128" s="3351"/>
      <c r="AM128" s="3327"/>
      <c r="AN128" s="3351"/>
      <c r="AO128" s="3352"/>
      <c r="AP128" s="3354"/>
      <c r="AQ128" s="3355"/>
      <c r="AR128" s="3356"/>
    </row>
    <row r="129" spans="1:44" ht="15.75" hidden="1" customHeight="1">
      <c r="A129" s="20"/>
      <c r="B129" s="558"/>
      <c r="C129" s="5359"/>
      <c r="D129" s="5310"/>
      <c r="E129" s="5311"/>
      <c r="F129" s="3357"/>
      <c r="G129" s="3357"/>
      <c r="H129" s="3358"/>
      <c r="I129" s="3359"/>
      <c r="J129" s="3360"/>
      <c r="K129" s="3360"/>
      <c r="L129" s="3361"/>
      <c r="M129" s="3362"/>
      <c r="N129" s="3363"/>
      <c r="O129" s="3364"/>
      <c r="P129" s="3365"/>
      <c r="Q129" s="3366"/>
      <c r="R129" s="3367"/>
      <c r="S129" s="3368"/>
      <c r="T129" s="3368"/>
      <c r="U129" s="3369"/>
      <c r="V129" s="3370"/>
      <c r="W129" s="3371"/>
      <c r="X129" s="3372"/>
      <c r="Y129" s="3372"/>
      <c r="Z129" s="3372"/>
      <c r="AA129" s="3373"/>
      <c r="AB129" s="3373"/>
      <c r="AC129" s="3374"/>
      <c r="AD129" s="3375"/>
      <c r="AE129" s="3376"/>
      <c r="AF129" s="3377"/>
      <c r="AG129" s="3378"/>
      <c r="AH129" s="3357"/>
      <c r="AI129" s="3361"/>
      <c r="AJ129" s="3379"/>
      <c r="AK129" s="3358"/>
      <c r="AL129" s="3361"/>
      <c r="AM129" s="3357"/>
      <c r="AN129" s="3361"/>
      <c r="AO129" s="3379"/>
      <c r="AP129" s="3380"/>
      <c r="AQ129" s="3381"/>
      <c r="AR129" s="3382"/>
    </row>
    <row r="130" spans="1:44" ht="30" customHeight="1">
      <c r="A130" s="3077"/>
      <c r="B130" s="3077"/>
      <c r="C130" s="5344">
        <v>16</v>
      </c>
      <c r="D130" s="5301"/>
      <c r="E130" s="5302"/>
      <c r="F130" s="3126" t="s">
        <v>668</v>
      </c>
      <c r="G130" s="3126" t="s">
        <v>717</v>
      </c>
      <c r="H130" s="3129" t="s">
        <v>33</v>
      </c>
      <c r="I130" s="3107" t="s">
        <v>112</v>
      </c>
      <c r="J130" s="3383" t="s">
        <v>190</v>
      </c>
      <c r="K130" s="3109" t="s">
        <v>115</v>
      </c>
      <c r="L130" s="3127" t="s">
        <v>34</v>
      </c>
      <c r="M130" s="3384" t="s">
        <v>16</v>
      </c>
      <c r="N130" s="3112" t="s">
        <v>72</v>
      </c>
      <c r="O130" s="3385">
        <v>45442</v>
      </c>
      <c r="P130" s="3321">
        <v>45444</v>
      </c>
      <c r="Q130" s="3322" t="s">
        <v>14</v>
      </c>
      <c r="R130" s="3281">
        <v>45808</v>
      </c>
      <c r="S130" s="3282">
        <v>7961000</v>
      </c>
      <c r="T130" s="3282">
        <f>S130/10</f>
        <v>796100</v>
      </c>
      <c r="U130" s="3283">
        <f t="shared" ref="U130:U131" si="57">SUM(S130:T130)</f>
        <v>8757100</v>
      </c>
      <c r="V130" s="3323">
        <v>45461</v>
      </c>
      <c r="W130" s="3285">
        <v>45485</v>
      </c>
      <c r="X130" s="3282">
        <f>S130</f>
        <v>7961000</v>
      </c>
      <c r="Y130" s="3282">
        <f t="shared" ref="Y130:Y142" si="58">X130/10</f>
        <v>796100</v>
      </c>
      <c r="Z130" s="3282">
        <f t="shared" ref="Z130:Z142" si="59">SUM(X130:Y130)</f>
        <v>8757100</v>
      </c>
      <c r="AA130" s="3261">
        <v>8757100</v>
      </c>
      <c r="AB130" s="3090">
        <f t="shared" ref="AB130:AB131" si="60">ROUND(U130-AA130,0)</f>
        <v>0</v>
      </c>
      <c r="AC130" s="3287">
        <f t="shared" ref="AC130:AC131" si="61">Z130/U130</f>
        <v>1</v>
      </c>
      <c r="AD130" s="3386" t="s">
        <v>643</v>
      </c>
      <c r="AE130" s="3288"/>
      <c r="AF130" s="3325"/>
      <c r="AG130" s="5345" t="s">
        <v>191</v>
      </c>
      <c r="AH130" s="5347" t="s">
        <v>718</v>
      </c>
      <c r="AI130" s="5349" t="s">
        <v>719</v>
      </c>
      <c r="AJ130" s="5350">
        <v>1053512258</v>
      </c>
      <c r="AK130" s="5351" t="s">
        <v>720</v>
      </c>
      <c r="AL130" s="3127" t="s">
        <v>191</v>
      </c>
      <c r="AM130" s="3126" t="s">
        <v>192</v>
      </c>
      <c r="AN130" s="3127" t="s">
        <v>193</v>
      </c>
      <c r="AO130" s="3136" t="s">
        <v>194</v>
      </c>
      <c r="AP130" s="3130" t="s">
        <v>195</v>
      </c>
      <c r="AQ130" s="3077"/>
      <c r="AR130" s="3077"/>
    </row>
    <row r="131" spans="1:44" ht="30" customHeight="1">
      <c r="A131" s="3077"/>
      <c r="B131" s="3077"/>
      <c r="C131" s="5344">
        <v>17</v>
      </c>
      <c r="D131" s="5301"/>
      <c r="E131" s="5302"/>
      <c r="F131" s="3126" t="s">
        <v>638</v>
      </c>
      <c r="G131" s="3126" t="s">
        <v>721</v>
      </c>
      <c r="H131" s="3129" t="s">
        <v>35</v>
      </c>
      <c r="I131" s="3389" t="s">
        <v>112</v>
      </c>
      <c r="J131" s="3390" t="s">
        <v>197</v>
      </c>
      <c r="K131" s="3391" t="s">
        <v>115</v>
      </c>
      <c r="L131" s="3127" t="s">
        <v>34</v>
      </c>
      <c r="M131" s="3384" t="s">
        <v>16</v>
      </c>
      <c r="N131" s="3112" t="s">
        <v>72</v>
      </c>
      <c r="O131" s="3135">
        <v>45442</v>
      </c>
      <c r="P131" s="3321">
        <v>45444</v>
      </c>
      <c r="Q131" s="3322" t="s">
        <v>14</v>
      </c>
      <c r="R131" s="3281">
        <v>45808</v>
      </c>
      <c r="S131" s="3282">
        <v>6000000</v>
      </c>
      <c r="T131" s="3282">
        <v>600000</v>
      </c>
      <c r="U131" s="3283">
        <f t="shared" si="57"/>
        <v>6600000</v>
      </c>
      <c r="V131" s="3323"/>
      <c r="W131" s="3285"/>
      <c r="X131" s="3282">
        <f>SUM(X132:X143)</f>
        <v>6000000</v>
      </c>
      <c r="Y131" s="3282">
        <f t="shared" si="58"/>
        <v>600000</v>
      </c>
      <c r="Z131" s="3282">
        <f t="shared" si="59"/>
        <v>6600000</v>
      </c>
      <c r="AA131" s="3286">
        <f>SUM(AA132:AA143)</f>
        <v>7150000</v>
      </c>
      <c r="AB131" s="3090">
        <f t="shared" si="60"/>
        <v>-550000</v>
      </c>
      <c r="AC131" s="3287">
        <f t="shared" si="61"/>
        <v>1</v>
      </c>
      <c r="AD131" s="3392" t="s">
        <v>643</v>
      </c>
      <c r="AE131" s="3288"/>
      <c r="AF131" s="3325" t="s">
        <v>36</v>
      </c>
      <c r="AG131" s="5346"/>
      <c r="AH131" s="5348"/>
      <c r="AI131" s="5348"/>
      <c r="AJ131" s="5348"/>
      <c r="AK131" s="5348"/>
      <c r="AL131" s="3127"/>
      <c r="AM131" s="3126"/>
      <c r="AN131" s="3127"/>
      <c r="AO131" s="3136"/>
      <c r="AP131" s="3130"/>
      <c r="AQ131" s="3077"/>
      <c r="AR131" s="3077"/>
    </row>
    <row r="132" spans="1:44" ht="13.5" customHeight="1">
      <c r="A132" s="3077"/>
      <c r="B132" s="3077"/>
      <c r="C132" s="5343"/>
      <c r="D132" s="5304"/>
      <c r="E132" s="5305"/>
      <c r="F132" s="3144"/>
      <c r="G132" s="3144"/>
      <c r="H132" s="3145" t="s">
        <v>198</v>
      </c>
      <c r="I132" s="3393"/>
      <c r="J132" s="3394"/>
      <c r="K132" s="3395" t="s">
        <v>115</v>
      </c>
      <c r="L132" s="3149"/>
      <c r="M132" s="3150"/>
      <c r="N132" s="3151"/>
      <c r="O132" s="3152"/>
      <c r="P132" s="3153"/>
      <c r="Q132" s="3396"/>
      <c r="R132" s="3155"/>
      <c r="S132" s="3160"/>
      <c r="T132" s="3160"/>
      <c r="U132" s="3397"/>
      <c r="V132" s="3398">
        <v>45473</v>
      </c>
      <c r="W132" s="3159">
        <v>45485</v>
      </c>
      <c r="X132" s="3160">
        <v>500000</v>
      </c>
      <c r="Y132" s="3160">
        <f t="shared" si="58"/>
        <v>50000</v>
      </c>
      <c r="Z132" s="3160">
        <f t="shared" si="59"/>
        <v>550000</v>
      </c>
      <c r="AA132" s="3268">
        <v>550000</v>
      </c>
      <c r="AB132" s="3162"/>
      <c r="AC132" s="3163"/>
      <c r="AD132" s="3399"/>
      <c r="AE132" s="3165"/>
      <c r="AF132" s="3166"/>
      <c r="AG132" s="3167"/>
      <c r="AH132" s="3144"/>
      <c r="AI132" s="3149"/>
      <c r="AJ132" s="3168"/>
      <c r="AK132" s="3145"/>
      <c r="AL132" s="3149"/>
      <c r="AM132" s="3144"/>
      <c r="AN132" s="3149"/>
      <c r="AO132" s="3168"/>
      <c r="AP132" s="3169"/>
      <c r="AQ132" s="3077"/>
      <c r="AR132" s="3170"/>
    </row>
    <row r="133" spans="1:44" ht="13.5" customHeight="1">
      <c r="A133" s="3077"/>
      <c r="B133" s="3077"/>
      <c r="C133" s="5352"/>
      <c r="D133" s="5307"/>
      <c r="E133" s="5308"/>
      <c r="F133" s="3172"/>
      <c r="G133" s="3172"/>
      <c r="H133" s="3173" t="s">
        <v>199</v>
      </c>
      <c r="I133" s="3174"/>
      <c r="J133" s="3175"/>
      <c r="K133" s="3176" t="s">
        <v>115</v>
      </c>
      <c r="L133" s="3177"/>
      <c r="M133" s="3178"/>
      <c r="N133" s="3179"/>
      <c r="O133" s="3180"/>
      <c r="P133" s="3181"/>
      <c r="Q133" s="3171"/>
      <c r="R133" s="3183"/>
      <c r="S133" s="3188"/>
      <c r="T133" s="3188"/>
      <c r="U133" s="3400"/>
      <c r="V133" s="3401">
        <v>45504</v>
      </c>
      <c r="W133" s="3402">
        <v>45541</v>
      </c>
      <c r="X133" s="3188">
        <v>500000</v>
      </c>
      <c r="Y133" s="3188">
        <f t="shared" si="58"/>
        <v>50000</v>
      </c>
      <c r="Z133" s="3188">
        <f t="shared" si="59"/>
        <v>550000</v>
      </c>
      <c r="AA133" s="3403">
        <v>550000</v>
      </c>
      <c r="AB133" s="3190"/>
      <c r="AC133" s="3191"/>
      <c r="AD133" s="3192"/>
      <c r="AE133" s="3193"/>
      <c r="AF133" s="3194"/>
      <c r="AG133" s="3195"/>
      <c r="AH133" s="3172"/>
      <c r="AI133" s="3177"/>
      <c r="AJ133" s="3196"/>
      <c r="AK133" s="3173"/>
      <c r="AL133" s="3177"/>
      <c r="AM133" s="3172"/>
      <c r="AN133" s="3177"/>
      <c r="AO133" s="3196"/>
      <c r="AP133" s="3197"/>
      <c r="AQ133" s="3077"/>
      <c r="AR133" s="3198"/>
    </row>
    <row r="134" spans="1:44" ht="13.5" customHeight="1">
      <c r="A134" s="3077"/>
      <c r="B134" s="3077"/>
      <c r="C134" s="5352"/>
      <c r="D134" s="5307"/>
      <c r="E134" s="5308"/>
      <c r="F134" s="3172"/>
      <c r="G134" s="3172"/>
      <c r="H134" s="3173" t="s">
        <v>200</v>
      </c>
      <c r="I134" s="3174"/>
      <c r="J134" s="3175"/>
      <c r="K134" s="3176" t="s">
        <v>115</v>
      </c>
      <c r="L134" s="3177"/>
      <c r="M134" s="3178"/>
      <c r="N134" s="3179"/>
      <c r="O134" s="3180"/>
      <c r="P134" s="3181"/>
      <c r="Q134" s="3171"/>
      <c r="R134" s="3183"/>
      <c r="S134" s="3188"/>
      <c r="T134" s="3188"/>
      <c r="U134" s="3400"/>
      <c r="V134" s="3401">
        <v>45535</v>
      </c>
      <c r="W134" s="3402">
        <v>45541</v>
      </c>
      <c r="X134" s="3188">
        <v>500000</v>
      </c>
      <c r="Y134" s="3188">
        <f t="shared" si="58"/>
        <v>50000</v>
      </c>
      <c r="Z134" s="3188">
        <f t="shared" si="59"/>
        <v>550000</v>
      </c>
      <c r="AA134" s="3403">
        <v>550000</v>
      </c>
      <c r="AB134" s="3190"/>
      <c r="AC134" s="3191"/>
      <c r="AD134" s="3192"/>
      <c r="AE134" s="3193"/>
      <c r="AF134" s="3194"/>
      <c r="AG134" s="3195"/>
      <c r="AH134" s="3172"/>
      <c r="AI134" s="3177"/>
      <c r="AJ134" s="3196"/>
      <c r="AK134" s="3173"/>
      <c r="AL134" s="3177"/>
      <c r="AM134" s="3172"/>
      <c r="AN134" s="3177"/>
      <c r="AO134" s="3196"/>
      <c r="AP134" s="3197"/>
      <c r="AQ134" s="3077"/>
      <c r="AR134" s="3198"/>
    </row>
    <row r="135" spans="1:44" ht="13.5" customHeight="1">
      <c r="A135" s="3077"/>
      <c r="B135" s="3077"/>
      <c r="C135" s="5352"/>
      <c r="D135" s="5307"/>
      <c r="E135" s="5308"/>
      <c r="F135" s="3172"/>
      <c r="G135" s="3172"/>
      <c r="H135" s="3173" t="s">
        <v>201</v>
      </c>
      <c r="I135" s="3174"/>
      <c r="J135" s="3175"/>
      <c r="K135" s="3176" t="s">
        <v>115</v>
      </c>
      <c r="L135" s="3177"/>
      <c r="M135" s="3178"/>
      <c r="N135" s="3179"/>
      <c r="O135" s="3180"/>
      <c r="P135" s="3181"/>
      <c r="Q135" s="3171"/>
      <c r="R135" s="3183"/>
      <c r="S135" s="3188"/>
      <c r="T135" s="3188"/>
      <c r="U135" s="3400"/>
      <c r="V135" s="3186">
        <v>45565</v>
      </c>
      <c r="W135" s="3402">
        <v>45621</v>
      </c>
      <c r="X135" s="3188">
        <v>500000</v>
      </c>
      <c r="Y135" s="3188">
        <f t="shared" si="58"/>
        <v>50000</v>
      </c>
      <c r="Z135" s="3188">
        <f t="shared" si="59"/>
        <v>550000</v>
      </c>
      <c r="AA135" s="3403">
        <v>550000</v>
      </c>
      <c r="AB135" s="3190"/>
      <c r="AC135" s="3191"/>
      <c r="AD135" s="3192"/>
      <c r="AE135" s="3193"/>
      <c r="AF135" s="3194"/>
      <c r="AG135" s="3195"/>
      <c r="AH135" s="3172"/>
      <c r="AI135" s="3177"/>
      <c r="AJ135" s="3196"/>
      <c r="AK135" s="3173"/>
      <c r="AL135" s="3177"/>
      <c r="AM135" s="3172"/>
      <c r="AN135" s="3177"/>
      <c r="AO135" s="3196"/>
      <c r="AP135" s="3197"/>
      <c r="AQ135" s="3077"/>
      <c r="AR135" s="3198"/>
    </row>
    <row r="136" spans="1:44" ht="13.5" customHeight="1">
      <c r="A136" s="3077"/>
      <c r="B136" s="3077"/>
      <c r="C136" s="5352"/>
      <c r="D136" s="5307"/>
      <c r="E136" s="5308"/>
      <c r="F136" s="3172"/>
      <c r="G136" s="3172"/>
      <c r="H136" s="3173" t="s">
        <v>202</v>
      </c>
      <c r="I136" s="3174"/>
      <c r="J136" s="3175"/>
      <c r="K136" s="3176" t="s">
        <v>115</v>
      </c>
      <c r="L136" s="3177"/>
      <c r="M136" s="3178"/>
      <c r="N136" s="3179"/>
      <c r="O136" s="3180"/>
      <c r="P136" s="3181"/>
      <c r="Q136" s="3171"/>
      <c r="R136" s="3183"/>
      <c r="S136" s="3188"/>
      <c r="T136" s="3188"/>
      <c r="U136" s="3400"/>
      <c r="V136" s="3401">
        <v>45596</v>
      </c>
      <c r="W136" s="3402">
        <v>45657</v>
      </c>
      <c r="X136" s="3188">
        <v>500000</v>
      </c>
      <c r="Y136" s="3188">
        <f t="shared" si="58"/>
        <v>50000</v>
      </c>
      <c r="Z136" s="3188">
        <f t="shared" si="59"/>
        <v>550000</v>
      </c>
      <c r="AA136" s="3403">
        <v>550000</v>
      </c>
      <c r="AB136" s="3190"/>
      <c r="AC136" s="3191"/>
      <c r="AD136" s="3192"/>
      <c r="AE136" s="3193"/>
      <c r="AF136" s="3194"/>
      <c r="AG136" s="3195"/>
      <c r="AH136" s="3172"/>
      <c r="AI136" s="3177"/>
      <c r="AJ136" s="3196"/>
      <c r="AK136" s="3173"/>
      <c r="AL136" s="3177"/>
      <c r="AM136" s="3172"/>
      <c r="AN136" s="3177"/>
      <c r="AO136" s="3196"/>
      <c r="AP136" s="3197"/>
      <c r="AQ136" s="3077"/>
      <c r="AR136" s="3198"/>
    </row>
    <row r="137" spans="1:44" ht="13.5" customHeight="1">
      <c r="A137" s="3077"/>
      <c r="B137" s="3077"/>
      <c r="C137" s="5352"/>
      <c r="D137" s="5307"/>
      <c r="E137" s="5308"/>
      <c r="F137" s="3172"/>
      <c r="G137" s="3172"/>
      <c r="H137" s="3173" t="s">
        <v>203</v>
      </c>
      <c r="I137" s="3174"/>
      <c r="J137" s="3175"/>
      <c r="K137" s="3176" t="s">
        <v>115</v>
      </c>
      <c r="L137" s="3177"/>
      <c r="M137" s="3178"/>
      <c r="N137" s="3179"/>
      <c r="O137" s="3180"/>
      <c r="P137" s="3181"/>
      <c r="Q137" s="3171"/>
      <c r="R137" s="3183"/>
      <c r="S137" s="3188"/>
      <c r="T137" s="3188"/>
      <c r="U137" s="3400"/>
      <c r="V137" s="3186">
        <v>45625</v>
      </c>
      <c r="W137" s="3402">
        <v>45681</v>
      </c>
      <c r="X137" s="3188">
        <v>500000</v>
      </c>
      <c r="Y137" s="3188">
        <f t="shared" si="58"/>
        <v>50000</v>
      </c>
      <c r="Z137" s="3188">
        <f t="shared" si="59"/>
        <v>550000</v>
      </c>
      <c r="AA137" s="3403">
        <v>550000</v>
      </c>
      <c r="AB137" s="3190"/>
      <c r="AC137" s="3191"/>
      <c r="AD137" s="3192"/>
      <c r="AE137" s="3193"/>
      <c r="AF137" s="3194"/>
      <c r="AG137" s="3195"/>
      <c r="AH137" s="3172"/>
      <c r="AI137" s="3177"/>
      <c r="AJ137" s="3196"/>
      <c r="AK137" s="3173"/>
      <c r="AL137" s="3177"/>
      <c r="AM137" s="3172"/>
      <c r="AN137" s="3177"/>
      <c r="AO137" s="3196"/>
      <c r="AP137" s="3197"/>
      <c r="AQ137" s="3077"/>
      <c r="AR137" s="3198"/>
    </row>
    <row r="138" spans="1:44" ht="13.5" customHeight="1">
      <c r="A138" s="3077"/>
      <c r="B138" s="3077"/>
      <c r="C138" s="5352"/>
      <c r="D138" s="5307"/>
      <c r="E138" s="5308"/>
      <c r="F138" s="3172"/>
      <c r="G138" s="3172"/>
      <c r="H138" s="3173" t="s">
        <v>204</v>
      </c>
      <c r="I138" s="3174"/>
      <c r="J138" s="3175"/>
      <c r="K138" s="3176" t="s">
        <v>115</v>
      </c>
      <c r="L138" s="3177"/>
      <c r="M138" s="3178"/>
      <c r="N138" s="3179"/>
      <c r="O138" s="3180"/>
      <c r="P138" s="3181"/>
      <c r="Q138" s="3171"/>
      <c r="R138" s="3183"/>
      <c r="S138" s="3188"/>
      <c r="T138" s="3188"/>
      <c r="U138" s="3400"/>
      <c r="V138" s="3401">
        <v>45636</v>
      </c>
      <c r="W138" s="3402">
        <v>45681</v>
      </c>
      <c r="X138" s="3188">
        <v>500000</v>
      </c>
      <c r="Y138" s="3188">
        <f t="shared" si="58"/>
        <v>50000</v>
      </c>
      <c r="Z138" s="3188">
        <f t="shared" si="59"/>
        <v>550000</v>
      </c>
      <c r="AA138" s="3403">
        <v>550000</v>
      </c>
      <c r="AB138" s="3190"/>
      <c r="AC138" s="3191"/>
      <c r="AD138" s="3192"/>
      <c r="AE138" s="3193"/>
      <c r="AF138" s="3194"/>
      <c r="AG138" s="3195"/>
      <c r="AH138" s="3172"/>
      <c r="AI138" s="3177"/>
      <c r="AJ138" s="3196"/>
      <c r="AK138" s="3173"/>
      <c r="AL138" s="3177"/>
      <c r="AM138" s="3172"/>
      <c r="AN138" s="3177"/>
      <c r="AO138" s="3196"/>
      <c r="AP138" s="3197"/>
      <c r="AQ138" s="3077"/>
      <c r="AR138" s="3198"/>
    </row>
    <row r="139" spans="1:44" ht="13.5" customHeight="1">
      <c r="A139" s="3077"/>
      <c r="B139" s="3077"/>
      <c r="C139" s="5352"/>
      <c r="D139" s="5307"/>
      <c r="E139" s="5308"/>
      <c r="F139" s="3172"/>
      <c r="G139" s="3172"/>
      <c r="H139" s="3173" t="s">
        <v>205</v>
      </c>
      <c r="I139" s="3174"/>
      <c r="J139" s="3175"/>
      <c r="K139" s="3176" t="s">
        <v>115</v>
      </c>
      <c r="L139" s="3177"/>
      <c r="M139" s="3178"/>
      <c r="N139" s="3179"/>
      <c r="O139" s="3180"/>
      <c r="P139" s="3181"/>
      <c r="Q139" s="3182"/>
      <c r="R139" s="3183"/>
      <c r="S139" s="3184"/>
      <c r="T139" s="3184"/>
      <c r="U139" s="3185"/>
      <c r="V139" s="3186">
        <v>45688</v>
      </c>
      <c r="W139" s="3402">
        <v>45681</v>
      </c>
      <c r="X139" s="3188">
        <v>500000</v>
      </c>
      <c r="Y139" s="3188">
        <f t="shared" si="58"/>
        <v>50000</v>
      </c>
      <c r="Z139" s="3188">
        <f t="shared" si="59"/>
        <v>550000</v>
      </c>
      <c r="AA139" s="3403">
        <v>550000</v>
      </c>
      <c r="AB139" s="3190"/>
      <c r="AC139" s="3191"/>
      <c r="AD139" s="3192"/>
      <c r="AE139" s="3193"/>
      <c r="AF139" s="3194"/>
      <c r="AG139" s="3195"/>
      <c r="AH139" s="3172"/>
      <c r="AI139" s="3177"/>
      <c r="AJ139" s="3196"/>
      <c r="AK139" s="3173"/>
      <c r="AL139" s="3177"/>
      <c r="AM139" s="3172"/>
      <c r="AN139" s="3177"/>
      <c r="AO139" s="3196"/>
      <c r="AP139" s="3197"/>
      <c r="AQ139" s="3077"/>
      <c r="AR139" s="3198"/>
    </row>
    <row r="140" spans="1:44" ht="13.5" customHeight="1">
      <c r="A140" s="3404"/>
      <c r="B140" s="3404"/>
      <c r="C140" s="5352"/>
      <c r="D140" s="5307"/>
      <c r="E140" s="5308"/>
      <c r="F140" s="3172"/>
      <c r="G140" s="3172"/>
      <c r="H140" s="3173" t="s">
        <v>206</v>
      </c>
      <c r="I140" s="3174"/>
      <c r="J140" s="3175"/>
      <c r="K140" s="3176" t="s">
        <v>115</v>
      </c>
      <c r="L140" s="3177"/>
      <c r="M140" s="3178"/>
      <c r="N140" s="3179"/>
      <c r="O140" s="3405"/>
      <c r="P140" s="3406"/>
      <c r="Q140" s="3407"/>
      <c r="R140" s="3183"/>
      <c r="S140" s="3408"/>
      <c r="T140" s="3408"/>
      <c r="U140" s="3409"/>
      <c r="V140" s="3410">
        <v>45716</v>
      </c>
      <c r="W140" s="3411">
        <v>45716</v>
      </c>
      <c r="X140" s="3412">
        <v>500000</v>
      </c>
      <c r="Y140" s="3412">
        <f t="shared" si="58"/>
        <v>50000</v>
      </c>
      <c r="Z140" s="3412">
        <f t="shared" si="59"/>
        <v>550000</v>
      </c>
      <c r="AA140" s="3403">
        <v>550000</v>
      </c>
      <c r="AB140" s="3413"/>
      <c r="AC140" s="3414"/>
      <c r="AD140" s="3415"/>
      <c r="AE140" s="3193"/>
      <c r="AF140" s="3416"/>
      <c r="AG140" s="3417"/>
      <c r="AH140" s="3418"/>
      <c r="AI140" s="3419"/>
      <c r="AJ140" s="3420"/>
      <c r="AK140" s="3421"/>
      <c r="AL140" s="3419"/>
      <c r="AM140" s="3418"/>
      <c r="AN140" s="3419"/>
      <c r="AO140" s="3420"/>
      <c r="AP140" s="3422"/>
      <c r="AQ140" s="3404"/>
      <c r="AR140" s="3423"/>
    </row>
    <row r="141" spans="1:44" ht="13.5" customHeight="1">
      <c r="A141" s="3077"/>
      <c r="B141" s="3077"/>
      <c r="C141" s="5352"/>
      <c r="D141" s="5307"/>
      <c r="E141" s="5308"/>
      <c r="F141" s="3172"/>
      <c r="G141" s="3172"/>
      <c r="H141" s="3173" t="s">
        <v>207</v>
      </c>
      <c r="I141" s="3174"/>
      <c r="J141" s="3175"/>
      <c r="K141" s="3176" t="s">
        <v>115</v>
      </c>
      <c r="L141" s="3177"/>
      <c r="M141" s="3178"/>
      <c r="N141" s="3179"/>
      <c r="O141" s="3180"/>
      <c r="P141" s="3181"/>
      <c r="Q141" s="3182"/>
      <c r="R141" s="3183"/>
      <c r="S141" s="3184"/>
      <c r="T141" s="3184"/>
      <c r="U141" s="3185"/>
      <c r="V141" s="3424">
        <v>45747</v>
      </c>
      <c r="W141" s="3411">
        <v>45744</v>
      </c>
      <c r="X141" s="3412">
        <v>500000</v>
      </c>
      <c r="Y141" s="3412">
        <f t="shared" si="58"/>
        <v>50000</v>
      </c>
      <c r="Z141" s="3412">
        <f t="shared" si="59"/>
        <v>550000</v>
      </c>
      <c r="AA141" s="3425">
        <v>550000</v>
      </c>
      <c r="AB141" s="3413"/>
      <c r="AC141" s="3414"/>
      <c r="AD141" s="3192"/>
      <c r="AE141" s="3193"/>
      <c r="AF141" s="3194"/>
      <c r="AG141" s="3195"/>
      <c r="AH141" s="3172"/>
      <c r="AI141" s="3177"/>
      <c r="AJ141" s="3196"/>
      <c r="AK141" s="3173"/>
      <c r="AL141" s="3177"/>
      <c r="AM141" s="3172"/>
      <c r="AN141" s="3177"/>
      <c r="AO141" s="3196"/>
      <c r="AP141" s="3197"/>
      <c r="AQ141" s="3077"/>
      <c r="AR141" s="3198"/>
    </row>
    <row r="142" spans="1:44" ht="13.5" customHeight="1">
      <c r="A142" s="3077"/>
      <c r="B142" s="3077"/>
      <c r="C142" s="5352"/>
      <c r="D142" s="5307"/>
      <c r="E142" s="5308"/>
      <c r="F142" s="3172"/>
      <c r="G142" s="3172"/>
      <c r="H142" s="3173" t="s">
        <v>208</v>
      </c>
      <c r="I142" s="3174"/>
      <c r="J142" s="3175"/>
      <c r="K142" s="3176" t="s">
        <v>115</v>
      </c>
      <c r="L142" s="3177"/>
      <c r="M142" s="3178"/>
      <c r="N142" s="3179"/>
      <c r="O142" s="3180"/>
      <c r="P142" s="3181"/>
      <c r="Q142" s="3182"/>
      <c r="R142" s="3183"/>
      <c r="S142" s="3184"/>
      <c r="T142" s="3184"/>
      <c r="U142" s="3185"/>
      <c r="V142" s="3186">
        <v>45777</v>
      </c>
      <c r="W142" s="3187">
        <v>45777</v>
      </c>
      <c r="X142" s="3188">
        <v>500000</v>
      </c>
      <c r="Y142" s="3188">
        <f t="shared" si="58"/>
        <v>50000</v>
      </c>
      <c r="Z142" s="3188">
        <f t="shared" si="59"/>
        <v>550000</v>
      </c>
      <c r="AA142" s="3425">
        <v>550000</v>
      </c>
      <c r="AB142" s="3190"/>
      <c r="AC142" s="3191"/>
      <c r="AD142" s="3192"/>
      <c r="AE142" s="3193"/>
      <c r="AF142" s="3194"/>
      <c r="AG142" s="3195"/>
      <c r="AH142" s="3172"/>
      <c r="AI142" s="3177"/>
      <c r="AJ142" s="3196"/>
      <c r="AK142" s="3173"/>
      <c r="AL142" s="3177"/>
      <c r="AM142" s="3172"/>
      <c r="AN142" s="3177"/>
      <c r="AO142" s="3196"/>
      <c r="AP142" s="3197"/>
      <c r="AQ142" s="3077"/>
      <c r="AR142" s="3198"/>
    </row>
    <row r="143" spans="1:44" ht="13.5" customHeight="1">
      <c r="A143" s="3077"/>
      <c r="B143" s="3077"/>
      <c r="C143" s="5353"/>
      <c r="D143" s="5310"/>
      <c r="E143" s="5311"/>
      <c r="F143" s="3222"/>
      <c r="G143" s="3222"/>
      <c r="H143" s="3223" t="s">
        <v>209</v>
      </c>
      <c r="I143" s="3426"/>
      <c r="J143" s="3427"/>
      <c r="K143" s="3428" t="s">
        <v>115</v>
      </c>
      <c r="L143" s="3227"/>
      <c r="M143" s="3228"/>
      <c r="N143" s="3229"/>
      <c r="O143" s="3230"/>
      <c r="P143" s="3231"/>
      <c r="Q143" s="3232"/>
      <c r="R143" s="3233"/>
      <c r="S143" s="3234"/>
      <c r="T143" s="3234"/>
      <c r="U143" s="3235"/>
      <c r="V143" s="3236">
        <v>45807</v>
      </c>
      <c r="W143" s="3187">
        <v>45810</v>
      </c>
      <c r="X143" s="3429">
        <v>500000</v>
      </c>
      <c r="Y143" s="3429">
        <v>50000</v>
      </c>
      <c r="Z143" s="3429">
        <v>550000</v>
      </c>
      <c r="AA143" s="3430">
        <v>1100000</v>
      </c>
      <c r="AB143" s="3431"/>
      <c r="AC143" s="3241"/>
      <c r="AD143" s="3242"/>
      <c r="AE143" s="3243"/>
      <c r="AF143" s="3244"/>
      <c r="AG143" s="3245"/>
      <c r="AH143" s="3222"/>
      <c r="AI143" s="3227"/>
      <c r="AJ143" s="3246"/>
      <c r="AK143" s="3223"/>
      <c r="AL143" s="3227"/>
      <c r="AM143" s="3222"/>
      <c r="AN143" s="3227"/>
      <c r="AO143" s="3246"/>
      <c r="AP143" s="3247"/>
      <c r="AQ143" s="3077"/>
      <c r="AR143" s="3221"/>
    </row>
    <row r="144" spans="1:44" ht="30" customHeight="1">
      <c r="A144" s="3077"/>
      <c r="B144" s="3077"/>
      <c r="C144" s="5344">
        <v>18</v>
      </c>
      <c r="D144" s="5301"/>
      <c r="E144" s="5302"/>
      <c r="F144" s="3126" t="s">
        <v>638</v>
      </c>
      <c r="G144" s="3126" t="s">
        <v>722</v>
      </c>
      <c r="H144" s="3129" t="s">
        <v>35</v>
      </c>
      <c r="I144" s="3082" t="s">
        <v>112</v>
      </c>
      <c r="J144" s="3432" t="s">
        <v>197</v>
      </c>
      <c r="K144" s="3084" t="s">
        <v>115</v>
      </c>
      <c r="L144" s="3127" t="s">
        <v>37</v>
      </c>
      <c r="M144" s="3277" t="s">
        <v>16</v>
      </c>
      <c r="N144" s="3112" t="s">
        <v>72</v>
      </c>
      <c r="O144" s="3433">
        <v>45442</v>
      </c>
      <c r="P144" s="3321">
        <v>45444</v>
      </c>
      <c r="Q144" s="3322" t="s">
        <v>14</v>
      </c>
      <c r="R144" s="3281">
        <v>45808</v>
      </c>
      <c r="S144" s="3282">
        <v>6000000</v>
      </c>
      <c r="T144" s="3282">
        <f>S144/10</f>
        <v>600000</v>
      </c>
      <c r="U144" s="3283">
        <f>SUM(S144:T144)</f>
        <v>6600000</v>
      </c>
      <c r="V144" s="3323"/>
      <c r="W144" s="3285"/>
      <c r="X144" s="3434">
        <f>SUM(X145:X148)</f>
        <v>6000000</v>
      </c>
      <c r="Y144" s="3434">
        <f t="shared" ref="Y144:Y154" si="62">X144/10</f>
        <v>600000</v>
      </c>
      <c r="Z144" s="3434">
        <f t="shared" ref="Z144:Z154" si="63">SUM(X144:Y144)</f>
        <v>6600000</v>
      </c>
      <c r="AA144" s="3261">
        <f>SUM(AA145:AA148)</f>
        <v>6600000</v>
      </c>
      <c r="AB144" s="3090">
        <f>ROUND(U144-AA144,0)</f>
        <v>0</v>
      </c>
      <c r="AC144" s="3287">
        <f>Z144/U144</f>
        <v>1</v>
      </c>
      <c r="AD144" s="3263" t="s">
        <v>643</v>
      </c>
      <c r="AE144" s="3288"/>
      <c r="AF144" s="3325" t="s">
        <v>36</v>
      </c>
      <c r="AG144" s="3125" t="s">
        <v>156</v>
      </c>
      <c r="AH144" s="3126" t="s">
        <v>211</v>
      </c>
      <c r="AI144" s="3127" t="s">
        <v>212</v>
      </c>
      <c r="AJ144" s="3136">
        <v>1092137842</v>
      </c>
      <c r="AK144" s="3129" t="s">
        <v>213</v>
      </c>
      <c r="AL144" s="3127"/>
      <c r="AM144" s="3126"/>
      <c r="AN144" s="3127"/>
      <c r="AO144" s="3136"/>
      <c r="AP144" s="3130"/>
      <c r="AQ144" s="3077"/>
      <c r="AR144" s="3077"/>
    </row>
    <row r="145" spans="1:44" ht="13.5" customHeight="1">
      <c r="A145" s="3077"/>
      <c r="B145" s="3077"/>
      <c r="C145" s="5343"/>
      <c r="D145" s="5304"/>
      <c r="E145" s="5305"/>
      <c r="F145" s="3144"/>
      <c r="G145" s="3144"/>
      <c r="H145" s="3145" t="s">
        <v>198</v>
      </c>
      <c r="I145" s="3146"/>
      <c r="J145" s="3147"/>
      <c r="K145" s="3148" t="s">
        <v>115</v>
      </c>
      <c r="L145" s="3149"/>
      <c r="M145" s="3150"/>
      <c r="N145" s="3151"/>
      <c r="O145" s="3152"/>
      <c r="P145" s="3153"/>
      <c r="Q145" s="3154"/>
      <c r="R145" s="3155"/>
      <c r="S145" s="3156"/>
      <c r="T145" s="3156"/>
      <c r="U145" s="3157"/>
      <c r="V145" s="3398">
        <v>45478</v>
      </c>
      <c r="W145" s="3159">
        <v>45483</v>
      </c>
      <c r="X145" s="3160">
        <v>500000</v>
      </c>
      <c r="Y145" s="3160">
        <f t="shared" si="62"/>
        <v>50000</v>
      </c>
      <c r="Z145" s="3160">
        <f t="shared" si="63"/>
        <v>550000</v>
      </c>
      <c r="AA145" s="3435">
        <v>550000</v>
      </c>
      <c r="AB145" s="3413"/>
      <c r="AC145" s="3163"/>
      <c r="AD145" s="3164"/>
      <c r="AE145" s="3165"/>
      <c r="AF145" s="3166"/>
      <c r="AG145" s="3167"/>
      <c r="AH145" s="3144"/>
      <c r="AI145" s="3149"/>
      <c r="AJ145" s="3168"/>
      <c r="AK145" s="3145"/>
      <c r="AL145" s="3149"/>
      <c r="AM145" s="3144"/>
      <c r="AN145" s="3149"/>
      <c r="AO145" s="3168"/>
      <c r="AP145" s="3169"/>
      <c r="AQ145" s="3077"/>
      <c r="AR145" s="3170"/>
    </row>
    <row r="146" spans="1:44" ht="13.5" customHeight="1">
      <c r="A146" s="3077"/>
      <c r="B146" s="3077"/>
      <c r="C146" s="5352"/>
      <c r="D146" s="5307"/>
      <c r="E146" s="5308"/>
      <c r="F146" s="3172"/>
      <c r="G146" s="3172"/>
      <c r="H146" s="3173" t="s">
        <v>199</v>
      </c>
      <c r="I146" s="3174"/>
      <c r="J146" s="3175"/>
      <c r="K146" s="3176" t="s">
        <v>115</v>
      </c>
      <c r="L146" s="3177"/>
      <c r="M146" s="3178"/>
      <c r="N146" s="3179"/>
      <c r="O146" s="3180"/>
      <c r="P146" s="3181"/>
      <c r="Q146" s="3182"/>
      <c r="R146" s="3183"/>
      <c r="S146" s="3184"/>
      <c r="T146" s="3184"/>
      <c r="U146" s="3185"/>
      <c r="V146" s="3186">
        <v>45513</v>
      </c>
      <c r="W146" s="3187">
        <v>45520</v>
      </c>
      <c r="X146" s="3188">
        <v>500000</v>
      </c>
      <c r="Y146" s="3188">
        <f t="shared" si="62"/>
        <v>50000</v>
      </c>
      <c r="Z146" s="3188">
        <f t="shared" si="63"/>
        <v>550000</v>
      </c>
      <c r="AA146" s="3436">
        <v>550000</v>
      </c>
      <c r="AB146" s="3413"/>
      <c r="AC146" s="3191"/>
      <c r="AD146" s="3192"/>
      <c r="AE146" s="3193"/>
      <c r="AF146" s="3194"/>
      <c r="AG146" s="3195"/>
      <c r="AH146" s="3172"/>
      <c r="AI146" s="3177"/>
      <c r="AJ146" s="3196"/>
      <c r="AK146" s="3173"/>
      <c r="AL146" s="3177"/>
      <c r="AM146" s="3172"/>
      <c r="AN146" s="3177"/>
      <c r="AO146" s="3196"/>
      <c r="AP146" s="3197"/>
      <c r="AQ146" s="3077"/>
      <c r="AR146" s="3198"/>
    </row>
    <row r="147" spans="1:44" ht="13.5" customHeight="1">
      <c r="A147" s="3077"/>
      <c r="B147" s="3077"/>
      <c r="C147" s="5352"/>
      <c r="D147" s="5307"/>
      <c r="E147" s="5308"/>
      <c r="F147" s="3172"/>
      <c r="G147" s="3172"/>
      <c r="H147" s="3173" t="s">
        <v>214</v>
      </c>
      <c r="I147" s="3174"/>
      <c r="J147" s="3175"/>
      <c r="K147" s="3176" t="s">
        <v>115</v>
      </c>
      <c r="L147" s="3177"/>
      <c r="M147" s="3178"/>
      <c r="N147" s="3179"/>
      <c r="O147" s="3180"/>
      <c r="P147" s="3181"/>
      <c r="Q147" s="3182"/>
      <c r="R147" s="3183"/>
      <c r="S147" s="3184"/>
      <c r="T147" s="3184"/>
      <c r="U147" s="3185"/>
      <c r="V147" s="3186">
        <v>45535</v>
      </c>
      <c r="W147" s="3187">
        <v>45546</v>
      </c>
      <c r="X147" s="3188">
        <v>2500000</v>
      </c>
      <c r="Y147" s="3188">
        <f t="shared" si="62"/>
        <v>250000</v>
      </c>
      <c r="Z147" s="3188">
        <f t="shared" si="63"/>
        <v>2750000</v>
      </c>
      <c r="AA147" s="3437">
        <v>2750000</v>
      </c>
      <c r="AB147" s="3190"/>
      <c r="AC147" s="3191"/>
      <c r="AD147" s="3192"/>
      <c r="AE147" s="3193"/>
      <c r="AF147" s="3194"/>
      <c r="AG147" s="3195"/>
      <c r="AH147" s="3172"/>
      <c r="AI147" s="3177"/>
      <c r="AJ147" s="3196"/>
      <c r="AK147" s="3173"/>
      <c r="AL147" s="3177"/>
      <c r="AM147" s="3172"/>
      <c r="AN147" s="3177"/>
      <c r="AO147" s="3196"/>
      <c r="AP147" s="3197"/>
      <c r="AQ147" s="3077"/>
      <c r="AR147" s="3198"/>
    </row>
    <row r="148" spans="1:44" ht="13.5" customHeight="1">
      <c r="A148" s="3077"/>
      <c r="B148" s="3077"/>
      <c r="C148" s="5353"/>
      <c r="D148" s="5310"/>
      <c r="E148" s="5311"/>
      <c r="F148" s="3222"/>
      <c r="G148" s="3222"/>
      <c r="H148" s="3223" t="s">
        <v>723</v>
      </c>
      <c r="I148" s="3224"/>
      <c r="J148" s="3225"/>
      <c r="K148" s="3226" t="s">
        <v>115</v>
      </c>
      <c r="L148" s="3227"/>
      <c r="M148" s="3228"/>
      <c r="N148" s="3229"/>
      <c r="O148" s="3438"/>
      <c r="P148" s="3439"/>
      <c r="Q148" s="3440"/>
      <c r="R148" s="3441"/>
      <c r="S148" s="3234"/>
      <c r="T148" s="3234"/>
      <c r="U148" s="3235"/>
      <c r="V148" s="3236">
        <v>45688</v>
      </c>
      <c r="W148" s="3237">
        <v>45703</v>
      </c>
      <c r="X148" s="3238">
        <v>2500000</v>
      </c>
      <c r="Y148" s="3238">
        <f t="shared" si="62"/>
        <v>250000</v>
      </c>
      <c r="Z148" s="3238">
        <f t="shared" si="63"/>
        <v>2750000</v>
      </c>
      <c r="AA148" s="3442">
        <v>2750000</v>
      </c>
      <c r="AB148" s="3240"/>
      <c r="AC148" s="3241"/>
      <c r="AD148" s="3242"/>
      <c r="AE148" s="3243"/>
      <c r="AF148" s="3244"/>
      <c r="AG148" s="3245"/>
      <c r="AH148" s="3222"/>
      <c r="AI148" s="3227"/>
      <c r="AJ148" s="3246"/>
      <c r="AK148" s="3223"/>
      <c r="AL148" s="3227"/>
      <c r="AM148" s="3222"/>
      <c r="AN148" s="3227"/>
      <c r="AO148" s="3246"/>
      <c r="AP148" s="3247"/>
      <c r="AQ148" s="3077"/>
      <c r="AR148" s="3221"/>
    </row>
    <row r="149" spans="1:44" ht="30" customHeight="1">
      <c r="A149" s="3077"/>
      <c r="B149" s="3077"/>
      <c r="C149" s="5344">
        <v>19</v>
      </c>
      <c r="D149" s="5301"/>
      <c r="E149" s="5302"/>
      <c r="F149" s="3126" t="s">
        <v>638</v>
      </c>
      <c r="G149" s="3126" t="s">
        <v>678</v>
      </c>
      <c r="H149" s="3129" t="s">
        <v>38</v>
      </c>
      <c r="I149" s="3107" t="s">
        <v>112</v>
      </c>
      <c r="J149" s="3383" t="s">
        <v>216</v>
      </c>
      <c r="K149" s="3443" t="s">
        <v>115</v>
      </c>
      <c r="L149" s="3127" t="s">
        <v>39</v>
      </c>
      <c r="M149" s="3384" t="s">
        <v>16</v>
      </c>
      <c r="N149" s="3112" t="s">
        <v>72</v>
      </c>
      <c r="O149" s="3444">
        <v>45489</v>
      </c>
      <c r="P149" s="3321">
        <v>45489</v>
      </c>
      <c r="Q149" s="3322" t="s">
        <v>14</v>
      </c>
      <c r="R149" s="3281">
        <v>45853</v>
      </c>
      <c r="S149" s="3282">
        <v>8000000</v>
      </c>
      <c r="T149" s="3282">
        <f t="shared" ref="T149:T154" si="64">S149/10</f>
        <v>800000</v>
      </c>
      <c r="U149" s="3283">
        <f t="shared" ref="U149:U154" si="65">SUM(S149:T149)</f>
        <v>8800000</v>
      </c>
      <c r="V149" s="3323">
        <v>45489</v>
      </c>
      <c r="W149" s="3285">
        <v>45498</v>
      </c>
      <c r="X149" s="3282">
        <v>8000000</v>
      </c>
      <c r="Y149" s="3282">
        <f t="shared" si="62"/>
        <v>800000</v>
      </c>
      <c r="Z149" s="3282">
        <f t="shared" si="63"/>
        <v>8800000</v>
      </c>
      <c r="AA149" s="3286">
        <v>8800000</v>
      </c>
      <c r="AB149" s="3090">
        <f t="shared" ref="AB149:AB151" si="66">ROUND(U149-AA149,0)</f>
        <v>0</v>
      </c>
      <c r="AC149" s="3287">
        <f t="shared" ref="AC149:AC151" si="67">Z149/U149</f>
        <v>1</v>
      </c>
      <c r="AD149" s="3263" t="s">
        <v>643</v>
      </c>
      <c r="AE149" s="3288"/>
      <c r="AF149" s="3325"/>
      <c r="AG149" s="3125"/>
      <c r="AH149" s="3126"/>
      <c r="AI149" s="3127"/>
      <c r="AJ149" s="3136"/>
      <c r="AK149" s="3129"/>
      <c r="AL149" s="3127" t="s">
        <v>39</v>
      </c>
      <c r="AM149" s="3126" t="s">
        <v>217</v>
      </c>
      <c r="AN149" s="3127"/>
      <c r="AO149" s="3136"/>
      <c r="AP149" s="3130"/>
      <c r="AQ149" s="3077"/>
      <c r="AR149" s="3077"/>
    </row>
    <row r="150" spans="1:44" ht="30" customHeight="1">
      <c r="A150" s="3077"/>
      <c r="B150" s="3077"/>
      <c r="C150" s="5344">
        <v>22</v>
      </c>
      <c r="D150" s="5301"/>
      <c r="E150" s="5302"/>
      <c r="F150" s="3126" t="s">
        <v>668</v>
      </c>
      <c r="G150" s="3126" t="s">
        <v>724</v>
      </c>
      <c r="H150" s="3129" t="s">
        <v>725</v>
      </c>
      <c r="I150" s="3445" t="s">
        <v>726</v>
      </c>
      <c r="J150" s="3432" t="s">
        <v>641</v>
      </c>
      <c r="K150" s="3443" t="s">
        <v>115</v>
      </c>
      <c r="L150" s="3101" t="s">
        <v>41</v>
      </c>
      <c r="M150" s="3384" t="s">
        <v>16</v>
      </c>
      <c r="N150" s="3446" t="s">
        <v>227</v>
      </c>
      <c r="O150" s="3433">
        <v>45700</v>
      </c>
      <c r="P150" s="3321">
        <v>45700</v>
      </c>
      <c r="Q150" s="3322" t="s">
        <v>14</v>
      </c>
      <c r="R150" s="3281">
        <v>45700</v>
      </c>
      <c r="S150" s="3282">
        <v>6310000</v>
      </c>
      <c r="T150" s="3282">
        <f t="shared" si="64"/>
        <v>631000</v>
      </c>
      <c r="U150" s="3283">
        <f t="shared" si="65"/>
        <v>6941000</v>
      </c>
      <c r="V150" s="3323">
        <v>45695</v>
      </c>
      <c r="W150" s="3285">
        <v>45700</v>
      </c>
      <c r="X150" s="3282">
        <v>6310000</v>
      </c>
      <c r="Y150" s="3282">
        <f t="shared" si="62"/>
        <v>631000</v>
      </c>
      <c r="Z150" s="3282">
        <f t="shared" si="63"/>
        <v>6941000</v>
      </c>
      <c r="AA150" s="3286">
        <f>Z150</f>
        <v>6941000</v>
      </c>
      <c r="AB150" s="3090">
        <f t="shared" si="66"/>
        <v>0</v>
      </c>
      <c r="AC150" s="3287">
        <f t="shared" si="67"/>
        <v>1</v>
      </c>
      <c r="AD150" s="3263" t="s">
        <v>643</v>
      </c>
      <c r="AE150" s="3288"/>
      <c r="AF150" s="3447"/>
      <c r="AG150" s="3125"/>
      <c r="AH150" s="3126"/>
      <c r="AI150" s="3127"/>
      <c r="AJ150" s="3136"/>
      <c r="AK150" s="3129"/>
      <c r="AL150" s="3448"/>
      <c r="AM150" s="3449"/>
      <c r="AN150" s="3448"/>
      <c r="AO150" s="3450"/>
      <c r="AP150" s="3451"/>
      <c r="AQ150" s="3077"/>
      <c r="AR150" s="3077"/>
    </row>
    <row r="151" spans="1:44" ht="30" customHeight="1">
      <c r="A151" s="3077"/>
      <c r="B151" s="3077"/>
      <c r="C151" s="5344">
        <v>25</v>
      </c>
      <c r="D151" s="5301"/>
      <c r="E151" s="5302"/>
      <c r="F151" s="3452" t="s">
        <v>668</v>
      </c>
      <c r="G151" s="3452" t="s">
        <v>724</v>
      </c>
      <c r="H151" s="3453" t="s">
        <v>257</v>
      </c>
      <c r="I151" s="3107" t="s">
        <v>112</v>
      </c>
      <c r="J151" s="3454" t="s">
        <v>641</v>
      </c>
      <c r="K151" s="3109" t="s">
        <v>115</v>
      </c>
      <c r="L151" s="3110" t="s">
        <v>259</v>
      </c>
      <c r="M151" s="3455" t="s">
        <v>16</v>
      </c>
      <c r="N151" s="3112" t="s">
        <v>72</v>
      </c>
      <c r="O151" s="3433">
        <v>45707</v>
      </c>
      <c r="P151" s="3456">
        <v>45707</v>
      </c>
      <c r="Q151" s="3457" t="s">
        <v>14</v>
      </c>
      <c r="R151" s="3281">
        <v>45716</v>
      </c>
      <c r="S151" s="3458">
        <v>7800000</v>
      </c>
      <c r="T151" s="3458">
        <f t="shared" si="64"/>
        <v>780000</v>
      </c>
      <c r="U151" s="3459">
        <f t="shared" si="65"/>
        <v>8580000</v>
      </c>
      <c r="V151" s="3460">
        <v>45714</v>
      </c>
      <c r="W151" s="3461">
        <v>45726</v>
      </c>
      <c r="X151" s="3458">
        <v>7800000</v>
      </c>
      <c r="Y151" s="3458">
        <f t="shared" si="62"/>
        <v>780000</v>
      </c>
      <c r="Z151" s="3458">
        <f t="shared" si="63"/>
        <v>8580000</v>
      </c>
      <c r="AA151" s="3458">
        <v>8580000</v>
      </c>
      <c r="AB151" s="3090">
        <f t="shared" si="66"/>
        <v>0</v>
      </c>
      <c r="AC151" s="3462">
        <f t="shared" si="67"/>
        <v>1</v>
      </c>
      <c r="AD151" s="3263" t="s">
        <v>643</v>
      </c>
      <c r="AE151" s="3463"/>
      <c r="AF151" s="3464"/>
      <c r="AG151" s="3465" t="s">
        <v>259</v>
      </c>
      <c r="AH151" s="3452" t="s">
        <v>260</v>
      </c>
      <c r="AI151" s="3466"/>
      <c r="AJ151" s="3467" t="s">
        <v>261</v>
      </c>
      <c r="AK151" s="3468" t="s">
        <v>262</v>
      </c>
      <c r="AL151" s="3468" t="s">
        <v>259</v>
      </c>
      <c r="AM151" s="3468" t="s">
        <v>263</v>
      </c>
      <c r="AN151" s="3468" t="s">
        <v>264</v>
      </c>
      <c r="AO151" s="3468" t="s">
        <v>265</v>
      </c>
      <c r="AP151" s="3451" t="s">
        <v>266</v>
      </c>
      <c r="AQ151" s="3077"/>
      <c r="AR151" s="3469"/>
    </row>
    <row r="152" spans="1:44" ht="13.5" hidden="1" customHeight="1">
      <c r="A152" s="20"/>
      <c r="B152" s="20"/>
      <c r="C152" s="5366"/>
      <c r="D152" s="5291"/>
      <c r="E152" s="5292"/>
      <c r="F152" s="507"/>
      <c r="G152" s="507"/>
      <c r="H152" s="3470" t="s">
        <v>689</v>
      </c>
      <c r="I152" s="3471"/>
      <c r="J152" s="3472"/>
      <c r="K152" s="490" t="s">
        <v>115</v>
      </c>
      <c r="L152" s="812" t="s">
        <v>671</v>
      </c>
      <c r="M152" s="3473" t="s">
        <v>279</v>
      </c>
      <c r="N152" s="507"/>
      <c r="O152" s="3474">
        <v>45716</v>
      </c>
      <c r="P152" s="3475"/>
      <c r="Q152" s="3476"/>
      <c r="R152" s="3477"/>
      <c r="S152" s="3478">
        <v>67600000</v>
      </c>
      <c r="T152" s="3478">
        <f t="shared" si="64"/>
        <v>6760000</v>
      </c>
      <c r="U152" s="3479">
        <f t="shared" si="65"/>
        <v>74360000</v>
      </c>
      <c r="V152" s="3480">
        <v>45747</v>
      </c>
      <c r="W152" s="3481">
        <v>45762</v>
      </c>
      <c r="X152" s="497">
        <v>64220000</v>
      </c>
      <c r="Y152" s="497">
        <f t="shared" si="62"/>
        <v>6422000</v>
      </c>
      <c r="Z152" s="3478">
        <f t="shared" si="63"/>
        <v>70642000</v>
      </c>
      <c r="AA152" s="3482">
        <v>70642000</v>
      </c>
      <c r="AB152" s="3483"/>
      <c r="AC152" s="3484"/>
      <c r="AD152" s="3485"/>
      <c r="AE152" s="3486"/>
      <c r="AF152" s="3487"/>
      <c r="AG152" s="3488"/>
      <c r="AH152" s="3489"/>
      <c r="AI152" s="3490"/>
      <c r="AJ152" s="3491"/>
      <c r="AK152" s="3470"/>
      <c r="AL152" s="3490"/>
      <c r="AM152" s="3489"/>
      <c r="AN152" s="3490"/>
      <c r="AO152" s="3491"/>
      <c r="AP152" s="3492"/>
      <c r="AQ152" s="20"/>
      <c r="AR152" s="3493"/>
    </row>
    <row r="153" spans="1:44" ht="13.5" hidden="1" customHeight="1">
      <c r="A153" s="20"/>
      <c r="B153" s="20"/>
      <c r="C153" s="5367"/>
      <c r="D153" s="5327"/>
      <c r="E153" s="5328"/>
      <c r="F153" s="698"/>
      <c r="G153" s="698"/>
      <c r="H153" s="3494" t="s">
        <v>689</v>
      </c>
      <c r="I153" s="3495"/>
      <c r="J153" s="3496"/>
      <c r="K153" s="3497" t="s">
        <v>115</v>
      </c>
      <c r="L153" s="683" t="s">
        <v>672</v>
      </c>
      <c r="M153" s="3498" t="s">
        <v>281</v>
      </c>
      <c r="N153" s="698"/>
      <c r="O153" s="3499"/>
      <c r="P153" s="3500"/>
      <c r="R153" s="3501"/>
      <c r="S153" s="3502">
        <v>8450000</v>
      </c>
      <c r="T153" s="3502">
        <f t="shared" si="64"/>
        <v>845000</v>
      </c>
      <c r="U153" s="3503">
        <f t="shared" si="65"/>
        <v>9295000</v>
      </c>
      <c r="V153" s="3504">
        <v>45747</v>
      </c>
      <c r="W153" s="3505">
        <v>45770</v>
      </c>
      <c r="X153" s="836">
        <v>8027500</v>
      </c>
      <c r="Y153" s="836">
        <f t="shared" si="62"/>
        <v>802750</v>
      </c>
      <c r="Z153" s="3502">
        <f t="shared" si="63"/>
        <v>8830250</v>
      </c>
      <c r="AA153" s="3506">
        <v>8830250</v>
      </c>
      <c r="AB153" s="3507"/>
      <c r="AC153" s="3508"/>
      <c r="AD153" s="3509"/>
      <c r="AE153" s="3510"/>
      <c r="AF153" s="3511"/>
      <c r="AG153" s="3512"/>
      <c r="AH153" s="3513"/>
      <c r="AI153" s="3514"/>
      <c r="AJ153" s="3515"/>
      <c r="AK153" s="3494"/>
      <c r="AL153" s="3514"/>
      <c r="AM153" s="3513"/>
      <c r="AN153" s="3514"/>
      <c r="AO153" s="3515"/>
      <c r="AP153" s="3516"/>
      <c r="AQ153" s="20"/>
      <c r="AR153" s="20"/>
    </row>
    <row r="154" spans="1:44" ht="13.5" hidden="1" customHeight="1">
      <c r="A154" s="20"/>
      <c r="B154" s="20"/>
      <c r="C154" s="5368"/>
      <c r="D154" s="5324"/>
      <c r="E154" s="5325"/>
      <c r="F154" s="1032"/>
      <c r="G154" s="1032"/>
      <c r="H154" s="556" t="s">
        <v>689</v>
      </c>
      <c r="I154" s="3517"/>
      <c r="J154" s="3518"/>
      <c r="K154" s="3519" t="s">
        <v>115</v>
      </c>
      <c r="L154" s="1062" t="s">
        <v>673</v>
      </c>
      <c r="M154" s="3520" t="s">
        <v>281</v>
      </c>
      <c r="N154" s="1032"/>
      <c r="O154" s="3521"/>
      <c r="P154" s="3522"/>
      <c r="Q154" s="3523"/>
      <c r="R154" s="3524"/>
      <c r="S154" s="545">
        <v>8450000</v>
      </c>
      <c r="T154" s="545">
        <f t="shared" si="64"/>
        <v>845000</v>
      </c>
      <c r="U154" s="3525">
        <f t="shared" si="65"/>
        <v>9295000</v>
      </c>
      <c r="V154" s="3526">
        <v>45747</v>
      </c>
      <c r="W154" s="3527">
        <v>45777</v>
      </c>
      <c r="X154" s="1029">
        <v>8027500</v>
      </c>
      <c r="Y154" s="1068">
        <f t="shared" si="62"/>
        <v>802750</v>
      </c>
      <c r="Z154" s="3528">
        <f t="shared" si="63"/>
        <v>8830250</v>
      </c>
      <c r="AA154" s="3529">
        <v>8830250</v>
      </c>
      <c r="AB154" s="3530"/>
      <c r="AC154" s="3531"/>
      <c r="AD154" s="3532"/>
      <c r="AE154" s="3533"/>
      <c r="AF154" s="3534"/>
      <c r="AG154" s="552"/>
      <c r="AH154" s="553"/>
      <c r="AI154" s="554"/>
      <c r="AJ154" s="555"/>
      <c r="AK154" s="556"/>
      <c r="AL154" s="554"/>
      <c r="AM154" s="553"/>
      <c r="AN154" s="554"/>
      <c r="AO154" s="555"/>
      <c r="AP154" s="557"/>
      <c r="AQ154" s="20"/>
      <c r="AR154" s="558"/>
    </row>
    <row r="155" spans="1:44" ht="15.75" hidden="1" customHeight="1">
      <c r="A155" s="20"/>
      <c r="B155" s="20"/>
      <c r="C155" s="5369"/>
      <c r="D155" s="5319"/>
      <c r="E155" s="5320"/>
      <c r="F155" s="827"/>
      <c r="G155" s="827"/>
      <c r="H155" s="829"/>
      <c r="I155" s="3535"/>
      <c r="J155" s="3536"/>
      <c r="K155" s="981" t="s">
        <v>648</v>
      </c>
      <c r="L155" s="812" t="s">
        <v>671</v>
      </c>
      <c r="M155" s="3537" t="s">
        <v>279</v>
      </c>
      <c r="N155" s="827"/>
      <c r="O155" s="3538"/>
      <c r="P155" s="3539"/>
      <c r="Q155" s="3540"/>
      <c r="R155" s="3541"/>
      <c r="S155" s="818"/>
      <c r="T155" s="818"/>
      <c r="U155" s="3542"/>
      <c r="V155" s="3543"/>
      <c r="W155" s="3544"/>
      <c r="X155" s="818"/>
      <c r="Y155" s="818"/>
      <c r="Z155" s="818"/>
      <c r="AA155" s="3545"/>
      <c r="AB155" s="3546"/>
      <c r="AC155" s="3547"/>
      <c r="AD155" s="3548"/>
      <c r="AE155" s="3549"/>
      <c r="AF155" s="3550"/>
      <c r="AG155" s="826"/>
      <c r="AH155" s="827"/>
      <c r="AI155" s="812"/>
      <c r="AJ155" s="828"/>
      <c r="AK155" s="829"/>
      <c r="AL155" s="812"/>
      <c r="AM155" s="827"/>
      <c r="AN155" s="812"/>
      <c r="AO155" s="828"/>
      <c r="AP155" s="830"/>
      <c r="AQ155" s="511"/>
      <c r="AR155" s="20"/>
    </row>
    <row r="156" spans="1:44" ht="15.75" hidden="1" customHeight="1">
      <c r="A156" s="20"/>
      <c r="B156" s="20"/>
      <c r="C156" s="5367"/>
      <c r="D156" s="5327"/>
      <c r="E156" s="5328"/>
      <c r="F156" s="698"/>
      <c r="G156" s="698"/>
      <c r="H156" s="700"/>
      <c r="I156" s="3551"/>
      <c r="J156" s="3552"/>
      <c r="K156" s="832" t="s">
        <v>648</v>
      </c>
      <c r="L156" s="683" t="s">
        <v>672</v>
      </c>
      <c r="M156" s="3498" t="s">
        <v>281</v>
      </c>
      <c r="N156" s="698"/>
      <c r="O156" s="3553"/>
      <c r="P156" s="3554"/>
      <c r="Q156" s="3555"/>
      <c r="R156" s="3556"/>
      <c r="S156" s="836"/>
      <c r="T156" s="836"/>
      <c r="U156" s="3503"/>
      <c r="V156" s="3504"/>
      <c r="W156" s="3505"/>
      <c r="X156" s="836"/>
      <c r="Y156" s="836"/>
      <c r="Z156" s="836"/>
      <c r="AA156" s="3557"/>
      <c r="AB156" s="3558"/>
      <c r="AC156" s="3559"/>
      <c r="AD156" s="3560"/>
      <c r="AE156" s="3561"/>
      <c r="AF156" s="3562"/>
      <c r="AG156" s="697"/>
      <c r="AH156" s="698"/>
      <c r="AI156" s="683"/>
      <c r="AJ156" s="699"/>
      <c r="AK156" s="700"/>
      <c r="AL156" s="683"/>
      <c r="AM156" s="698"/>
      <c r="AN156" s="683"/>
      <c r="AO156" s="699"/>
      <c r="AP156" s="701"/>
      <c r="AQ156" s="702"/>
      <c r="AR156" s="20"/>
    </row>
    <row r="157" spans="1:44" ht="15.75" hidden="1" customHeight="1">
      <c r="A157" s="20"/>
      <c r="B157" s="20"/>
      <c r="C157" s="5339"/>
      <c r="D157" s="5330"/>
      <c r="E157" s="5331"/>
      <c r="F157" s="1078"/>
      <c r="G157" s="1078"/>
      <c r="H157" s="1080"/>
      <c r="I157" s="3563"/>
      <c r="J157" s="3564"/>
      <c r="K157" s="1061" t="s">
        <v>648</v>
      </c>
      <c r="L157" s="1062" t="s">
        <v>673</v>
      </c>
      <c r="M157" s="3565" t="s">
        <v>281</v>
      </c>
      <c r="N157" s="1078"/>
      <c r="O157" s="3566"/>
      <c r="P157" s="3567"/>
      <c r="Q157" s="3568"/>
      <c r="R157" s="3569"/>
      <c r="S157" s="1068"/>
      <c r="T157" s="1068"/>
      <c r="U157" s="3050"/>
      <c r="V157" s="3051"/>
      <c r="W157" s="3052"/>
      <c r="X157" s="1068"/>
      <c r="Y157" s="1068"/>
      <c r="Z157" s="1068"/>
      <c r="AA157" s="3570"/>
      <c r="AB157" s="3571"/>
      <c r="AC157" s="3054"/>
      <c r="AD157" s="3055"/>
      <c r="AE157" s="3572"/>
      <c r="AF157" s="3057"/>
      <c r="AG157" s="1077"/>
      <c r="AH157" s="1078"/>
      <c r="AI157" s="1062"/>
      <c r="AJ157" s="1079"/>
      <c r="AK157" s="1080"/>
      <c r="AL157" s="1062"/>
      <c r="AM157" s="1078"/>
      <c r="AN157" s="1062"/>
      <c r="AO157" s="1079"/>
      <c r="AP157" s="1081"/>
      <c r="AQ157" s="536"/>
      <c r="AR157" s="20"/>
    </row>
    <row r="158" spans="1:44" ht="30" customHeight="1">
      <c r="A158" s="3077"/>
      <c r="B158" s="3077"/>
      <c r="C158" s="5344">
        <v>28</v>
      </c>
      <c r="D158" s="5301"/>
      <c r="E158" s="5302"/>
      <c r="F158" s="3126" t="s">
        <v>615</v>
      </c>
      <c r="G158" s="3127" t="s">
        <v>727</v>
      </c>
      <c r="H158" s="3573" t="s">
        <v>728</v>
      </c>
      <c r="I158" s="3107" t="s">
        <v>231</v>
      </c>
      <c r="J158" s="3454" t="s">
        <v>641</v>
      </c>
      <c r="K158" s="3109" t="s">
        <v>115</v>
      </c>
      <c r="L158" s="3110" t="s">
        <v>662</v>
      </c>
      <c r="M158" s="3574" t="s">
        <v>16</v>
      </c>
      <c r="N158" s="3575">
        <v>0.6</v>
      </c>
      <c r="O158" s="3284">
        <v>45505</v>
      </c>
      <c r="P158" s="3576">
        <v>45627</v>
      </c>
      <c r="Q158" s="3322" t="s">
        <v>14</v>
      </c>
      <c r="R158" s="3577">
        <v>45716</v>
      </c>
      <c r="S158" s="3282">
        <v>25200000</v>
      </c>
      <c r="T158" s="3282">
        <f t="shared" ref="T158:T168" si="68">S158/10</f>
        <v>2520000</v>
      </c>
      <c r="U158" s="3283">
        <f t="shared" ref="U158:U168" si="69">SUM(S158:T158)</f>
        <v>27720000</v>
      </c>
      <c r="V158" s="3323">
        <v>45713</v>
      </c>
      <c r="W158" s="3285">
        <v>45728</v>
      </c>
      <c r="X158" s="3282">
        <v>25200000</v>
      </c>
      <c r="Y158" s="3282">
        <f t="shared" ref="Y158:Y163" si="70">X158/10</f>
        <v>2520000</v>
      </c>
      <c r="Z158" s="3282">
        <f t="shared" ref="Z158:Z161" si="71">SUM(X158:Y158)</f>
        <v>27720000</v>
      </c>
      <c r="AA158" s="3282">
        <v>27720000</v>
      </c>
      <c r="AB158" s="3090">
        <f t="shared" ref="AB158:AB163" si="72">ROUND(U158-AA158,0)</f>
        <v>0</v>
      </c>
      <c r="AC158" s="3287">
        <f t="shared" ref="AC158:AC169" si="73">Z158/U158</f>
        <v>1</v>
      </c>
      <c r="AD158" s="3263" t="s">
        <v>643</v>
      </c>
      <c r="AE158" s="3288"/>
      <c r="AF158" s="3447" t="s">
        <v>292</v>
      </c>
      <c r="AG158" s="3465"/>
      <c r="AH158" s="3468"/>
      <c r="AI158" s="3468"/>
      <c r="AJ158" s="3468"/>
      <c r="AK158" s="3468"/>
      <c r="AL158" s="3468" t="s">
        <v>116</v>
      </c>
      <c r="AM158" s="3468" t="s">
        <v>293</v>
      </c>
      <c r="AN158" s="3468" t="s">
        <v>294</v>
      </c>
      <c r="AO158" s="3468" t="s">
        <v>295</v>
      </c>
      <c r="AP158" s="3451" t="s">
        <v>296</v>
      </c>
      <c r="AQ158" s="3077"/>
      <c r="AR158" s="3077"/>
    </row>
    <row r="159" spans="1:44" ht="72">
      <c r="A159" s="3404"/>
      <c r="B159" s="3404"/>
      <c r="C159" s="5344">
        <v>29</v>
      </c>
      <c r="D159" s="5301"/>
      <c r="E159" s="5302"/>
      <c r="F159" s="3126" t="s">
        <v>615</v>
      </c>
      <c r="G159" s="3127" t="s">
        <v>727</v>
      </c>
      <c r="H159" s="3573" t="s">
        <v>729</v>
      </c>
      <c r="I159" s="3107" t="s">
        <v>231</v>
      </c>
      <c r="J159" s="3454" t="s">
        <v>641</v>
      </c>
      <c r="K159" s="3109" t="s">
        <v>115</v>
      </c>
      <c r="L159" s="3578" t="s">
        <v>677</v>
      </c>
      <c r="M159" s="3574" t="s">
        <v>16</v>
      </c>
      <c r="N159" s="3575">
        <v>0.4</v>
      </c>
      <c r="O159" s="3433">
        <v>45505</v>
      </c>
      <c r="P159" s="3576">
        <v>45627</v>
      </c>
      <c r="Q159" s="3322" t="s">
        <v>14</v>
      </c>
      <c r="R159" s="3577">
        <v>45716</v>
      </c>
      <c r="S159" s="3282">
        <v>16800000</v>
      </c>
      <c r="T159" s="3282">
        <f t="shared" si="68"/>
        <v>1680000</v>
      </c>
      <c r="U159" s="3283">
        <f t="shared" si="69"/>
        <v>18480000</v>
      </c>
      <c r="V159" s="3323">
        <v>45772</v>
      </c>
      <c r="W159" s="3579">
        <v>45772</v>
      </c>
      <c r="X159" s="3282">
        <v>16800000</v>
      </c>
      <c r="Y159" s="3282">
        <f t="shared" si="70"/>
        <v>1680000</v>
      </c>
      <c r="Z159" s="3282">
        <f t="shared" si="71"/>
        <v>18480000</v>
      </c>
      <c r="AA159" s="3282">
        <v>18480000</v>
      </c>
      <c r="AB159" s="3090">
        <f t="shared" si="72"/>
        <v>0</v>
      </c>
      <c r="AC159" s="3287">
        <f t="shared" si="73"/>
        <v>1</v>
      </c>
      <c r="AD159" s="3263" t="s">
        <v>643</v>
      </c>
      <c r="AE159" s="3288"/>
      <c r="AF159" s="3325" t="s">
        <v>300</v>
      </c>
      <c r="AG159" s="3465"/>
      <c r="AH159" s="3580"/>
      <c r="AI159" s="3580"/>
      <c r="AJ159" s="3580"/>
      <c r="AK159" s="3580"/>
      <c r="AL159" s="3468" t="s">
        <v>301</v>
      </c>
      <c r="AM159" s="3468" t="s">
        <v>302</v>
      </c>
      <c r="AN159" s="3468" t="s">
        <v>303</v>
      </c>
      <c r="AO159" s="3468" t="s">
        <v>304</v>
      </c>
      <c r="AP159" s="3451" t="s">
        <v>305</v>
      </c>
      <c r="AQ159" s="3404"/>
      <c r="AR159" s="3404"/>
    </row>
    <row r="160" spans="1:44" ht="30" customHeight="1">
      <c r="A160" s="3077"/>
      <c r="B160" s="3077"/>
      <c r="C160" s="5363">
        <v>32</v>
      </c>
      <c r="D160" s="5076"/>
      <c r="E160" s="5192"/>
      <c r="F160" s="3126" t="s">
        <v>615</v>
      </c>
      <c r="G160" s="3126" t="s">
        <v>730</v>
      </c>
      <c r="H160" s="3129" t="s">
        <v>731</v>
      </c>
      <c r="I160" s="3107" t="s">
        <v>112</v>
      </c>
      <c r="J160" s="3454" t="s">
        <v>641</v>
      </c>
      <c r="K160" s="3581" t="s">
        <v>115</v>
      </c>
      <c r="L160" s="3110" t="s">
        <v>732</v>
      </c>
      <c r="M160" s="3574" t="s">
        <v>16</v>
      </c>
      <c r="N160" s="3112" t="s">
        <v>72</v>
      </c>
      <c r="O160" s="3284">
        <v>45812</v>
      </c>
      <c r="P160" s="3576">
        <v>45812</v>
      </c>
      <c r="Q160" s="3322" t="s">
        <v>14</v>
      </c>
      <c r="R160" s="3577">
        <v>45838</v>
      </c>
      <c r="S160" s="3282">
        <v>124900000</v>
      </c>
      <c r="T160" s="3282">
        <f t="shared" si="68"/>
        <v>12490000</v>
      </c>
      <c r="U160" s="3283">
        <f t="shared" si="69"/>
        <v>137390000</v>
      </c>
      <c r="V160" s="3323">
        <v>45838</v>
      </c>
      <c r="W160" s="3285">
        <v>45855</v>
      </c>
      <c r="X160" s="3282">
        <v>124900000</v>
      </c>
      <c r="Y160" s="3282">
        <f t="shared" si="70"/>
        <v>12490000</v>
      </c>
      <c r="Z160" s="3282">
        <f t="shared" si="71"/>
        <v>137390000</v>
      </c>
      <c r="AA160" s="3582">
        <v>137390000</v>
      </c>
      <c r="AB160" s="3090">
        <f t="shared" si="72"/>
        <v>0</v>
      </c>
      <c r="AC160" s="3287">
        <f t="shared" si="73"/>
        <v>1</v>
      </c>
      <c r="AD160" s="3263" t="s">
        <v>643</v>
      </c>
      <c r="AE160" s="3463"/>
      <c r="AF160" s="3447" t="s">
        <v>364</v>
      </c>
      <c r="AG160" s="3465"/>
      <c r="AH160" s="3468"/>
      <c r="AI160" s="3468"/>
      <c r="AJ160" s="3468"/>
      <c r="AK160" s="3468"/>
      <c r="AL160" s="3468" t="s">
        <v>365</v>
      </c>
      <c r="AM160" s="3468" t="s">
        <v>366</v>
      </c>
      <c r="AN160" s="3468" t="s">
        <v>367</v>
      </c>
      <c r="AO160" s="3468" t="s">
        <v>368</v>
      </c>
      <c r="AP160" s="3451"/>
      <c r="AQ160" s="3077"/>
      <c r="AR160" s="3077"/>
    </row>
    <row r="161" spans="1:44" ht="30" customHeight="1">
      <c r="A161" s="3583"/>
      <c r="B161" s="3583"/>
      <c r="C161" s="5364">
        <v>33</v>
      </c>
      <c r="D161" s="5301"/>
      <c r="E161" s="5302"/>
      <c r="F161" s="3584" t="s">
        <v>615</v>
      </c>
      <c r="G161" s="3585"/>
      <c r="H161" s="3586" t="s">
        <v>733</v>
      </c>
      <c r="I161" s="3587" t="s">
        <v>726</v>
      </c>
      <c r="J161" s="3588" t="s">
        <v>734</v>
      </c>
      <c r="K161" s="3589" t="s">
        <v>734</v>
      </c>
      <c r="L161" s="3590" t="s">
        <v>15</v>
      </c>
      <c r="M161" s="3591" t="s">
        <v>16</v>
      </c>
      <c r="N161" s="3592" t="s">
        <v>72</v>
      </c>
      <c r="O161" s="3593"/>
      <c r="P161" s="3594"/>
      <c r="Q161" s="81" t="s">
        <v>14</v>
      </c>
      <c r="R161" s="3595"/>
      <c r="S161" s="3596">
        <v>0</v>
      </c>
      <c r="T161" s="3596">
        <f t="shared" si="68"/>
        <v>0</v>
      </c>
      <c r="U161" s="3597">
        <f t="shared" si="69"/>
        <v>0</v>
      </c>
      <c r="V161" s="3598"/>
      <c r="W161" s="3599"/>
      <c r="X161" s="3596">
        <v>0</v>
      </c>
      <c r="Y161" s="3596">
        <f t="shared" si="70"/>
        <v>0</v>
      </c>
      <c r="Z161" s="3596">
        <f t="shared" si="71"/>
        <v>0</v>
      </c>
      <c r="AA161" s="3600">
        <v>0</v>
      </c>
      <c r="AB161" s="3601">
        <f t="shared" si="72"/>
        <v>0</v>
      </c>
      <c r="AC161" s="3602" t="e">
        <f t="shared" si="73"/>
        <v>#DIV/0!</v>
      </c>
      <c r="AD161" s="3603" t="s">
        <v>643</v>
      </c>
      <c r="AE161" s="3604"/>
      <c r="AF161" s="3605" t="s">
        <v>735</v>
      </c>
      <c r="AG161" s="3606"/>
      <c r="AH161" s="3607"/>
      <c r="AI161" s="3607"/>
      <c r="AJ161" s="3607"/>
      <c r="AK161" s="3607"/>
      <c r="AL161" s="3607"/>
      <c r="AM161" s="3607"/>
      <c r="AN161" s="3607"/>
      <c r="AO161" s="3607"/>
      <c r="AP161" s="3608"/>
      <c r="AQ161" s="3583"/>
      <c r="AR161" s="3583"/>
    </row>
    <row r="162" spans="1:44" ht="30" customHeight="1">
      <c r="A162" s="3077"/>
      <c r="B162" s="3077"/>
      <c r="C162" s="5363">
        <v>35</v>
      </c>
      <c r="D162" s="5076"/>
      <c r="E162" s="5192"/>
      <c r="F162" s="3387" t="s">
        <v>687</v>
      </c>
      <c r="G162" s="3388" t="s">
        <v>736</v>
      </c>
      <c r="H162" s="3609" t="s">
        <v>602</v>
      </c>
      <c r="I162" s="3107" t="s">
        <v>112</v>
      </c>
      <c r="J162" s="3454" t="s">
        <v>641</v>
      </c>
      <c r="K162" s="3581" t="s">
        <v>115</v>
      </c>
      <c r="L162" s="3110" t="s">
        <v>737</v>
      </c>
      <c r="M162" s="3610" t="s">
        <v>16</v>
      </c>
      <c r="N162" s="3575">
        <v>0.4</v>
      </c>
      <c r="O162" s="3611">
        <v>45791</v>
      </c>
      <c r="P162" s="3612">
        <v>45791</v>
      </c>
      <c r="Q162" s="3322" t="s">
        <v>14</v>
      </c>
      <c r="R162" s="3613">
        <v>45800</v>
      </c>
      <c r="S162" s="3614">
        <v>2200000</v>
      </c>
      <c r="T162" s="3282">
        <f t="shared" si="68"/>
        <v>220000</v>
      </c>
      <c r="U162" s="3283">
        <f t="shared" si="69"/>
        <v>2420000</v>
      </c>
      <c r="V162" s="3615">
        <v>45804</v>
      </c>
      <c r="W162" s="3616">
        <v>45838</v>
      </c>
      <c r="X162" s="3614">
        <v>2200000</v>
      </c>
      <c r="Y162" s="3614">
        <f t="shared" si="70"/>
        <v>220000</v>
      </c>
      <c r="Z162" s="3614">
        <f t="shared" ref="Z162:Z169" si="74">X162+Y162</f>
        <v>2420000</v>
      </c>
      <c r="AA162" s="3582">
        <v>2420000</v>
      </c>
      <c r="AB162" s="3090">
        <f t="shared" si="72"/>
        <v>0</v>
      </c>
      <c r="AC162" s="3287">
        <f t="shared" si="73"/>
        <v>1</v>
      </c>
      <c r="AD162" s="3263" t="s">
        <v>643</v>
      </c>
      <c r="AE162" s="3617"/>
      <c r="AF162" s="3618" t="s">
        <v>738</v>
      </c>
      <c r="AG162" s="3619" t="s">
        <v>383</v>
      </c>
      <c r="AH162" s="3620" t="s">
        <v>739</v>
      </c>
      <c r="AI162" s="3620" t="s">
        <v>740</v>
      </c>
      <c r="AJ162" s="3620" t="s">
        <v>741</v>
      </c>
      <c r="AK162" s="3620" t="s">
        <v>742</v>
      </c>
      <c r="AL162" s="3620" t="s">
        <v>383</v>
      </c>
      <c r="AM162" s="3620" t="s">
        <v>743</v>
      </c>
      <c r="AN162" s="3620" t="s">
        <v>744</v>
      </c>
      <c r="AO162" s="3620" t="s">
        <v>745</v>
      </c>
      <c r="AP162" s="3621"/>
      <c r="AQ162" s="3077"/>
      <c r="AR162" s="3077"/>
    </row>
    <row r="163" spans="1:44" ht="30" customHeight="1">
      <c r="A163" s="3077"/>
      <c r="B163" s="3077"/>
      <c r="C163" s="5363">
        <v>36</v>
      </c>
      <c r="D163" s="5076"/>
      <c r="E163" s="5192"/>
      <c r="F163" s="3387" t="s">
        <v>687</v>
      </c>
      <c r="G163" s="3388" t="s">
        <v>736</v>
      </c>
      <c r="H163" s="3609" t="s">
        <v>602</v>
      </c>
      <c r="I163" s="3445" t="s">
        <v>231</v>
      </c>
      <c r="J163" s="3454" t="s">
        <v>641</v>
      </c>
      <c r="K163" s="3581" t="s">
        <v>115</v>
      </c>
      <c r="L163" s="3110" t="s">
        <v>37</v>
      </c>
      <c r="M163" s="3610" t="s">
        <v>16</v>
      </c>
      <c r="N163" s="3575">
        <v>0.6</v>
      </c>
      <c r="O163" s="3622" t="s">
        <v>746</v>
      </c>
      <c r="P163" s="3612"/>
      <c r="Q163" s="3322" t="s">
        <v>14</v>
      </c>
      <c r="R163" s="3613"/>
      <c r="S163" s="3614">
        <v>3300000</v>
      </c>
      <c r="T163" s="3282">
        <f t="shared" si="68"/>
        <v>330000</v>
      </c>
      <c r="U163" s="3283">
        <f t="shared" si="69"/>
        <v>3630000</v>
      </c>
      <c r="V163" s="3615"/>
      <c r="W163" s="3616"/>
      <c r="X163" s="3614">
        <v>0</v>
      </c>
      <c r="Y163" s="3614">
        <f t="shared" si="70"/>
        <v>0</v>
      </c>
      <c r="Z163" s="3614">
        <f t="shared" si="74"/>
        <v>0</v>
      </c>
      <c r="AA163" s="3079">
        <v>0</v>
      </c>
      <c r="AB163" s="3090">
        <f t="shared" si="72"/>
        <v>3630000</v>
      </c>
      <c r="AC163" s="3287">
        <f t="shared" si="73"/>
        <v>0</v>
      </c>
      <c r="AD163" s="3263" t="s">
        <v>643</v>
      </c>
      <c r="AE163" s="3617"/>
      <c r="AF163" s="3618" t="s">
        <v>747</v>
      </c>
      <c r="AG163" s="3619"/>
      <c r="AH163" s="3620"/>
      <c r="AI163" s="3620"/>
      <c r="AJ163" s="3620"/>
      <c r="AK163" s="3620"/>
      <c r="AL163" s="3620"/>
      <c r="AM163" s="3620" t="s">
        <v>748</v>
      </c>
      <c r="AN163" s="3620"/>
      <c r="AO163" s="3620"/>
      <c r="AP163" s="3621"/>
      <c r="AQ163" s="3077"/>
      <c r="AR163" s="3077"/>
    </row>
    <row r="164" spans="1:44" ht="30" customHeight="1">
      <c r="A164" s="3623"/>
      <c r="B164" s="3623"/>
      <c r="C164" s="5365"/>
      <c r="D164" s="5166"/>
      <c r="E164" s="5167"/>
      <c r="F164" s="3625"/>
      <c r="G164" s="3625"/>
      <c r="H164" s="3626" t="s">
        <v>749</v>
      </c>
      <c r="I164" s="3627" t="s">
        <v>426</v>
      </c>
      <c r="J164" s="3628" t="s">
        <v>426</v>
      </c>
      <c r="K164" s="3629" t="s">
        <v>426</v>
      </c>
      <c r="L164" s="3630" t="s">
        <v>427</v>
      </c>
      <c r="M164" s="3631" t="s">
        <v>25</v>
      </c>
      <c r="N164" s="3632"/>
      <c r="O164" s="3633"/>
      <c r="P164" s="3634"/>
      <c r="Q164" s="3624" t="s">
        <v>14</v>
      </c>
      <c r="R164" s="3635"/>
      <c r="S164" s="3636">
        <v>0</v>
      </c>
      <c r="T164" s="3636">
        <f t="shared" si="68"/>
        <v>0</v>
      </c>
      <c r="U164" s="3637">
        <f t="shared" si="69"/>
        <v>0</v>
      </c>
      <c r="V164" s="3638"/>
      <c r="W164" s="3639"/>
      <c r="X164" s="3640">
        <v>0</v>
      </c>
      <c r="Y164" s="3640">
        <v>0</v>
      </c>
      <c r="Z164" s="3636">
        <f t="shared" si="74"/>
        <v>0</v>
      </c>
      <c r="AA164" s="3636">
        <f t="shared" ref="AA164:AB164" si="75">Y164+Z164</f>
        <v>0</v>
      </c>
      <c r="AB164" s="3636">
        <f t="shared" si="75"/>
        <v>0</v>
      </c>
      <c r="AC164" s="3641" t="e">
        <f t="shared" si="73"/>
        <v>#DIV/0!</v>
      </c>
      <c r="AD164" s="3642"/>
      <c r="AE164" s="3643"/>
      <c r="AF164" s="3644"/>
      <c r="AG164" s="3645"/>
      <c r="AH164" s="3630"/>
      <c r="AI164" s="3630"/>
      <c r="AJ164" s="3630"/>
      <c r="AK164" s="3630"/>
      <c r="AL164" s="3630"/>
      <c r="AM164" s="3630"/>
      <c r="AN164" s="3630"/>
      <c r="AO164" s="3630"/>
      <c r="AP164" s="3646"/>
      <c r="AQ164" s="3623"/>
      <c r="AR164" s="3623"/>
    </row>
    <row r="165" spans="1:44" ht="30" customHeight="1">
      <c r="A165" s="3623"/>
      <c r="B165" s="3623"/>
      <c r="C165" s="5360"/>
      <c r="D165" s="5163"/>
      <c r="E165" s="5164"/>
      <c r="F165" s="3647"/>
      <c r="G165" s="3647"/>
      <c r="H165" s="3648" t="s">
        <v>750</v>
      </c>
      <c r="I165" s="3649" t="s">
        <v>173</v>
      </c>
      <c r="J165" s="3650"/>
      <c r="K165" s="3651" t="s">
        <v>751</v>
      </c>
      <c r="L165" s="3652" t="s">
        <v>752</v>
      </c>
      <c r="M165" s="3653" t="s">
        <v>16</v>
      </c>
      <c r="N165" s="3654" t="s">
        <v>72</v>
      </c>
      <c r="O165" s="3655"/>
      <c r="P165" s="3656"/>
      <c r="Q165" s="3657" t="s">
        <v>14</v>
      </c>
      <c r="R165" s="3658"/>
      <c r="S165" s="3659">
        <v>0</v>
      </c>
      <c r="T165" s="3660">
        <f t="shared" si="68"/>
        <v>0</v>
      </c>
      <c r="U165" s="3661">
        <f t="shared" si="69"/>
        <v>0</v>
      </c>
      <c r="V165" s="3662"/>
      <c r="W165" s="3663"/>
      <c r="X165" s="3664">
        <v>0</v>
      </c>
      <c r="Y165" s="3664">
        <v>0</v>
      </c>
      <c r="Z165" s="3665">
        <f t="shared" si="74"/>
        <v>0</v>
      </c>
      <c r="AA165" s="3665">
        <f t="shared" ref="AA165:AB165" si="76">Y165+Z165</f>
        <v>0</v>
      </c>
      <c r="AB165" s="3665">
        <f t="shared" si="76"/>
        <v>0</v>
      </c>
      <c r="AC165" s="3666" t="e">
        <f t="shared" si="73"/>
        <v>#DIV/0!</v>
      </c>
      <c r="AD165" s="3667" t="s">
        <v>643</v>
      </c>
      <c r="AE165" s="3668"/>
      <c r="AF165" s="3669" t="s">
        <v>753</v>
      </c>
      <c r="AG165" s="3670"/>
      <c r="AH165" s="3671"/>
      <c r="AI165" s="3671"/>
      <c r="AJ165" s="3671"/>
      <c r="AK165" s="3671"/>
      <c r="AL165" s="3671"/>
      <c r="AM165" s="3671"/>
      <c r="AN165" s="3671"/>
      <c r="AO165" s="3671"/>
      <c r="AP165" s="3672"/>
      <c r="AQ165" s="3623"/>
      <c r="AR165" s="3623"/>
    </row>
    <row r="166" spans="1:44" ht="30" customHeight="1">
      <c r="A166" s="3623"/>
      <c r="B166" s="3623"/>
      <c r="C166" s="5360"/>
      <c r="D166" s="5163"/>
      <c r="E166" s="5164"/>
      <c r="F166" s="3673"/>
      <c r="G166" s="3674"/>
      <c r="H166" s="3675" t="s">
        <v>754</v>
      </c>
      <c r="I166" s="3649" t="s">
        <v>173</v>
      </c>
      <c r="J166" s="3650"/>
      <c r="K166" s="3676" t="s">
        <v>751</v>
      </c>
      <c r="L166" s="3652" t="s">
        <v>755</v>
      </c>
      <c r="M166" s="3653" t="s">
        <v>16</v>
      </c>
      <c r="N166" s="3654" t="s">
        <v>72</v>
      </c>
      <c r="O166" s="3655"/>
      <c r="P166" s="3656"/>
      <c r="Q166" s="3657" t="s">
        <v>14</v>
      </c>
      <c r="R166" s="3658"/>
      <c r="S166" s="3659">
        <v>7800000</v>
      </c>
      <c r="T166" s="3660">
        <f t="shared" si="68"/>
        <v>780000</v>
      </c>
      <c r="U166" s="3661">
        <f t="shared" si="69"/>
        <v>8580000</v>
      </c>
      <c r="V166" s="3662"/>
      <c r="W166" s="3663"/>
      <c r="X166" s="3640">
        <v>0</v>
      </c>
      <c r="Y166" s="3640">
        <v>0</v>
      </c>
      <c r="Z166" s="3636">
        <f t="shared" si="74"/>
        <v>0</v>
      </c>
      <c r="AA166" s="3636">
        <f>Y166+Z166</f>
        <v>0</v>
      </c>
      <c r="AB166" s="3636">
        <f t="shared" ref="AB166:AB169" si="77">ROUND(U166-AA166,0)</f>
        <v>8580000</v>
      </c>
      <c r="AC166" s="3666">
        <f t="shared" si="73"/>
        <v>0</v>
      </c>
      <c r="AD166" s="3667" t="s">
        <v>643</v>
      </c>
      <c r="AE166" s="3668"/>
      <c r="AF166" s="3669"/>
      <c r="AG166" s="3670"/>
      <c r="AH166" s="3671"/>
      <c r="AI166" s="3671"/>
      <c r="AJ166" s="3671"/>
      <c r="AK166" s="3671"/>
      <c r="AL166" s="3671" t="s">
        <v>756</v>
      </c>
      <c r="AM166" s="3671" t="s">
        <v>757</v>
      </c>
      <c r="AN166" s="3671" t="s">
        <v>758</v>
      </c>
      <c r="AO166" s="3671" t="s">
        <v>759</v>
      </c>
      <c r="AP166" s="3672"/>
      <c r="AQ166" s="3623"/>
      <c r="AR166" s="3623"/>
    </row>
    <row r="167" spans="1:44" ht="30" customHeight="1">
      <c r="A167" s="3623"/>
      <c r="B167" s="3623"/>
      <c r="C167" s="5360"/>
      <c r="D167" s="5163"/>
      <c r="E167" s="5164"/>
      <c r="F167" s="3673"/>
      <c r="G167" s="3674"/>
      <c r="H167" s="3675" t="s">
        <v>35</v>
      </c>
      <c r="I167" s="3649" t="s">
        <v>173</v>
      </c>
      <c r="J167" s="3650"/>
      <c r="K167" s="3676" t="s">
        <v>751</v>
      </c>
      <c r="L167" s="3652" t="s">
        <v>755</v>
      </c>
      <c r="M167" s="3653" t="s">
        <v>16</v>
      </c>
      <c r="N167" s="3654" t="s">
        <v>72</v>
      </c>
      <c r="O167" s="3655"/>
      <c r="P167" s="3656"/>
      <c r="Q167" s="3657" t="s">
        <v>14</v>
      </c>
      <c r="R167" s="3658"/>
      <c r="S167" s="3659">
        <v>6000000</v>
      </c>
      <c r="T167" s="3660">
        <f t="shared" si="68"/>
        <v>600000</v>
      </c>
      <c r="U167" s="3661">
        <f t="shared" si="69"/>
        <v>6600000</v>
      </c>
      <c r="V167" s="3662"/>
      <c r="W167" s="3663"/>
      <c r="X167" s="3640">
        <v>0</v>
      </c>
      <c r="Y167" s="3640">
        <v>0</v>
      </c>
      <c r="Z167" s="3636">
        <f t="shared" si="74"/>
        <v>0</v>
      </c>
      <c r="AA167" s="3625"/>
      <c r="AB167" s="3636">
        <f t="shared" si="77"/>
        <v>6600000</v>
      </c>
      <c r="AC167" s="3666">
        <f t="shared" si="73"/>
        <v>0</v>
      </c>
      <c r="AD167" s="3667" t="s">
        <v>643</v>
      </c>
      <c r="AE167" s="3668"/>
      <c r="AF167" s="3669"/>
      <c r="AG167" s="3670"/>
      <c r="AH167" s="3671"/>
      <c r="AI167" s="3671"/>
      <c r="AJ167" s="3671"/>
      <c r="AK167" s="3671"/>
      <c r="AL167" s="3671" t="s">
        <v>756</v>
      </c>
      <c r="AM167" s="3671" t="s">
        <v>757</v>
      </c>
      <c r="AN167" s="3671" t="s">
        <v>758</v>
      </c>
      <c r="AO167" s="3671" t="s">
        <v>759</v>
      </c>
      <c r="AP167" s="3672"/>
      <c r="AQ167" s="3623"/>
      <c r="AR167" s="3623"/>
    </row>
    <row r="168" spans="1:44" ht="30" customHeight="1">
      <c r="A168" s="3623"/>
      <c r="B168" s="3623"/>
      <c r="C168" s="5360"/>
      <c r="D168" s="5163"/>
      <c r="E168" s="5164"/>
      <c r="F168" s="3673"/>
      <c r="G168" s="3674"/>
      <c r="H168" s="3675" t="s">
        <v>760</v>
      </c>
      <c r="I168" s="3649" t="s">
        <v>173</v>
      </c>
      <c r="J168" s="3650"/>
      <c r="K168" s="3676" t="s">
        <v>751</v>
      </c>
      <c r="L168" s="3652" t="s">
        <v>761</v>
      </c>
      <c r="M168" s="3653" t="s">
        <v>16</v>
      </c>
      <c r="N168" s="3654" t="s">
        <v>72</v>
      </c>
      <c r="O168" s="3655"/>
      <c r="P168" s="3656"/>
      <c r="Q168" s="3657" t="s">
        <v>14</v>
      </c>
      <c r="R168" s="3658"/>
      <c r="S168" s="3659">
        <v>61000000</v>
      </c>
      <c r="T168" s="3660">
        <f t="shared" si="68"/>
        <v>6100000</v>
      </c>
      <c r="U168" s="3661">
        <f t="shared" si="69"/>
        <v>67100000</v>
      </c>
      <c r="V168" s="3662"/>
      <c r="W168" s="3663"/>
      <c r="X168" s="3677">
        <v>0</v>
      </c>
      <c r="Y168" s="3677">
        <v>0</v>
      </c>
      <c r="Z168" s="3678">
        <f t="shared" si="74"/>
        <v>0</v>
      </c>
      <c r="AA168" s="3679"/>
      <c r="AB168" s="3680">
        <f t="shared" si="77"/>
        <v>67100000</v>
      </c>
      <c r="AC168" s="3666">
        <f t="shared" si="73"/>
        <v>0</v>
      </c>
      <c r="AD168" s="3667" t="s">
        <v>643</v>
      </c>
      <c r="AE168" s="3668"/>
      <c r="AF168" s="3669"/>
      <c r="AG168" s="3670"/>
      <c r="AH168" s="3671"/>
      <c r="AI168" s="3671"/>
      <c r="AJ168" s="3671"/>
      <c r="AK168" s="3671"/>
      <c r="AL168" s="3671"/>
      <c r="AM168" s="3671"/>
      <c r="AN168" s="3671"/>
      <c r="AO168" s="3671"/>
      <c r="AP168" s="3672"/>
      <c r="AQ168" s="3623"/>
      <c r="AR168" s="3623"/>
    </row>
    <row r="169" spans="1:44" ht="30" customHeight="1">
      <c r="A169" s="3623"/>
      <c r="B169" s="3623"/>
      <c r="C169" s="5360"/>
      <c r="D169" s="5163"/>
      <c r="E169" s="5164"/>
      <c r="F169" s="3673"/>
      <c r="G169" s="3674"/>
      <c r="H169" s="3675" t="s">
        <v>762</v>
      </c>
      <c r="I169" s="3649" t="s">
        <v>173</v>
      </c>
      <c r="J169" s="3650"/>
      <c r="K169" s="3676" t="s">
        <v>751</v>
      </c>
      <c r="L169" s="3652" t="s">
        <v>761</v>
      </c>
      <c r="M169" s="3681" t="s">
        <v>16</v>
      </c>
      <c r="N169" s="3654" t="s">
        <v>72</v>
      </c>
      <c r="O169" s="3655"/>
      <c r="P169" s="3682"/>
      <c r="Q169" s="3657" t="s">
        <v>14</v>
      </c>
      <c r="R169" s="3683"/>
      <c r="S169" s="3659">
        <v>0</v>
      </c>
      <c r="T169" s="3659"/>
      <c r="U169" s="3684"/>
      <c r="V169" s="3662"/>
      <c r="W169" s="3663"/>
      <c r="X169" s="3685">
        <v>0</v>
      </c>
      <c r="Y169" s="3685">
        <v>0</v>
      </c>
      <c r="Z169" s="3659">
        <f t="shared" si="74"/>
        <v>0</v>
      </c>
      <c r="AA169" s="3686"/>
      <c r="AB169" s="3687">
        <f t="shared" si="77"/>
        <v>0</v>
      </c>
      <c r="AC169" s="3666" t="e">
        <f t="shared" si="73"/>
        <v>#DIV/0!</v>
      </c>
      <c r="AD169" s="3667" t="s">
        <v>643</v>
      </c>
      <c r="AE169" s="3668"/>
      <c r="AF169" s="3669"/>
      <c r="AG169" s="3670"/>
      <c r="AH169" s="3671"/>
      <c r="AI169" s="3671"/>
      <c r="AJ169" s="3671"/>
      <c r="AK169" s="3671"/>
      <c r="AL169" s="3671"/>
      <c r="AM169" s="3671"/>
      <c r="AN169" s="3671"/>
      <c r="AO169" s="3671"/>
      <c r="AP169" s="3672"/>
      <c r="AQ169" s="3623"/>
      <c r="AR169" s="3623"/>
    </row>
    <row r="170" spans="1:44" ht="30" hidden="1" customHeight="1">
      <c r="A170" s="20"/>
      <c r="B170" s="20"/>
      <c r="C170" s="5170"/>
      <c r="D170" s="5111"/>
      <c r="E170" s="5184"/>
      <c r="F170" s="3513"/>
      <c r="G170" s="3514"/>
      <c r="H170" s="3688"/>
      <c r="I170" s="3689"/>
      <c r="J170" s="3690"/>
      <c r="K170" s="3690"/>
      <c r="L170" s="462"/>
      <c r="M170" s="3691"/>
      <c r="N170" s="3692"/>
      <c r="O170" s="3693"/>
      <c r="P170" s="3694"/>
      <c r="Q170" s="483"/>
      <c r="R170" s="3695"/>
      <c r="S170" s="3502"/>
      <c r="T170" s="3502"/>
      <c r="U170" s="3696"/>
      <c r="V170" s="3697"/>
      <c r="W170" s="3698"/>
      <c r="X170" s="3502"/>
      <c r="Y170" s="3502"/>
      <c r="Z170" s="3502"/>
      <c r="AA170" s="3690"/>
      <c r="AB170" s="3690"/>
      <c r="AC170" s="3508"/>
      <c r="AD170" s="3699"/>
      <c r="AE170" s="3700"/>
      <c r="AF170" s="3701"/>
      <c r="AG170" s="1304"/>
      <c r="AH170" s="1291"/>
      <c r="AI170" s="1291"/>
      <c r="AJ170" s="1291"/>
      <c r="AK170" s="1291"/>
      <c r="AL170" s="1291"/>
      <c r="AM170" s="1291"/>
      <c r="AN170" s="1291"/>
      <c r="AO170" s="1291"/>
      <c r="AP170" s="1794"/>
      <c r="AQ170" s="20"/>
      <c r="AR170" s="20"/>
    </row>
    <row r="171" spans="1:44" ht="30" hidden="1" customHeight="1">
      <c r="A171" s="20"/>
      <c r="B171" s="20"/>
      <c r="C171" s="5193"/>
      <c r="D171" s="5086"/>
      <c r="E171" s="5194"/>
      <c r="F171" s="3702"/>
      <c r="G171" s="3703"/>
      <c r="H171" s="3704"/>
      <c r="I171" s="3705"/>
      <c r="J171" s="1789"/>
      <c r="K171" s="1789"/>
      <c r="L171" s="1796"/>
      <c r="M171" s="1786"/>
      <c r="N171" s="1787"/>
      <c r="O171" s="3706"/>
      <c r="P171" s="3707"/>
      <c r="Q171" s="1785"/>
      <c r="R171" s="1798"/>
      <c r="S171" s="1799"/>
      <c r="T171" s="1799"/>
      <c r="U171" s="3708"/>
      <c r="V171" s="3709"/>
      <c r="W171" s="3710"/>
      <c r="X171" s="1799"/>
      <c r="Y171" s="1799"/>
      <c r="Z171" s="1799"/>
      <c r="AA171" s="3690"/>
      <c r="AB171" s="3690"/>
      <c r="AC171" s="3711"/>
      <c r="AD171" s="3699"/>
      <c r="AE171" s="3700"/>
      <c r="AF171" s="3701"/>
      <c r="AG171" s="1304"/>
      <c r="AH171" s="1291"/>
      <c r="AI171" s="1291"/>
      <c r="AJ171" s="1291"/>
      <c r="AK171" s="1291"/>
      <c r="AL171" s="1291"/>
      <c r="AM171" s="1291"/>
      <c r="AN171" s="1291"/>
      <c r="AO171" s="1291"/>
      <c r="AP171" s="1794"/>
      <c r="AQ171" s="20"/>
      <c r="AR171" s="20"/>
    </row>
    <row r="172" spans="1:44" ht="30" hidden="1" customHeight="1">
      <c r="A172" s="20"/>
      <c r="B172" s="20"/>
      <c r="C172" s="5193"/>
      <c r="D172" s="5086"/>
      <c r="E172" s="5194"/>
      <c r="F172" s="3702"/>
      <c r="G172" s="3703"/>
      <c r="H172" s="3704"/>
      <c r="I172" s="3705"/>
      <c r="J172" s="1789"/>
      <c r="K172" s="1789"/>
      <c r="L172" s="1796"/>
      <c r="M172" s="1786"/>
      <c r="N172" s="1787"/>
      <c r="O172" s="3706"/>
      <c r="P172" s="3707"/>
      <c r="Q172" s="1785"/>
      <c r="R172" s="1798"/>
      <c r="S172" s="1799"/>
      <c r="T172" s="1799"/>
      <c r="U172" s="3708"/>
      <c r="V172" s="3709"/>
      <c r="W172" s="3710"/>
      <c r="X172" s="1799"/>
      <c r="Y172" s="1799"/>
      <c r="Z172" s="1799"/>
      <c r="AA172" s="3690"/>
      <c r="AB172" s="3690"/>
      <c r="AC172" s="3711"/>
      <c r="AD172" s="3699"/>
      <c r="AE172" s="3700"/>
      <c r="AF172" s="3701"/>
      <c r="AG172" s="1304"/>
      <c r="AH172" s="1291"/>
      <c r="AI172" s="1291"/>
      <c r="AJ172" s="1291"/>
      <c r="AK172" s="1291"/>
      <c r="AL172" s="1291"/>
      <c r="AM172" s="1291"/>
      <c r="AN172" s="1291"/>
      <c r="AO172" s="1291"/>
      <c r="AP172" s="1794"/>
      <c r="AQ172" s="20"/>
      <c r="AR172" s="20"/>
    </row>
    <row r="173" spans="1:44" ht="30" hidden="1" customHeight="1">
      <c r="A173" s="20"/>
      <c r="B173" s="20"/>
      <c r="C173" s="5193"/>
      <c r="D173" s="5086"/>
      <c r="E173" s="5194"/>
      <c r="F173" s="3702"/>
      <c r="G173" s="3703"/>
      <c r="H173" s="3704"/>
      <c r="I173" s="3705"/>
      <c r="J173" s="1789"/>
      <c r="K173" s="1789"/>
      <c r="L173" s="1796"/>
      <c r="M173" s="1786"/>
      <c r="N173" s="1787"/>
      <c r="O173" s="3706"/>
      <c r="P173" s="3707"/>
      <c r="Q173" s="1785"/>
      <c r="R173" s="1798"/>
      <c r="S173" s="1799"/>
      <c r="T173" s="1799"/>
      <c r="U173" s="3708"/>
      <c r="V173" s="3709"/>
      <c r="W173" s="3710"/>
      <c r="X173" s="1799"/>
      <c r="Y173" s="1799"/>
      <c r="Z173" s="1799"/>
      <c r="AA173" s="3690"/>
      <c r="AB173" s="3690"/>
      <c r="AC173" s="3711"/>
      <c r="AD173" s="3699"/>
      <c r="AE173" s="3700"/>
      <c r="AF173" s="3701"/>
      <c r="AG173" s="1304"/>
      <c r="AH173" s="1291"/>
      <c r="AI173" s="1291"/>
      <c r="AJ173" s="1291"/>
      <c r="AK173" s="1291"/>
      <c r="AL173" s="1291"/>
      <c r="AM173" s="1291"/>
      <c r="AN173" s="1291"/>
      <c r="AO173" s="1291"/>
      <c r="AP173" s="1794"/>
      <c r="AQ173" s="20"/>
      <c r="AR173" s="20"/>
    </row>
    <row r="174" spans="1:44" ht="30" hidden="1" customHeight="1">
      <c r="A174" s="20"/>
      <c r="B174" s="20"/>
      <c r="C174" s="5193"/>
      <c r="D174" s="5086"/>
      <c r="E174" s="5194"/>
      <c r="F174" s="3702"/>
      <c r="G174" s="3703"/>
      <c r="H174" s="3704"/>
      <c r="I174" s="3705"/>
      <c r="J174" s="1789"/>
      <c r="K174" s="1789"/>
      <c r="L174" s="1796"/>
      <c r="M174" s="1786"/>
      <c r="N174" s="1787"/>
      <c r="O174" s="3706"/>
      <c r="P174" s="3707"/>
      <c r="Q174" s="1785"/>
      <c r="R174" s="1798"/>
      <c r="S174" s="1799"/>
      <c r="T174" s="1799"/>
      <c r="U174" s="3708"/>
      <c r="V174" s="3709"/>
      <c r="W174" s="3710"/>
      <c r="X174" s="1799"/>
      <c r="Y174" s="1799"/>
      <c r="Z174" s="1799"/>
      <c r="AA174" s="3690"/>
      <c r="AB174" s="3690"/>
      <c r="AC174" s="3711"/>
      <c r="AD174" s="3699"/>
      <c r="AE174" s="3700"/>
      <c r="AF174" s="3701"/>
      <c r="AG174" s="1304"/>
      <c r="AH174" s="1291"/>
      <c r="AI174" s="1291"/>
      <c r="AJ174" s="1291"/>
      <c r="AK174" s="1291"/>
      <c r="AL174" s="1291"/>
      <c r="AM174" s="1291"/>
      <c r="AN174" s="1291"/>
      <c r="AO174" s="1291"/>
      <c r="AP174" s="1794"/>
      <c r="AQ174" s="20"/>
      <c r="AR174" s="20"/>
    </row>
    <row r="175" spans="1:44" ht="30" hidden="1" customHeight="1">
      <c r="A175" s="20"/>
      <c r="B175" s="20"/>
      <c r="C175" s="5193"/>
      <c r="D175" s="5086"/>
      <c r="E175" s="5194"/>
      <c r="F175" s="3702"/>
      <c r="G175" s="3703"/>
      <c r="H175" s="3704"/>
      <c r="I175" s="3705"/>
      <c r="J175" s="1789"/>
      <c r="K175" s="1789"/>
      <c r="L175" s="1796"/>
      <c r="M175" s="1786"/>
      <c r="N175" s="1787"/>
      <c r="O175" s="3706"/>
      <c r="P175" s="3707"/>
      <c r="Q175" s="1785"/>
      <c r="R175" s="1798"/>
      <c r="S175" s="1799"/>
      <c r="T175" s="1799"/>
      <c r="U175" s="3708"/>
      <c r="V175" s="3709"/>
      <c r="W175" s="3710"/>
      <c r="X175" s="1799"/>
      <c r="Y175" s="1799"/>
      <c r="Z175" s="1799"/>
      <c r="AA175" s="3690"/>
      <c r="AB175" s="3690"/>
      <c r="AC175" s="3711"/>
      <c r="AD175" s="3699"/>
      <c r="AE175" s="3700"/>
      <c r="AF175" s="3701"/>
      <c r="AG175" s="1304"/>
      <c r="AH175" s="1291"/>
      <c r="AI175" s="1291"/>
      <c r="AJ175" s="1291"/>
      <c r="AK175" s="1291"/>
      <c r="AL175" s="1291"/>
      <c r="AM175" s="1291"/>
      <c r="AN175" s="1291"/>
      <c r="AO175" s="1291"/>
      <c r="AP175" s="1794"/>
      <c r="AQ175" s="20"/>
      <c r="AR175" s="20"/>
    </row>
    <row r="176" spans="1:44" ht="30" hidden="1" customHeight="1">
      <c r="A176" s="20"/>
      <c r="B176" s="20"/>
      <c r="C176" s="5193"/>
      <c r="D176" s="5086"/>
      <c r="E176" s="5194"/>
      <c r="F176" s="3702"/>
      <c r="G176" s="3703"/>
      <c r="H176" s="3704"/>
      <c r="I176" s="3705"/>
      <c r="J176" s="1789"/>
      <c r="K176" s="1789"/>
      <c r="L176" s="1796"/>
      <c r="M176" s="1786"/>
      <c r="N176" s="1787"/>
      <c r="O176" s="3706"/>
      <c r="P176" s="3707"/>
      <c r="Q176" s="1785"/>
      <c r="R176" s="1798"/>
      <c r="S176" s="1799"/>
      <c r="T176" s="1799"/>
      <c r="U176" s="3708"/>
      <c r="V176" s="3709"/>
      <c r="W176" s="3710"/>
      <c r="X176" s="1799"/>
      <c r="Y176" s="1799"/>
      <c r="Z176" s="1799"/>
      <c r="AA176" s="3690"/>
      <c r="AB176" s="3690"/>
      <c r="AC176" s="3711"/>
      <c r="AD176" s="3699"/>
      <c r="AE176" s="3700"/>
      <c r="AF176" s="3701"/>
      <c r="AG176" s="1304"/>
      <c r="AH176" s="1291"/>
      <c r="AI176" s="1291"/>
      <c r="AJ176" s="1291"/>
      <c r="AK176" s="1291"/>
      <c r="AL176" s="1291"/>
      <c r="AM176" s="1291"/>
      <c r="AN176" s="1291"/>
      <c r="AO176" s="1291"/>
      <c r="AP176" s="1794"/>
      <c r="AQ176" s="20"/>
      <c r="AR176" s="20"/>
    </row>
    <row r="177" spans="1:44" ht="30" hidden="1" customHeight="1">
      <c r="A177" s="20"/>
      <c r="B177" s="20"/>
      <c r="C177" s="5193"/>
      <c r="D177" s="5086"/>
      <c r="E177" s="5194"/>
      <c r="F177" s="3702"/>
      <c r="G177" s="3703"/>
      <c r="H177" s="3704"/>
      <c r="I177" s="3705"/>
      <c r="J177" s="1789"/>
      <c r="K177" s="1789"/>
      <c r="L177" s="1796"/>
      <c r="M177" s="1786"/>
      <c r="N177" s="1787"/>
      <c r="O177" s="3706"/>
      <c r="P177" s="3707"/>
      <c r="Q177" s="1785"/>
      <c r="R177" s="1798"/>
      <c r="S177" s="1799"/>
      <c r="T177" s="1799"/>
      <c r="U177" s="3708"/>
      <c r="V177" s="3709"/>
      <c r="W177" s="3710"/>
      <c r="X177" s="1799"/>
      <c r="Y177" s="1799"/>
      <c r="Z177" s="1799"/>
      <c r="AA177" s="3690"/>
      <c r="AB177" s="3690"/>
      <c r="AC177" s="3711"/>
      <c r="AD177" s="3699"/>
      <c r="AE177" s="3700"/>
      <c r="AF177" s="3701"/>
      <c r="AG177" s="1304"/>
      <c r="AH177" s="1291"/>
      <c r="AI177" s="1291"/>
      <c r="AJ177" s="1291"/>
      <c r="AK177" s="1291"/>
      <c r="AL177" s="1291"/>
      <c r="AM177" s="1291"/>
      <c r="AN177" s="1291"/>
      <c r="AO177" s="1291"/>
      <c r="AP177" s="1794"/>
      <c r="AQ177" s="20"/>
      <c r="AR177" s="20"/>
    </row>
    <row r="178" spans="1:44" ht="30" hidden="1" customHeight="1">
      <c r="A178" s="20"/>
      <c r="B178" s="20"/>
      <c r="C178" s="5193"/>
      <c r="D178" s="5086"/>
      <c r="E178" s="5194"/>
      <c r="F178" s="3702"/>
      <c r="G178" s="3703"/>
      <c r="H178" s="3704"/>
      <c r="I178" s="3705"/>
      <c r="J178" s="1789"/>
      <c r="K178" s="1789"/>
      <c r="L178" s="1796"/>
      <c r="M178" s="1786"/>
      <c r="N178" s="1787"/>
      <c r="O178" s="3706"/>
      <c r="P178" s="3707"/>
      <c r="Q178" s="1785"/>
      <c r="R178" s="1798"/>
      <c r="S178" s="1799"/>
      <c r="T178" s="1799"/>
      <c r="U178" s="3708"/>
      <c r="V178" s="3709"/>
      <c r="W178" s="3710"/>
      <c r="X178" s="1799"/>
      <c r="Y178" s="1799"/>
      <c r="Z178" s="1799"/>
      <c r="AA178" s="3690"/>
      <c r="AB178" s="3690"/>
      <c r="AC178" s="3711"/>
      <c r="AD178" s="3699"/>
      <c r="AE178" s="3700"/>
      <c r="AF178" s="3701"/>
      <c r="AG178" s="1304"/>
      <c r="AH178" s="1291"/>
      <c r="AI178" s="1291"/>
      <c r="AJ178" s="1291"/>
      <c r="AK178" s="1291"/>
      <c r="AL178" s="1291"/>
      <c r="AM178" s="1291"/>
      <c r="AN178" s="1291"/>
      <c r="AO178" s="1291"/>
      <c r="AP178" s="1794"/>
      <c r="AQ178" s="20"/>
      <c r="AR178" s="20"/>
    </row>
    <row r="179" spans="1:44" ht="30" hidden="1" customHeight="1">
      <c r="A179" s="20"/>
      <c r="B179" s="20"/>
      <c r="C179" s="5193"/>
      <c r="D179" s="5086"/>
      <c r="E179" s="5194"/>
      <c r="F179" s="3702"/>
      <c r="G179" s="3703"/>
      <c r="H179" s="3704"/>
      <c r="I179" s="3705"/>
      <c r="J179" s="1789"/>
      <c r="K179" s="1789"/>
      <c r="L179" s="1796"/>
      <c r="M179" s="1786"/>
      <c r="N179" s="1787"/>
      <c r="O179" s="3706"/>
      <c r="P179" s="3707"/>
      <c r="Q179" s="1785"/>
      <c r="R179" s="1798"/>
      <c r="S179" s="1799"/>
      <c r="T179" s="1799"/>
      <c r="U179" s="3708"/>
      <c r="V179" s="3709"/>
      <c r="W179" s="3710"/>
      <c r="X179" s="1799"/>
      <c r="Y179" s="1799"/>
      <c r="Z179" s="1799"/>
      <c r="AA179" s="3690"/>
      <c r="AB179" s="3690"/>
      <c r="AC179" s="3711"/>
      <c r="AD179" s="3699"/>
      <c r="AE179" s="3700"/>
      <c r="AF179" s="3701"/>
      <c r="AG179" s="1304"/>
      <c r="AH179" s="1291"/>
      <c r="AI179" s="1291"/>
      <c r="AJ179" s="1291"/>
      <c r="AK179" s="1291"/>
      <c r="AL179" s="1291"/>
      <c r="AM179" s="1291"/>
      <c r="AN179" s="1291"/>
      <c r="AO179" s="1291"/>
      <c r="AP179" s="1794"/>
      <c r="AQ179" s="20"/>
      <c r="AR179" s="20"/>
    </row>
    <row r="180" spans="1:44" ht="30" hidden="1" customHeight="1">
      <c r="A180" s="20"/>
      <c r="B180" s="20"/>
      <c r="C180" s="5193"/>
      <c r="D180" s="5086"/>
      <c r="E180" s="5194"/>
      <c r="F180" s="3702"/>
      <c r="G180" s="3703"/>
      <c r="H180" s="3704"/>
      <c r="I180" s="3705"/>
      <c r="J180" s="1789"/>
      <c r="K180" s="1789"/>
      <c r="L180" s="1796"/>
      <c r="M180" s="1786"/>
      <c r="N180" s="1787"/>
      <c r="O180" s="3706"/>
      <c r="P180" s="3707"/>
      <c r="Q180" s="1785"/>
      <c r="R180" s="1798"/>
      <c r="S180" s="1799"/>
      <c r="T180" s="1799"/>
      <c r="U180" s="3708"/>
      <c r="V180" s="3709"/>
      <c r="W180" s="3710"/>
      <c r="X180" s="1799"/>
      <c r="Y180" s="1799"/>
      <c r="Z180" s="1799"/>
      <c r="AA180" s="3690"/>
      <c r="AB180" s="3690"/>
      <c r="AC180" s="3711"/>
      <c r="AD180" s="3699"/>
      <c r="AE180" s="3700"/>
      <c r="AF180" s="3701"/>
      <c r="AG180" s="1304"/>
      <c r="AH180" s="1291"/>
      <c r="AI180" s="1291"/>
      <c r="AJ180" s="1291"/>
      <c r="AK180" s="1291"/>
      <c r="AL180" s="1291"/>
      <c r="AM180" s="1291"/>
      <c r="AN180" s="1291"/>
      <c r="AO180" s="1291"/>
      <c r="AP180" s="1794"/>
      <c r="AQ180" s="20"/>
      <c r="AR180" s="20"/>
    </row>
    <row r="181" spans="1:44" ht="30" hidden="1" customHeight="1">
      <c r="A181" s="20"/>
      <c r="B181" s="20"/>
      <c r="C181" s="5193"/>
      <c r="D181" s="5086"/>
      <c r="E181" s="5194"/>
      <c r="F181" s="3702"/>
      <c r="G181" s="3703"/>
      <c r="H181" s="3704"/>
      <c r="I181" s="3705"/>
      <c r="J181" s="1789"/>
      <c r="K181" s="1789"/>
      <c r="L181" s="1796"/>
      <c r="M181" s="1786"/>
      <c r="N181" s="1787"/>
      <c r="O181" s="3706"/>
      <c r="P181" s="3707"/>
      <c r="Q181" s="1785"/>
      <c r="R181" s="1798"/>
      <c r="S181" s="1799"/>
      <c r="T181" s="1799"/>
      <c r="U181" s="3708"/>
      <c r="V181" s="3709"/>
      <c r="W181" s="3710"/>
      <c r="X181" s="1799"/>
      <c r="Y181" s="1799"/>
      <c r="Z181" s="1799"/>
      <c r="AA181" s="3690"/>
      <c r="AB181" s="3690"/>
      <c r="AC181" s="3711"/>
      <c r="AD181" s="3699"/>
      <c r="AE181" s="3700"/>
      <c r="AF181" s="3701"/>
      <c r="AG181" s="1304"/>
      <c r="AH181" s="1291"/>
      <c r="AI181" s="1291"/>
      <c r="AJ181" s="1291"/>
      <c r="AK181" s="1291"/>
      <c r="AL181" s="1291"/>
      <c r="AM181" s="1291"/>
      <c r="AN181" s="1291"/>
      <c r="AO181" s="1291"/>
      <c r="AP181" s="1794"/>
      <c r="AQ181" s="20"/>
      <c r="AR181" s="20"/>
    </row>
    <row r="182" spans="1:44" ht="30" hidden="1" customHeight="1">
      <c r="A182" s="20"/>
      <c r="B182" s="20"/>
      <c r="C182" s="5193"/>
      <c r="D182" s="5086"/>
      <c r="E182" s="5194"/>
      <c r="F182" s="3702"/>
      <c r="G182" s="3703"/>
      <c r="H182" s="3704"/>
      <c r="I182" s="3705"/>
      <c r="J182" s="1789"/>
      <c r="K182" s="1789"/>
      <c r="L182" s="1796"/>
      <c r="M182" s="1786"/>
      <c r="N182" s="1787"/>
      <c r="O182" s="3706"/>
      <c r="P182" s="3707"/>
      <c r="Q182" s="1785"/>
      <c r="R182" s="1798"/>
      <c r="S182" s="1799"/>
      <c r="T182" s="1799"/>
      <c r="U182" s="3708"/>
      <c r="V182" s="3709"/>
      <c r="W182" s="3710"/>
      <c r="X182" s="1799"/>
      <c r="Y182" s="1799"/>
      <c r="Z182" s="1799"/>
      <c r="AA182" s="3690"/>
      <c r="AB182" s="3690"/>
      <c r="AC182" s="3711"/>
      <c r="AD182" s="3699"/>
      <c r="AE182" s="3700"/>
      <c r="AF182" s="3701"/>
      <c r="AG182" s="1304"/>
      <c r="AH182" s="1291"/>
      <c r="AI182" s="1291"/>
      <c r="AJ182" s="1291"/>
      <c r="AK182" s="1291"/>
      <c r="AL182" s="1291"/>
      <c r="AM182" s="1291"/>
      <c r="AN182" s="1291"/>
      <c r="AO182" s="1291"/>
      <c r="AP182" s="1794"/>
      <c r="AQ182" s="20"/>
      <c r="AR182" s="20"/>
    </row>
    <row r="183" spans="1:44" ht="30" hidden="1" customHeight="1">
      <c r="A183" s="20"/>
      <c r="B183" s="20"/>
      <c r="C183" s="5193"/>
      <c r="D183" s="5086"/>
      <c r="E183" s="5194"/>
      <c r="F183" s="3702"/>
      <c r="G183" s="3703"/>
      <c r="H183" s="3704"/>
      <c r="I183" s="3705"/>
      <c r="J183" s="1789"/>
      <c r="K183" s="1789"/>
      <c r="L183" s="1796"/>
      <c r="M183" s="1786"/>
      <c r="N183" s="1787"/>
      <c r="O183" s="3706"/>
      <c r="P183" s="3707"/>
      <c r="Q183" s="1785"/>
      <c r="R183" s="1798"/>
      <c r="S183" s="1799"/>
      <c r="T183" s="1799"/>
      <c r="U183" s="3708"/>
      <c r="V183" s="3709"/>
      <c r="W183" s="3710"/>
      <c r="X183" s="1799"/>
      <c r="Y183" s="1799"/>
      <c r="Z183" s="1799"/>
      <c r="AA183" s="3690"/>
      <c r="AB183" s="3690"/>
      <c r="AC183" s="3711"/>
      <c r="AD183" s="3699"/>
      <c r="AE183" s="3700"/>
      <c r="AF183" s="3701"/>
      <c r="AG183" s="1304"/>
      <c r="AH183" s="1291"/>
      <c r="AI183" s="1291"/>
      <c r="AJ183" s="1291"/>
      <c r="AK183" s="1291"/>
      <c r="AL183" s="1291"/>
      <c r="AM183" s="1291"/>
      <c r="AN183" s="1291"/>
      <c r="AO183" s="1291"/>
      <c r="AP183" s="1794"/>
      <c r="AQ183" s="20"/>
      <c r="AR183" s="20"/>
    </row>
    <row r="184" spans="1:44" ht="30" hidden="1" customHeight="1">
      <c r="A184" s="20"/>
      <c r="B184" s="20"/>
      <c r="C184" s="5193"/>
      <c r="D184" s="5086"/>
      <c r="E184" s="5194"/>
      <c r="F184" s="3702"/>
      <c r="G184" s="3703"/>
      <c r="H184" s="3704"/>
      <c r="I184" s="3705"/>
      <c r="J184" s="1789"/>
      <c r="K184" s="1789"/>
      <c r="L184" s="1796"/>
      <c r="M184" s="1786"/>
      <c r="N184" s="1787"/>
      <c r="O184" s="3706"/>
      <c r="P184" s="3707"/>
      <c r="Q184" s="1785"/>
      <c r="R184" s="1798"/>
      <c r="S184" s="1799"/>
      <c r="T184" s="1799"/>
      <c r="U184" s="3708"/>
      <c r="V184" s="3709"/>
      <c r="W184" s="3710"/>
      <c r="X184" s="1799"/>
      <c r="Y184" s="1799"/>
      <c r="Z184" s="1799"/>
      <c r="AA184" s="3690"/>
      <c r="AB184" s="3690"/>
      <c r="AC184" s="3711"/>
      <c r="AD184" s="3699"/>
      <c r="AE184" s="3700"/>
      <c r="AF184" s="3701"/>
      <c r="AG184" s="1304"/>
      <c r="AH184" s="1291"/>
      <c r="AI184" s="1291"/>
      <c r="AJ184" s="1291"/>
      <c r="AK184" s="1291"/>
      <c r="AL184" s="1291"/>
      <c r="AM184" s="1291"/>
      <c r="AN184" s="1291"/>
      <c r="AO184" s="1291"/>
      <c r="AP184" s="1794"/>
      <c r="AQ184" s="20"/>
      <c r="AR184" s="20"/>
    </row>
    <row r="185" spans="1:44" ht="30" hidden="1" customHeight="1">
      <c r="A185" s="20"/>
      <c r="B185" s="20"/>
      <c r="C185" s="5193"/>
      <c r="D185" s="5086"/>
      <c r="E185" s="5194"/>
      <c r="F185" s="3702"/>
      <c r="G185" s="3703"/>
      <c r="H185" s="3704"/>
      <c r="I185" s="3705"/>
      <c r="J185" s="1789"/>
      <c r="K185" s="1789"/>
      <c r="L185" s="1796"/>
      <c r="M185" s="1786"/>
      <c r="N185" s="1787"/>
      <c r="O185" s="3706"/>
      <c r="P185" s="3707"/>
      <c r="Q185" s="1785"/>
      <c r="R185" s="1798"/>
      <c r="S185" s="1799"/>
      <c r="T185" s="1799"/>
      <c r="U185" s="3708"/>
      <c r="V185" s="3709"/>
      <c r="W185" s="3710"/>
      <c r="X185" s="1799"/>
      <c r="Y185" s="1799"/>
      <c r="Z185" s="1799"/>
      <c r="AA185" s="3690"/>
      <c r="AB185" s="3690"/>
      <c r="AC185" s="3711"/>
      <c r="AD185" s="3699"/>
      <c r="AE185" s="3700"/>
      <c r="AF185" s="3701"/>
      <c r="AG185" s="1304"/>
      <c r="AH185" s="1291"/>
      <c r="AI185" s="1291"/>
      <c r="AJ185" s="1291"/>
      <c r="AK185" s="1291"/>
      <c r="AL185" s="1291"/>
      <c r="AM185" s="1291"/>
      <c r="AN185" s="1291"/>
      <c r="AO185" s="1291"/>
      <c r="AP185" s="1794"/>
      <c r="AQ185" s="20"/>
      <c r="AR185" s="20"/>
    </row>
    <row r="186" spans="1:44" ht="30" hidden="1" customHeight="1">
      <c r="A186" s="20"/>
      <c r="B186" s="20"/>
      <c r="C186" s="5193"/>
      <c r="D186" s="5086"/>
      <c r="E186" s="5194"/>
      <c r="F186" s="3702"/>
      <c r="G186" s="3703"/>
      <c r="H186" s="3704"/>
      <c r="I186" s="3705"/>
      <c r="J186" s="1789"/>
      <c r="K186" s="1789"/>
      <c r="L186" s="1796"/>
      <c r="M186" s="1786"/>
      <c r="N186" s="1787"/>
      <c r="O186" s="3706"/>
      <c r="P186" s="3707"/>
      <c r="Q186" s="1785"/>
      <c r="R186" s="1798"/>
      <c r="S186" s="1799"/>
      <c r="T186" s="1799"/>
      <c r="U186" s="3708"/>
      <c r="V186" s="3709"/>
      <c r="W186" s="3710"/>
      <c r="X186" s="1799"/>
      <c r="Y186" s="1799"/>
      <c r="Z186" s="1799"/>
      <c r="AA186" s="3690"/>
      <c r="AB186" s="3690"/>
      <c r="AC186" s="3711"/>
      <c r="AD186" s="3699"/>
      <c r="AE186" s="3700"/>
      <c r="AF186" s="3701"/>
      <c r="AG186" s="1304"/>
      <c r="AH186" s="1291"/>
      <c r="AI186" s="1291"/>
      <c r="AJ186" s="1291"/>
      <c r="AK186" s="1291"/>
      <c r="AL186" s="1291"/>
      <c r="AM186" s="1291"/>
      <c r="AN186" s="1291"/>
      <c r="AO186" s="1291"/>
      <c r="AP186" s="1794"/>
      <c r="AQ186" s="20"/>
      <c r="AR186" s="20"/>
    </row>
    <row r="187" spans="1:44" ht="30" hidden="1" customHeight="1">
      <c r="A187" s="20"/>
      <c r="B187" s="20"/>
      <c r="C187" s="5193"/>
      <c r="D187" s="5086"/>
      <c r="E187" s="5194"/>
      <c r="F187" s="3702"/>
      <c r="G187" s="3703"/>
      <c r="H187" s="3704"/>
      <c r="I187" s="3712"/>
      <c r="J187" s="1810"/>
      <c r="K187" s="1810"/>
      <c r="L187" s="1811"/>
      <c r="M187" s="1786"/>
      <c r="N187" s="1787"/>
      <c r="O187" s="3706"/>
      <c r="P187" s="3707"/>
      <c r="Q187" s="1785"/>
      <c r="R187" s="1798"/>
      <c r="S187" s="1799"/>
      <c r="T187" s="1799"/>
      <c r="U187" s="3708"/>
      <c r="V187" s="3709"/>
      <c r="W187" s="3710"/>
      <c r="X187" s="1799"/>
      <c r="Y187" s="1799"/>
      <c r="Z187" s="1799"/>
      <c r="AA187" s="3513"/>
      <c r="AB187" s="3690"/>
      <c r="AC187" s="3711"/>
      <c r="AD187" s="3699"/>
      <c r="AE187" s="3700"/>
      <c r="AF187" s="3701"/>
      <c r="AG187" s="1304"/>
      <c r="AH187" s="1291"/>
      <c r="AI187" s="1291"/>
      <c r="AJ187" s="1291"/>
      <c r="AK187" s="1291"/>
      <c r="AL187" s="1291"/>
      <c r="AM187" s="1291"/>
      <c r="AN187" s="1291"/>
      <c r="AO187" s="1291"/>
      <c r="AP187" s="1794"/>
      <c r="AQ187" s="20"/>
      <c r="AR187" s="20"/>
    </row>
    <row r="188" spans="1:44" ht="30" customHeight="1">
      <c r="A188" s="3713"/>
      <c r="B188" s="3713"/>
      <c r="C188" s="5362" t="s">
        <v>47</v>
      </c>
      <c r="D188" s="5196"/>
      <c r="E188" s="5196"/>
      <c r="F188" s="5196"/>
      <c r="G188" s="5196"/>
      <c r="H188" s="5196"/>
      <c r="I188" s="5196"/>
      <c r="J188" s="5196"/>
      <c r="K188" s="5196"/>
      <c r="L188" s="5196"/>
      <c r="M188" s="5196"/>
      <c r="N188" s="5196"/>
      <c r="O188" s="5196"/>
      <c r="P188" s="5196"/>
      <c r="Q188" s="5196"/>
      <c r="R188" s="5197"/>
      <c r="S188" s="1815">
        <f>SUMIF(G107:G169, "&lt;&gt;", S107:S176)</f>
        <v>727389172</v>
      </c>
      <c r="T188" s="3714">
        <f>S188/10</f>
        <v>72738917.200000003</v>
      </c>
      <c r="U188" s="3715">
        <f>SUM(S188:T188)</f>
        <v>800128089.20000005</v>
      </c>
      <c r="V188" s="3716"/>
      <c r="W188" s="3717"/>
      <c r="X188" s="1815">
        <f>SUMIF(F10:F169, "&lt;&gt;", X10:X176)</f>
        <v>5934103717</v>
      </c>
      <c r="Y188" s="1815">
        <f>X188/10</f>
        <v>593410371.70000005</v>
      </c>
      <c r="Z188" s="3718">
        <f>SUM(X188:Y188)</f>
        <v>6527514088.6999998</v>
      </c>
      <c r="AA188" s="3719"/>
      <c r="AB188" s="3719"/>
      <c r="AC188" s="3720">
        <f>Z188/U188</f>
        <v>8.1580864074231769</v>
      </c>
      <c r="AD188" s="3721"/>
      <c r="AE188" s="3722"/>
      <c r="AF188" s="3723"/>
      <c r="AG188" s="1826"/>
      <c r="AH188" s="1827"/>
      <c r="AI188" s="1827"/>
      <c r="AJ188" s="1827"/>
      <c r="AK188" s="1827"/>
      <c r="AL188" s="1827"/>
      <c r="AM188" s="1827"/>
      <c r="AN188" s="1827"/>
      <c r="AO188" s="1827"/>
      <c r="AP188" s="1828"/>
      <c r="AQ188" s="22"/>
      <c r="AR188" s="23"/>
    </row>
    <row r="189" spans="1:44" ht="7.5" customHeight="1">
      <c r="A189" s="1841"/>
      <c r="B189" s="2089"/>
      <c r="C189" s="5361"/>
      <c r="D189" s="5111"/>
      <c r="E189" s="5111"/>
      <c r="F189" s="2"/>
      <c r="G189" s="2"/>
      <c r="H189" s="2" t="s">
        <v>48</v>
      </c>
      <c r="I189" s="2" t="s">
        <v>48</v>
      </c>
      <c r="J189" s="3"/>
      <c r="K189" s="3"/>
      <c r="L189" s="224"/>
      <c r="M189" s="4"/>
      <c r="N189" s="225"/>
      <c r="O189" s="3"/>
      <c r="P189" s="3"/>
      <c r="Q189" s="2"/>
      <c r="R189" s="3"/>
      <c r="S189" s="2"/>
      <c r="T189" s="2"/>
      <c r="U189" s="2"/>
      <c r="V189" s="3"/>
      <c r="W189" s="3"/>
      <c r="X189" s="2"/>
      <c r="Y189" s="2"/>
      <c r="Z189" s="2"/>
      <c r="AA189" s="2"/>
      <c r="AB189" s="2"/>
      <c r="AC189" s="1842"/>
      <c r="AD189" s="2"/>
      <c r="AE189" s="1844"/>
      <c r="AF189" s="3724"/>
      <c r="AG189" s="2"/>
      <c r="AH189" s="2"/>
      <c r="AI189" s="1844"/>
      <c r="AJ189" s="1845"/>
      <c r="AK189" s="1846"/>
      <c r="AL189" s="1846"/>
      <c r="AM189" s="1846"/>
      <c r="AN189" s="1846"/>
      <c r="AO189" s="1846"/>
      <c r="AP189" s="1846"/>
      <c r="AQ189" s="22"/>
      <c r="AR189" s="2"/>
    </row>
  </sheetData>
  <mergeCells count="213">
    <mergeCell ref="C159:E159"/>
    <mergeCell ref="C160:E160"/>
    <mergeCell ref="C161:E161"/>
    <mergeCell ref="C162:E162"/>
    <mergeCell ref="C163:E163"/>
    <mergeCell ref="C164:E164"/>
    <mergeCell ref="C165:E165"/>
    <mergeCell ref="C166:E166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76:E176"/>
    <mergeCell ref="C177:E177"/>
    <mergeCell ref="C178:E178"/>
    <mergeCell ref="C179:E179"/>
    <mergeCell ref="C180:E180"/>
    <mergeCell ref="C187:E187"/>
    <mergeCell ref="C189:E189"/>
    <mergeCell ref="C181:E181"/>
    <mergeCell ref="C182:E182"/>
    <mergeCell ref="C183:E183"/>
    <mergeCell ref="C184:E184"/>
    <mergeCell ref="C185:E185"/>
    <mergeCell ref="C186:E186"/>
    <mergeCell ref="C188:R188"/>
    <mergeCell ref="C167:E167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14:E114"/>
    <mergeCell ref="C115:E115"/>
    <mergeCell ref="C130:E130"/>
    <mergeCell ref="AG130:AG131"/>
    <mergeCell ref="AH130:AH131"/>
    <mergeCell ref="AI130:AI131"/>
    <mergeCell ref="AJ130:AJ131"/>
    <mergeCell ref="AK130:AK131"/>
    <mergeCell ref="C131:E131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04:E104"/>
    <mergeCell ref="C105:E105"/>
    <mergeCell ref="C107:E107"/>
    <mergeCell ref="C108:E108"/>
    <mergeCell ref="C109:E109"/>
    <mergeCell ref="C110:E110"/>
    <mergeCell ref="C111:E111"/>
    <mergeCell ref="C112:E112"/>
    <mergeCell ref="C113:E113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8:E9"/>
    <mergeCell ref="F8:F9"/>
    <mergeCell ref="G8:G9"/>
    <mergeCell ref="H8:H9"/>
    <mergeCell ref="I8:I9"/>
    <mergeCell ref="C10:E10"/>
    <mergeCell ref="C11:E11"/>
    <mergeCell ref="C12:E12"/>
    <mergeCell ref="C13:E13"/>
    <mergeCell ref="V8:AC8"/>
    <mergeCell ref="AD8:AD9"/>
    <mergeCell ref="AF8:AF9"/>
    <mergeCell ref="AG8:AK8"/>
    <mergeCell ref="AL8:AP8"/>
    <mergeCell ref="J8:J9"/>
    <mergeCell ref="K8:K9"/>
    <mergeCell ref="L8:L9"/>
    <mergeCell ref="M8:M9"/>
    <mergeCell ref="N8:N9"/>
    <mergeCell ref="O8:R8"/>
    <mergeCell ref="S8:U8"/>
    <mergeCell ref="AD3:AD4"/>
    <mergeCell ref="AE3:AE4"/>
    <mergeCell ref="B2:D4"/>
    <mergeCell ref="E2:S4"/>
    <mergeCell ref="U2:U4"/>
    <mergeCell ref="X2:X4"/>
    <mergeCell ref="AD2:AE2"/>
    <mergeCell ref="AJ2:AK6"/>
    <mergeCell ref="AP2:AQ6"/>
    <mergeCell ref="AD6:AE6"/>
    <mergeCell ref="C6:D6"/>
    <mergeCell ref="E6:F6"/>
  </mergeCells>
  <phoneticPr fontId="162" type="noConversion"/>
  <conditionalFormatting sqref="R10:R187">
    <cfRule type="expression" dxfId="9" priority="1">
      <formula>AND(ISNUMBER(R10),TRUNC(R10)&gt;TODAY())</formula>
    </cfRule>
  </conditionalFormatting>
  <conditionalFormatting sqref="R26:R27 R29:R30 R38 R48:R53 R160">
    <cfRule type="expression" dxfId="8" priority="2">
      <formula>AND(ISNUMBER(R26),TRUNC(R26)&gt;TODAY())</formula>
    </cfRule>
  </conditionalFormatting>
  <conditionalFormatting sqref="O10:P187">
    <cfRule type="expression" dxfId="7" priority="3">
      <formula>AND(ISNUMBER(O10),TRUNC(O10)&gt;TODAY())</formula>
    </cfRule>
  </conditionalFormatting>
  <conditionalFormatting sqref="W10:W169">
    <cfRule type="expression" dxfId="6" priority="4">
      <formula>AND(ISNUMBER(W10),TRUNC(W10)&gt;TODAY())</formula>
    </cfRule>
  </conditionalFormatting>
  <conditionalFormatting sqref="V10:V169">
    <cfRule type="expression" dxfId="5" priority="5">
      <formula>AND(ISNUMBER(V10),TRUNC(V10)&gt;TODAY())</formula>
    </cfRule>
  </conditionalFormatting>
  <dataValidations count="10">
    <dataValidation type="list" allowBlank="1" showErrorMessage="1" sqref="J170:J187">
      <formula1>"수의계약,구독(년),영구,납품,유지보수,반품/취소"</formula1>
    </dataValidation>
    <dataValidation type="list" allowBlank="1" showErrorMessage="1" sqref="K10 K15 K21:K22 K25 K28 K37 K40:K43 K45 K54 K56 K66 K76 K86 K96 K149 K158:K159">
      <formula1>"대기,견적작성,입찰,계약진행중,계약완료,사업진행중,청구대기,청구진행중,청구완료,완료,취소"</formula1>
    </dataValidation>
    <dataValidation type="list" allowBlank="1" showErrorMessage="1" sqref="I11:I14 I16:I20 I23:I24 I27 I30 I33:I36 I50 I53 I55 I58 I68 I78 I88 I98 I115:I120 I122:I123 I125:I126 I128:I129 I132:I143 I145:I148 I153:I157">
      <formula1>"대기,완료,취소,외주거래"</formula1>
    </dataValidation>
    <dataValidation type="list" allowBlank="1" showErrorMessage="1" sqref="I10 I15 I21:I22 I25:I26 I28:I29 I31:I32 I37:I49 I51:I52 I54 I56:I57 I59:I67 I69:I77 I79:I87 I89:I97 I99:I114 I121 I124 I127 I130:I131 I144 I149:I152 I158:I169">
      <formula1>"대기,입찰,계약준비,계약진행중,계약완료,자동연장,외주거래,취소"</formula1>
    </dataValidation>
    <dataValidation type="list" allowBlank="1" showErrorMessage="1" sqref="J10:J169">
      <formula1>"입찰,수의계약,구독(년),영구,납품,유지보수,취소/반품"</formula1>
    </dataValidation>
    <dataValidation type="list" allowBlank="1" showErrorMessage="1" sqref="F10:F187">
      <formula1>"BIM,HW,SW,기타"</formula1>
    </dataValidation>
    <dataValidation type="list" allowBlank="1" showErrorMessage="1" sqref="K11:K14 K16:K20 K23:K24 K26:K27 K29:K36 K38:K39 K44 K46:K53 K55 K57:K65 K67:K75 K77:K85 K87:K95 K97:K127 K130:K148 K150:K157 K160:K169">
      <formula1>"대기,견적작성,입찰,계약진행중,계약완료,진행중,청구대기,청구진행중,청구완료,완료,취소/반품"</formula1>
    </dataValidation>
    <dataValidation type="list" allowBlank="1" showErrorMessage="1" sqref="K128:K129 K170:K187">
      <formula1>"대기,견적작성,진행중,청구준비,계산서발행,완료,취소됨"</formula1>
    </dataValidation>
    <dataValidation type="list" allowBlank="1" showErrorMessage="1" sqref="M10:M187">
      <formula1>"한맥,삼안,장헌,PTC,바론,공동원사업자,원사업자"</formula1>
    </dataValidation>
    <dataValidation type="list" allowBlank="1" showErrorMessage="1" sqref="I170:I187">
      <formula1>"대기,입찰,계약진행중,계약완료,청구진행중,청구완료,완료,취소,외주거래"</formula1>
    </dataValidation>
  </dataValidations>
  <hyperlinks>
    <hyperlink ref="J6" r:id="rId1" location="gid=1188032636"/>
    <hyperlink ref="K6" r:id="rId2" location="gid=1184117246"/>
    <hyperlink ref="L6" r:id="rId3" location="gid=1477585410"/>
    <hyperlink ref="M6" r:id="rId4"/>
    <hyperlink ref="N6" r:id="rId5" location="gid=0"/>
    <hyperlink ref="AD10" r:id="rId6"/>
    <hyperlink ref="AD15" r:id="rId7"/>
    <hyperlink ref="AD21" r:id="rId8"/>
    <hyperlink ref="AD22" r:id="rId9"/>
    <hyperlink ref="AD25" r:id="rId10"/>
    <hyperlink ref="AD28" r:id="rId11"/>
    <hyperlink ref="AD31" r:id="rId12"/>
    <hyperlink ref="AD37" r:id="rId13"/>
    <hyperlink ref="AD38" r:id="rId14"/>
    <hyperlink ref="AD40" r:id="rId15"/>
    <hyperlink ref="AD41" r:id="rId16"/>
    <hyperlink ref="AD42" r:id="rId17"/>
    <hyperlink ref="AD43" r:id="rId18"/>
    <hyperlink ref="AD48" r:id="rId19"/>
    <hyperlink ref="AD51" r:id="rId20"/>
    <hyperlink ref="AD54" r:id="rId21"/>
    <hyperlink ref="AD107" r:id="rId22"/>
    <hyperlink ref="AD108" r:id="rId23"/>
    <hyperlink ref="AD109" r:id="rId24"/>
    <hyperlink ref="AD110" r:id="rId25"/>
    <hyperlink ref="AD111" r:id="rId26"/>
    <hyperlink ref="AD112" r:id="rId27"/>
    <hyperlink ref="AD113" r:id="rId28"/>
    <hyperlink ref="AD114" r:id="rId29"/>
    <hyperlink ref="AD121" r:id="rId30"/>
    <hyperlink ref="AD124" r:id="rId31"/>
    <hyperlink ref="AD127" r:id="rId32"/>
    <hyperlink ref="AD130" r:id="rId33"/>
    <hyperlink ref="AD131" r:id="rId34"/>
    <hyperlink ref="AD144" r:id="rId35"/>
    <hyperlink ref="AD149" r:id="rId36"/>
    <hyperlink ref="AD150" r:id="rId37"/>
    <hyperlink ref="AD151" r:id="rId38"/>
    <hyperlink ref="AD158" r:id="rId39"/>
    <hyperlink ref="AD159" r:id="rId40"/>
    <hyperlink ref="AD160" r:id="rId41"/>
    <hyperlink ref="AD161" r:id="rId42"/>
    <hyperlink ref="AD162" r:id="rId43"/>
    <hyperlink ref="AD163" r:id="rId44"/>
    <hyperlink ref="AD165" r:id="rId45"/>
    <hyperlink ref="AD166" r:id="rId46"/>
    <hyperlink ref="AD167" r:id="rId47"/>
    <hyperlink ref="AD168" r:id="rId48"/>
    <hyperlink ref="AD169" r:id="rId49"/>
  </hyperlinks>
  <printOptions horizontalCentered="1"/>
  <pageMargins left="0.15748031496062992" right="0.15748031496062992" top="0.15748031496062992" bottom="0.15748031496062992" header="0" footer="0"/>
  <pageSetup paperSize="9" fitToHeight="0" pageOrder="overThenDown" orientation="portrait"/>
  <headerFooter>
    <oddHeader>&amp;R</oddHeader>
    <oddFooter>&amp;C</oddFooter>
  </headerFooter>
  <drawing r:id="rId50"/>
  <legacyDrawing r:id="rId5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598375"/>
    <outlinePr summaryBelow="0" summaryRight="0"/>
    <pageSetUpPr fitToPage="1"/>
  </sheetPr>
  <dimension ref="A1:AR135"/>
  <sheetViews>
    <sheetView showGridLines="0" workbookViewId="0">
      <pane ySplit="9" topLeftCell="A10" activePane="bottomLeft" state="frozen"/>
      <selection pane="bottomLeft" activeCell="B11" sqref="B11"/>
    </sheetView>
  </sheetViews>
  <sheetFormatPr defaultColWidth="12.5703125" defaultRowHeight="15.75" customHeight="1"/>
  <cols>
    <col min="1" max="2" width="1.42578125" customWidth="1"/>
    <col min="3" max="3" width="1" customWidth="1"/>
    <col min="4" max="4" width="2.28515625" customWidth="1"/>
    <col min="5" max="5" width="1.85546875" customWidth="1"/>
    <col min="6" max="6" width="7" customWidth="1"/>
    <col min="7" max="7" width="13.140625" hidden="1" customWidth="1"/>
    <col min="8" max="8" width="61.5703125" customWidth="1"/>
    <col min="9" max="10" width="10.42578125" hidden="1" customWidth="1"/>
    <col min="11" max="11" width="9.140625" customWidth="1"/>
    <col min="12" max="12" width="12.85546875" customWidth="1"/>
    <col min="13" max="13" width="9.42578125" customWidth="1"/>
    <col min="14" max="14" width="9.42578125" hidden="1" customWidth="1"/>
    <col min="15" max="16" width="11.42578125" hidden="1" customWidth="1"/>
    <col min="17" max="17" width="2.140625" hidden="1" customWidth="1"/>
    <col min="18" max="18" width="11.42578125" hidden="1" customWidth="1"/>
    <col min="19" max="21" width="16.140625" hidden="1" customWidth="1"/>
    <col min="22" max="23" width="10.7109375" hidden="1" customWidth="1"/>
    <col min="24" max="28" width="16.140625" hidden="1" customWidth="1"/>
    <col min="29" max="29" width="10.7109375" hidden="1" customWidth="1"/>
    <col min="30" max="30" width="10.85546875" hidden="1" customWidth="1"/>
    <col min="31" max="31" width="8.85546875" hidden="1" customWidth="1"/>
    <col min="32" max="32" width="36" hidden="1" customWidth="1"/>
    <col min="33" max="35" width="11.42578125" hidden="1" customWidth="1"/>
    <col min="36" max="36" width="13.42578125" hidden="1" customWidth="1"/>
    <col min="37" max="37" width="24.5703125" hidden="1" customWidth="1"/>
    <col min="38" max="40" width="11.42578125" hidden="1" customWidth="1"/>
    <col min="41" max="41" width="13.42578125" hidden="1" customWidth="1"/>
    <col min="42" max="42" width="24.5703125" hidden="1" customWidth="1"/>
    <col min="43" max="43" width="1.42578125" customWidth="1"/>
    <col min="44" max="44" width="1.42578125" hidden="1" customWidth="1"/>
  </cols>
  <sheetData>
    <row r="1" spans="1:44" ht="7.5" customHeight="1">
      <c r="A1" s="9"/>
      <c r="B1" s="1"/>
      <c r="C1" s="1"/>
      <c r="D1" s="1"/>
      <c r="E1" s="2"/>
      <c r="F1" s="2"/>
      <c r="G1" s="2"/>
      <c r="H1" s="2"/>
      <c r="I1" s="3"/>
      <c r="J1" s="3"/>
      <c r="K1" s="3725"/>
      <c r="L1" s="224"/>
      <c r="M1" s="4"/>
      <c r="N1" s="225"/>
      <c r="O1" s="3"/>
      <c r="P1" s="3"/>
      <c r="Q1" s="2"/>
      <c r="R1" s="3"/>
      <c r="S1" s="2"/>
      <c r="T1" s="2"/>
      <c r="U1" s="1"/>
      <c r="V1" s="226"/>
      <c r="W1" s="226"/>
      <c r="X1" s="1"/>
      <c r="Y1" s="1"/>
      <c r="Z1" s="1"/>
      <c r="AA1" s="1"/>
      <c r="AB1" s="1"/>
      <c r="AC1" s="228"/>
      <c r="AD1" s="9"/>
      <c r="AE1" s="259"/>
      <c r="AF1" s="2301"/>
      <c r="AG1" s="1"/>
      <c r="AH1" s="1"/>
      <c r="AI1" s="230"/>
      <c r="AJ1" s="231"/>
      <c r="AK1" s="232"/>
      <c r="AL1" s="232"/>
      <c r="AM1" s="232"/>
      <c r="AN1" s="232"/>
      <c r="AO1" s="232"/>
      <c r="AP1" s="232"/>
      <c r="AQ1" s="1"/>
      <c r="AR1" s="1"/>
    </row>
    <row r="2" spans="1:44" ht="37.5" customHeight="1">
      <c r="A2" s="233"/>
      <c r="B2" s="5266" t="e">
        <f ca="1">IMAGE("https://lh3.google.com/u/0/d/1o-bGHe3en7UeqKRwx9_7IfyxmG3IkJtR=w1920-h911-iv1",2)</f>
        <v>#NAME?</v>
      </c>
      <c r="C2" s="5111"/>
      <c r="D2" s="5111"/>
      <c r="E2" s="5267"/>
      <c r="F2" s="5111"/>
      <c r="G2" s="5111"/>
      <c r="H2" s="5111"/>
      <c r="I2" s="5111"/>
      <c r="J2" s="5111"/>
      <c r="K2" s="5111"/>
      <c r="L2" s="5111"/>
      <c r="M2" s="5111"/>
      <c r="N2" s="5111"/>
      <c r="O2" s="5111"/>
      <c r="P2" s="5111"/>
      <c r="Q2" s="5111"/>
      <c r="R2" s="5111"/>
      <c r="S2" s="5111"/>
      <c r="T2" s="246"/>
      <c r="U2" s="5268"/>
      <c r="V2" s="239"/>
      <c r="W2" s="239"/>
      <c r="X2" s="5266"/>
      <c r="Y2" s="238"/>
      <c r="Z2" s="238"/>
      <c r="AA2" s="239"/>
      <c r="AB2" s="239"/>
      <c r="AC2" s="241"/>
      <c r="AD2" s="5269"/>
      <c r="AE2" s="5111"/>
      <c r="AF2" s="2302"/>
      <c r="AG2" s="7"/>
      <c r="AH2" s="7"/>
      <c r="AI2" s="243"/>
      <c r="AJ2" s="5113"/>
      <c r="AK2" s="5111"/>
      <c r="AL2" s="7"/>
      <c r="AM2" s="7"/>
      <c r="AN2" s="7"/>
      <c r="AO2" s="7"/>
      <c r="AP2" s="5113"/>
      <c r="AQ2" s="5111"/>
      <c r="AR2" s="8"/>
    </row>
    <row r="3" spans="1:44" ht="15.75" customHeight="1">
      <c r="A3" s="233"/>
      <c r="B3" s="5111"/>
      <c r="C3" s="5111"/>
      <c r="D3" s="5111"/>
      <c r="E3" s="5111"/>
      <c r="F3" s="5111"/>
      <c r="G3" s="5111"/>
      <c r="H3" s="5111"/>
      <c r="I3" s="5111"/>
      <c r="J3" s="5111"/>
      <c r="K3" s="5111"/>
      <c r="L3" s="5111"/>
      <c r="M3" s="5111"/>
      <c r="N3" s="5111"/>
      <c r="O3" s="5111"/>
      <c r="P3" s="5111"/>
      <c r="Q3" s="5111"/>
      <c r="R3" s="5111"/>
      <c r="S3" s="5111"/>
      <c r="T3" s="246"/>
      <c r="U3" s="5111"/>
      <c r="V3" s="239"/>
      <c r="W3" s="239"/>
      <c r="X3" s="5111"/>
      <c r="Y3" s="238"/>
      <c r="Z3" s="238"/>
      <c r="AA3" s="239"/>
      <c r="AB3" s="239"/>
      <c r="AC3" s="241"/>
      <c r="AD3" s="5265"/>
      <c r="AE3" s="5265"/>
      <c r="AF3" s="2302"/>
      <c r="AG3" s="7"/>
      <c r="AH3" s="7"/>
      <c r="AI3" s="243"/>
      <c r="AJ3" s="5111"/>
      <c r="AK3" s="5111"/>
      <c r="AL3" s="7"/>
      <c r="AM3" s="7"/>
      <c r="AN3" s="7"/>
      <c r="AO3" s="7"/>
      <c r="AP3" s="5111"/>
      <c r="AQ3" s="5111"/>
      <c r="AR3" s="8"/>
    </row>
    <row r="4" spans="1:44" ht="15.75" customHeight="1">
      <c r="A4" s="233"/>
      <c r="B4" s="5111"/>
      <c r="C4" s="5111"/>
      <c r="D4" s="5111"/>
      <c r="E4" s="5111"/>
      <c r="F4" s="5111"/>
      <c r="G4" s="5111"/>
      <c r="H4" s="5111"/>
      <c r="I4" s="5111"/>
      <c r="J4" s="5111"/>
      <c r="K4" s="5111"/>
      <c r="L4" s="5111"/>
      <c r="M4" s="5111"/>
      <c r="N4" s="5111"/>
      <c r="O4" s="5111"/>
      <c r="P4" s="5111"/>
      <c r="Q4" s="5111"/>
      <c r="R4" s="5111"/>
      <c r="S4" s="5111"/>
      <c r="T4" s="246"/>
      <c r="U4" s="5111"/>
      <c r="V4" s="239"/>
      <c r="W4" s="239"/>
      <c r="X4" s="5111"/>
      <c r="Y4" s="238"/>
      <c r="Z4" s="238"/>
      <c r="AA4" s="239"/>
      <c r="AB4" s="239"/>
      <c r="AC4" s="241"/>
      <c r="AD4" s="5111"/>
      <c r="AE4" s="5111"/>
      <c r="AF4" s="2302"/>
      <c r="AG4" s="7"/>
      <c r="AH4" s="7"/>
      <c r="AI4" s="243"/>
      <c r="AJ4" s="5111"/>
      <c r="AK4" s="5111"/>
      <c r="AL4" s="7"/>
      <c r="AM4" s="7"/>
      <c r="AN4" s="7"/>
      <c r="AO4" s="7"/>
      <c r="AP4" s="5111"/>
      <c r="AQ4" s="5111"/>
      <c r="AR4" s="8"/>
    </row>
    <row r="5" spans="1:44" ht="11.25" customHeight="1">
      <c r="A5" s="9"/>
      <c r="B5" s="5"/>
      <c r="C5" s="5"/>
      <c r="D5" s="5"/>
      <c r="E5" s="6"/>
      <c r="F5" s="6"/>
      <c r="G5" s="6"/>
      <c r="H5" s="6"/>
      <c r="I5" s="6"/>
      <c r="J5" s="6"/>
      <c r="K5" s="3726"/>
      <c r="L5" s="6"/>
      <c r="M5" s="6"/>
      <c r="N5" s="6"/>
      <c r="O5" s="6"/>
      <c r="P5" s="6"/>
      <c r="Q5" s="6"/>
      <c r="R5" s="6"/>
      <c r="S5" s="6"/>
      <c r="T5" s="6"/>
      <c r="U5" s="6"/>
      <c r="V5" s="2303"/>
      <c r="W5" s="2304"/>
      <c r="X5" s="6"/>
      <c r="Y5" s="6"/>
      <c r="Z5" s="6"/>
      <c r="AA5" s="2304"/>
      <c r="AB5" s="2304"/>
      <c r="AC5" s="2305"/>
      <c r="AD5" s="2303"/>
      <c r="AE5" s="2303"/>
      <c r="AF5" s="2302"/>
      <c r="AG5" s="7"/>
      <c r="AH5" s="7"/>
      <c r="AI5" s="243"/>
      <c r="AJ5" s="5111"/>
      <c r="AK5" s="5111"/>
      <c r="AL5" s="7"/>
      <c r="AM5" s="7"/>
      <c r="AN5" s="7"/>
      <c r="AO5" s="7"/>
      <c r="AP5" s="5111"/>
      <c r="AQ5" s="5111"/>
      <c r="AR5" s="8"/>
    </row>
    <row r="6" spans="1:44" ht="22.5" customHeight="1">
      <c r="A6" s="9"/>
      <c r="B6" s="9"/>
      <c r="C6" s="5114"/>
      <c r="D6" s="5111"/>
      <c r="E6" s="5270"/>
      <c r="F6" s="5111"/>
      <c r="G6" s="14"/>
      <c r="H6" s="14"/>
      <c r="I6" s="2306"/>
      <c r="J6" s="3727"/>
      <c r="K6" s="3728"/>
      <c r="L6" s="3729"/>
      <c r="M6" s="3730"/>
      <c r="N6" s="3731"/>
      <c r="O6" s="3729"/>
      <c r="V6" s="2313"/>
      <c r="W6" s="2313"/>
      <c r="X6" s="2314"/>
      <c r="Y6" s="7"/>
      <c r="Z6" s="7"/>
      <c r="AA6" s="7"/>
      <c r="AB6" s="7"/>
      <c r="AC6" s="253"/>
      <c r="AD6" s="5269"/>
      <c r="AE6" s="5111"/>
      <c r="AF6" s="2302"/>
      <c r="AG6" s="7"/>
      <c r="AH6" s="7"/>
      <c r="AI6" s="243"/>
      <c r="AJ6" s="5111"/>
      <c r="AK6" s="5111"/>
      <c r="AL6" s="7"/>
      <c r="AM6" s="7"/>
      <c r="AN6" s="7"/>
      <c r="AO6" s="7"/>
      <c r="AP6" s="5111"/>
      <c r="AQ6" s="5111"/>
      <c r="AR6" s="8"/>
    </row>
    <row r="7" spans="1:44" ht="6" customHeight="1">
      <c r="A7" s="9"/>
      <c r="B7" s="9"/>
      <c r="C7" s="9"/>
      <c r="D7" s="9"/>
      <c r="E7" s="9"/>
      <c r="F7" s="9"/>
      <c r="G7" s="9"/>
      <c r="H7" s="9"/>
      <c r="I7" s="16"/>
      <c r="J7" s="16"/>
      <c r="K7" s="3732"/>
      <c r="L7" s="255"/>
      <c r="M7" s="17"/>
      <c r="N7" s="256"/>
      <c r="O7" s="16"/>
      <c r="P7" s="16"/>
      <c r="Q7" s="9"/>
      <c r="R7" s="16"/>
      <c r="S7" s="9"/>
      <c r="T7" s="9"/>
      <c r="U7" s="9"/>
      <c r="V7" s="16"/>
      <c r="W7" s="16"/>
      <c r="X7" s="9"/>
      <c r="Y7" s="9"/>
      <c r="Z7" s="9"/>
      <c r="AA7" s="9"/>
      <c r="AB7" s="9"/>
      <c r="AC7" s="258"/>
      <c r="AD7" s="9"/>
      <c r="AE7" s="259"/>
      <c r="AF7" s="2301"/>
      <c r="AG7" s="9"/>
      <c r="AH7" s="9"/>
      <c r="AI7" s="259"/>
      <c r="AJ7" s="260"/>
      <c r="AK7" s="10"/>
      <c r="AL7" s="10"/>
      <c r="AM7" s="10"/>
      <c r="AN7" s="10"/>
      <c r="AO7" s="10"/>
      <c r="AP7" s="10"/>
      <c r="AQ7" s="9"/>
      <c r="AR7" s="8"/>
    </row>
    <row r="8" spans="1:44" ht="22.5" customHeight="1">
      <c r="A8" s="20"/>
      <c r="B8" s="20"/>
      <c r="C8" s="5377" t="s">
        <v>0</v>
      </c>
      <c r="D8" s="5133"/>
      <c r="E8" s="5283"/>
      <c r="F8" s="5371" t="s">
        <v>605</v>
      </c>
      <c r="G8" s="5371" t="s">
        <v>1</v>
      </c>
      <c r="H8" s="5371" t="s">
        <v>2</v>
      </c>
      <c r="I8" s="5378" t="s">
        <v>632</v>
      </c>
      <c r="J8" s="5371" t="s">
        <v>633</v>
      </c>
      <c r="K8" s="5150" t="s">
        <v>516</v>
      </c>
      <c r="L8" s="5150" t="s">
        <v>4</v>
      </c>
      <c r="M8" s="5371" t="s">
        <v>5</v>
      </c>
      <c r="N8" s="5375" t="s">
        <v>763</v>
      </c>
      <c r="O8" s="5376" t="s">
        <v>3</v>
      </c>
      <c r="P8" s="5155"/>
      <c r="Q8" s="5155"/>
      <c r="R8" s="5156"/>
      <c r="S8" s="5157" t="s">
        <v>99</v>
      </c>
      <c r="T8" s="5155"/>
      <c r="U8" s="5272"/>
      <c r="V8" s="5370" t="s">
        <v>54</v>
      </c>
      <c r="W8" s="5155"/>
      <c r="X8" s="5155"/>
      <c r="Y8" s="5155"/>
      <c r="Z8" s="5155"/>
      <c r="AA8" s="5155"/>
      <c r="AB8" s="5155"/>
      <c r="AC8" s="5272"/>
      <c r="AD8" s="5371" t="s">
        <v>764</v>
      </c>
      <c r="AE8" s="5150" t="s">
        <v>8</v>
      </c>
      <c r="AF8" s="5372" t="s">
        <v>9</v>
      </c>
      <c r="AG8" s="5373" t="s">
        <v>100</v>
      </c>
      <c r="AH8" s="5128"/>
      <c r="AI8" s="5128"/>
      <c r="AJ8" s="5128"/>
      <c r="AK8" s="5129"/>
      <c r="AL8" s="5374" t="s">
        <v>101</v>
      </c>
      <c r="AM8" s="5128"/>
      <c r="AN8" s="5128"/>
      <c r="AO8" s="5128"/>
      <c r="AP8" s="5144"/>
      <c r="AQ8" s="22"/>
      <c r="AR8" s="3733"/>
    </row>
    <row r="9" spans="1:44" ht="22.5" customHeight="1">
      <c r="A9" s="20"/>
      <c r="B9" s="22"/>
      <c r="C9" s="5284"/>
      <c r="D9" s="5135"/>
      <c r="E9" s="5138"/>
      <c r="F9" s="5151"/>
      <c r="G9" s="5151"/>
      <c r="H9" s="5151"/>
      <c r="I9" s="5286"/>
      <c r="J9" s="5151"/>
      <c r="K9" s="5151"/>
      <c r="L9" s="5151"/>
      <c r="M9" s="5151"/>
      <c r="N9" s="5140"/>
      <c r="O9" s="3734" t="s">
        <v>102</v>
      </c>
      <c r="P9" s="265" t="s">
        <v>517</v>
      </c>
      <c r="Q9" s="266" t="s">
        <v>14</v>
      </c>
      <c r="R9" s="3735" t="s">
        <v>518</v>
      </c>
      <c r="S9" s="268" t="s">
        <v>10</v>
      </c>
      <c r="T9" s="268" t="s">
        <v>11</v>
      </c>
      <c r="U9" s="3736" t="s">
        <v>12</v>
      </c>
      <c r="V9" s="3737" t="s">
        <v>51</v>
      </c>
      <c r="W9" s="3738" t="s">
        <v>58</v>
      </c>
      <c r="X9" s="3739" t="s">
        <v>10</v>
      </c>
      <c r="Y9" s="3739" t="s">
        <v>11</v>
      </c>
      <c r="Z9" s="3739" t="s">
        <v>12</v>
      </c>
      <c r="AA9" s="3739" t="s">
        <v>55</v>
      </c>
      <c r="AB9" s="3739" t="s">
        <v>57</v>
      </c>
      <c r="AC9" s="3740" t="s">
        <v>56</v>
      </c>
      <c r="AD9" s="5151"/>
      <c r="AE9" s="5151"/>
      <c r="AF9" s="5275"/>
      <c r="AG9" s="3741" t="s">
        <v>106</v>
      </c>
      <c r="AH9" s="3742" t="s">
        <v>107</v>
      </c>
      <c r="AI9" s="3743" t="s">
        <v>52</v>
      </c>
      <c r="AJ9" s="3744" t="s">
        <v>108</v>
      </c>
      <c r="AK9" s="3742" t="s">
        <v>109</v>
      </c>
      <c r="AL9" s="3745" t="s">
        <v>106</v>
      </c>
      <c r="AM9" s="3745" t="s">
        <v>107</v>
      </c>
      <c r="AN9" s="3745" t="s">
        <v>52</v>
      </c>
      <c r="AO9" s="3745" t="s">
        <v>108</v>
      </c>
      <c r="AP9" s="3746" t="s">
        <v>109</v>
      </c>
      <c r="AQ9" s="22"/>
      <c r="AR9" s="3747"/>
    </row>
    <row r="10" spans="1:44" ht="30" customHeight="1">
      <c r="A10" s="2425"/>
      <c r="B10" s="2425"/>
      <c r="C10" s="5379">
        <v>1</v>
      </c>
      <c r="D10" s="5341"/>
      <c r="E10" s="5342"/>
      <c r="F10" s="3749" t="s">
        <v>615</v>
      </c>
      <c r="G10" s="3750" t="s">
        <v>697</v>
      </c>
      <c r="H10" s="3751" t="s">
        <v>111</v>
      </c>
      <c r="I10" s="3752" t="s">
        <v>112</v>
      </c>
      <c r="J10" s="3753" t="s">
        <v>641</v>
      </c>
      <c r="K10" s="3754" t="s">
        <v>115</v>
      </c>
      <c r="L10" s="3750" t="s">
        <v>15</v>
      </c>
      <c r="M10" s="3755" t="s">
        <v>16</v>
      </c>
      <c r="N10" s="3756" t="s">
        <v>72</v>
      </c>
      <c r="O10" s="3757">
        <v>43194</v>
      </c>
      <c r="P10" s="3758">
        <v>43194</v>
      </c>
      <c r="Q10" s="3748" t="s">
        <v>14</v>
      </c>
      <c r="R10" s="3759">
        <v>43343</v>
      </c>
      <c r="S10" s="3760">
        <v>23790899</v>
      </c>
      <c r="T10" s="3760">
        <f t="shared" ref="T10:T17" si="0">S10/10</f>
        <v>2379089.9</v>
      </c>
      <c r="U10" s="3761">
        <f t="shared" ref="U10:U17" si="1">SUM(S10:T10)</f>
        <v>26169988.899999999</v>
      </c>
      <c r="V10" s="3762">
        <v>43404</v>
      </c>
      <c r="W10" s="3763">
        <v>43462</v>
      </c>
      <c r="X10" s="3764">
        <v>23790899</v>
      </c>
      <c r="Y10" s="3764">
        <f t="shared" ref="Y10:Y27" si="2">X10/10</f>
        <v>2379089.9</v>
      </c>
      <c r="Z10" s="3764">
        <f t="shared" ref="Z10:Z27" si="3">SUM(X10:Y10)</f>
        <v>26169988.899999999</v>
      </c>
      <c r="AA10" s="3764">
        <v>26169989</v>
      </c>
      <c r="AB10" s="3760">
        <f t="shared" ref="AB10:AB17" si="4">ROUND(U10-AA10,0)</f>
        <v>0</v>
      </c>
      <c r="AC10" s="3765">
        <f t="shared" ref="AC10:AC17" si="5">Z10/U10</f>
        <v>1</v>
      </c>
      <c r="AD10" s="3766" t="s">
        <v>643</v>
      </c>
      <c r="AE10" s="3767"/>
      <c r="AF10" s="3768" t="s">
        <v>698</v>
      </c>
      <c r="AG10" s="3769"/>
      <c r="AH10" s="3770"/>
      <c r="AI10" s="3771"/>
      <c r="AJ10" s="3772"/>
      <c r="AK10" s="3773"/>
      <c r="AL10" s="3771" t="s">
        <v>116</v>
      </c>
      <c r="AM10" s="3770" t="s">
        <v>118</v>
      </c>
      <c r="AN10" s="3771" t="s">
        <v>119</v>
      </c>
      <c r="AO10" s="3772" t="s">
        <v>120</v>
      </c>
      <c r="AP10" s="3774" t="s">
        <v>121</v>
      </c>
      <c r="AQ10" s="2425"/>
      <c r="AR10" s="2425"/>
    </row>
    <row r="11" spans="1:44" ht="30" customHeight="1">
      <c r="A11" s="2425"/>
      <c r="B11" s="2425"/>
      <c r="C11" s="5379">
        <v>2</v>
      </c>
      <c r="D11" s="5341"/>
      <c r="E11" s="5342"/>
      <c r="F11" s="3775" t="s">
        <v>615</v>
      </c>
      <c r="G11" s="3775" t="s">
        <v>699</v>
      </c>
      <c r="H11" s="3776" t="s">
        <v>385</v>
      </c>
      <c r="I11" s="3752" t="s">
        <v>112</v>
      </c>
      <c r="J11" s="3777" t="s">
        <v>641</v>
      </c>
      <c r="K11" s="3754" t="s">
        <v>115</v>
      </c>
      <c r="L11" s="3778" t="s">
        <v>15</v>
      </c>
      <c r="M11" s="3779" t="s">
        <v>16</v>
      </c>
      <c r="N11" s="3780"/>
      <c r="O11" s="3781">
        <v>43710</v>
      </c>
      <c r="P11" s="3782">
        <v>43710</v>
      </c>
      <c r="Q11" s="3783" t="s">
        <v>14</v>
      </c>
      <c r="R11" s="3784">
        <v>43830</v>
      </c>
      <c r="S11" s="3785">
        <v>95000000</v>
      </c>
      <c r="T11" s="3785">
        <f t="shared" si="0"/>
        <v>9500000</v>
      </c>
      <c r="U11" s="3786">
        <f t="shared" si="1"/>
        <v>104500000</v>
      </c>
      <c r="V11" s="3787">
        <v>43727</v>
      </c>
      <c r="W11" s="3788">
        <v>43735</v>
      </c>
      <c r="X11" s="3785">
        <v>95000000</v>
      </c>
      <c r="Y11" s="3785">
        <f t="shared" si="2"/>
        <v>9500000</v>
      </c>
      <c r="Z11" s="3785">
        <f t="shared" si="3"/>
        <v>104500000</v>
      </c>
      <c r="AA11" s="3789">
        <v>104500000</v>
      </c>
      <c r="AB11" s="3760">
        <f t="shared" si="4"/>
        <v>0</v>
      </c>
      <c r="AC11" s="3790">
        <f t="shared" si="5"/>
        <v>1</v>
      </c>
      <c r="AD11" s="3766" t="s">
        <v>643</v>
      </c>
      <c r="AE11" s="3791"/>
      <c r="AF11" s="3792" t="s">
        <v>698</v>
      </c>
      <c r="AG11" s="3793"/>
      <c r="AH11" s="3794"/>
      <c r="AI11" s="3795"/>
      <c r="AJ11" s="3796"/>
      <c r="AK11" s="3797"/>
      <c r="AL11" s="3795" t="s">
        <v>116</v>
      </c>
      <c r="AM11" s="3794" t="s">
        <v>386</v>
      </c>
      <c r="AN11" s="3795" t="s">
        <v>387</v>
      </c>
      <c r="AO11" s="3796"/>
      <c r="AP11" s="3798"/>
      <c r="AQ11" s="2425"/>
      <c r="AR11" s="2425"/>
    </row>
    <row r="12" spans="1:44" ht="30" hidden="1" customHeight="1">
      <c r="A12" s="2425"/>
      <c r="B12" s="2425"/>
      <c r="C12" s="5379">
        <v>3</v>
      </c>
      <c r="D12" s="5341"/>
      <c r="E12" s="5342"/>
      <c r="F12" s="3775" t="s">
        <v>615</v>
      </c>
      <c r="G12" s="3775" t="s">
        <v>701</v>
      </c>
      <c r="H12" s="3776" t="s">
        <v>389</v>
      </c>
      <c r="I12" s="3752" t="s">
        <v>112</v>
      </c>
      <c r="J12" s="3777" t="s">
        <v>641</v>
      </c>
      <c r="K12" s="3754" t="s">
        <v>115</v>
      </c>
      <c r="L12" s="3778" t="s">
        <v>15</v>
      </c>
      <c r="M12" s="3779" t="s">
        <v>16</v>
      </c>
      <c r="N12" s="3780"/>
      <c r="O12" s="3781">
        <v>43941</v>
      </c>
      <c r="P12" s="3782">
        <v>43941</v>
      </c>
      <c r="Q12" s="3783" t="s">
        <v>14</v>
      </c>
      <c r="R12" s="3784">
        <v>44196</v>
      </c>
      <c r="S12" s="3785">
        <v>90000000</v>
      </c>
      <c r="T12" s="3785">
        <f t="shared" si="0"/>
        <v>9000000</v>
      </c>
      <c r="U12" s="3786">
        <f t="shared" si="1"/>
        <v>99000000</v>
      </c>
      <c r="V12" s="3787">
        <v>44155</v>
      </c>
      <c r="W12" s="3788">
        <v>44165</v>
      </c>
      <c r="X12" s="3785">
        <v>90000000</v>
      </c>
      <c r="Y12" s="3785">
        <f t="shared" si="2"/>
        <v>9000000</v>
      </c>
      <c r="Z12" s="3785">
        <f t="shared" si="3"/>
        <v>99000000</v>
      </c>
      <c r="AA12" s="3789">
        <v>99000000</v>
      </c>
      <c r="AB12" s="3760">
        <f t="shared" si="4"/>
        <v>0</v>
      </c>
      <c r="AC12" s="3790">
        <f t="shared" si="5"/>
        <v>1</v>
      </c>
      <c r="AD12" s="3766" t="s">
        <v>643</v>
      </c>
      <c r="AE12" s="3791"/>
      <c r="AF12" s="3792" t="s">
        <v>698</v>
      </c>
      <c r="AG12" s="3793"/>
      <c r="AH12" s="3794"/>
      <c r="AI12" s="3795"/>
      <c r="AJ12" s="3796"/>
      <c r="AK12" s="3797"/>
      <c r="AL12" s="3795" t="s">
        <v>116</v>
      </c>
      <c r="AM12" s="3794" t="s">
        <v>386</v>
      </c>
      <c r="AN12" s="3795" t="s">
        <v>387</v>
      </c>
      <c r="AO12" s="3796"/>
      <c r="AP12" s="3798"/>
      <c r="AQ12" s="2425"/>
      <c r="AR12" s="2425"/>
    </row>
    <row r="13" spans="1:44" ht="30" hidden="1" customHeight="1">
      <c r="A13" s="2425"/>
      <c r="B13" s="2425"/>
      <c r="C13" s="5379">
        <v>4</v>
      </c>
      <c r="D13" s="5341"/>
      <c r="E13" s="5342"/>
      <c r="F13" s="3775" t="s">
        <v>615</v>
      </c>
      <c r="G13" s="3775" t="s">
        <v>700</v>
      </c>
      <c r="H13" s="3776" t="s">
        <v>394</v>
      </c>
      <c r="I13" s="3752" t="s">
        <v>112</v>
      </c>
      <c r="J13" s="3777" t="s">
        <v>641</v>
      </c>
      <c r="K13" s="3754" t="s">
        <v>115</v>
      </c>
      <c r="L13" s="3778" t="s">
        <v>15</v>
      </c>
      <c r="M13" s="3779" t="s">
        <v>16</v>
      </c>
      <c r="N13" s="3780"/>
      <c r="O13" s="3799">
        <v>43941</v>
      </c>
      <c r="P13" s="3782">
        <v>43941</v>
      </c>
      <c r="Q13" s="3783" t="s">
        <v>14</v>
      </c>
      <c r="R13" s="3784">
        <v>44174</v>
      </c>
      <c r="S13" s="3785">
        <v>20000000</v>
      </c>
      <c r="T13" s="3785">
        <f t="shared" si="0"/>
        <v>2000000</v>
      </c>
      <c r="U13" s="3786">
        <f t="shared" si="1"/>
        <v>22000000</v>
      </c>
      <c r="V13" s="3800">
        <v>44174</v>
      </c>
      <c r="W13" s="3788">
        <v>44186</v>
      </c>
      <c r="X13" s="3785">
        <v>20000000</v>
      </c>
      <c r="Y13" s="3785">
        <f t="shared" si="2"/>
        <v>2000000</v>
      </c>
      <c r="Z13" s="3785">
        <f t="shared" si="3"/>
        <v>22000000</v>
      </c>
      <c r="AA13" s="3789">
        <v>22000000</v>
      </c>
      <c r="AB13" s="3760">
        <f t="shared" si="4"/>
        <v>0</v>
      </c>
      <c r="AC13" s="3790">
        <f t="shared" si="5"/>
        <v>1</v>
      </c>
      <c r="AD13" s="3766" t="s">
        <v>643</v>
      </c>
      <c r="AE13" s="3791"/>
      <c r="AF13" s="3801"/>
      <c r="AG13" s="3793"/>
      <c r="AH13" s="3794"/>
      <c r="AI13" s="3795"/>
      <c r="AJ13" s="3796"/>
      <c r="AK13" s="3797"/>
      <c r="AL13" s="3795" t="s">
        <v>116</v>
      </c>
      <c r="AM13" s="3794" t="s">
        <v>386</v>
      </c>
      <c r="AN13" s="3795" t="s">
        <v>387</v>
      </c>
      <c r="AO13" s="3796"/>
      <c r="AP13" s="3798"/>
      <c r="AQ13" s="2425"/>
      <c r="AR13" s="2425"/>
    </row>
    <row r="14" spans="1:44" ht="30" customHeight="1">
      <c r="A14" s="2425"/>
      <c r="B14" s="2425"/>
      <c r="C14" s="5379">
        <v>5</v>
      </c>
      <c r="D14" s="5341"/>
      <c r="E14" s="5342"/>
      <c r="F14" s="3775" t="s">
        <v>615</v>
      </c>
      <c r="G14" s="3775" t="s">
        <v>702</v>
      </c>
      <c r="H14" s="3776" t="s">
        <v>703</v>
      </c>
      <c r="I14" s="3752" t="s">
        <v>112</v>
      </c>
      <c r="J14" s="3777" t="s">
        <v>641</v>
      </c>
      <c r="K14" s="3754" t="s">
        <v>115</v>
      </c>
      <c r="L14" s="3778" t="s">
        <v>15</v>
      </c>
      <c r="M14" s="3779" t="s">
        <v>16</v>
      </c>
      <c r="N14" s="3780"/>
      <c r="O14" s="3799">
        <v>44274</v>
      </c>
      <c r="P14" s="3782">
        <v>44264</v>
      </c>
      <c r="Q14" s="3783" t="s">
        <v>14</v>
      </c>
      <c r="R14" s="3784">
        <v>44398</v>
      </c>
      <c r="S14" s="3785">
        <v>11818182</v>
      </c>
      <c r="T14" s="3785">
        <f t="shared" si="0"/>
        <v>1181818.2</v>
      </c>
      <c r="U14" s="3786">
        <f t="shared" si="1"/>
        <v>13000000.199999999</v>
      </c>
      <c r="V14" s="3787">
        <v>44398</v>
      </c>
      <c r="W14" s="3788">
        <v>44410</v>
      </c>
      <c r="X14" s="3785">
        <v>11818182</v>
      </c>
      <c r="Y14" s="3785">
        <f t="shared" si="2"/>
        <v>1181818.2</v>
      </c>
      <c r="Z14" s="3785">
        <f t="shared" si="3"/>
        <v>13000000.199999999</v>
      </c>
      <c r="AA14" s="3789">
        <v>13000000</v>
      </c>
      <c r="AB14" s="3760">
        <f t="shared" si="4"/>
        <v>0</v>
      </c>
      <c r="AC14" s="3790">
        <f t="shared" si="5"/>
        <v>1</v>
      </c>
      <c r="AD14" s="3766" t="s">
        <v>643</v>
      </c>
      <c r="AE14" s="3791"/>
      <c r="AF14" s="3802" t="s">
        <v>765</v>
      </c>
      <c r="AG14" s="3793"/>
      <c r="AH14" s="3794"/>
      <c r="AI14" s="3795"/>
      <c r="AJ14" s="3796"/>
      <c r="AK14" s="3797"/>
      <c r="AL14" s="3795" t="s">
        <v>116</v>
      </c>
      <c r="AM14" s="3794" t="s">
        <v>118</v>
      </c>
      <c r="AN14" s="3795" t="s">
        <v>119</v>
      </c>
      <c r="AO14" s="3796" t="s">
        <v>120</v>
      </c>
      <c r="AP14" s="3798" t="s">
        <v>121</v>
      </c>
      <c r="AQ14" s="2425"/>
      <c r="AR14" s="2425"/>
    </row>
    <row r="15" spans="1:44" ht="30" hidden="1" customHeight="1">
      <c r="A15" s="2425"/>
      <c r="B15" s="2425"/>
      <c r="C15" s="5379">
        <v>6</v>
      </c>
      <c r="D15" s="5341"/>
      <c r="E15" s="5342"/>
      <c r="F15" s="3775" t="s">
        <v>615</v>
      </c>
      <c r="G15" s="3775" t="s">
        <v>705</v>
      </c>
      <c r="H15" s="3776" t="s">
        <v>396</v>
      </c>
      <c r="I15" s="3752" t="s">
        <v>112</v>
      </c>
      <c r="J15" s="3777" t="s">
        <v>641</v>
      </c>
      <c r="K15" s="3754" t="s">
        <v>115</v>
      </c>
      <c r="L15" s="3778" t="s">
        <v>15</v>
      </c>
      <c r="M15" s="3779" t="s">
        <v>16</v>
      </c>
      <c r="N15" s="3780"/>
      <c r="O15" s="3803">
        <v>44333</v>
      </c>
      <c r="P15" s="3782">
        <v>44333</v>
      </c>
      <c r="Q15" s="3783" t="s">
        <v>14</v>
      </c>
      <c r="R15" s="3784">
        <v>44561</v>
      </c>
      <c r="S15" s="3785">
        <v>20000000</v>
      </c>
      <c r="T15" s="3785">
        <f t="shared" si="0"/>
        <v>2000000</v>
      </c>
      <c r="U15" s="3786">
        <f t="shared" si="1"/>
        <v>22000000</v>
      </c>
      <c r="V15" s="3787">
        <v>44558</v>
      </c>
      <c r="W15" s="3788">
        <v>44572</v>
      </c>
      <c r="X15" s="3785">
        <v>20000000</v>
      </c>
      <c r="Y15" s="3785">
        <f t="shared" si="2"/>
        <v>2000000</v>
      </c>
      <c r="Z15" s="3785">
        <f t="shared" si="3"/>
        <v>22000000</v>
      </c>
      <c r="AA15" s="3789">
        <v>22000000</v>
      </c>
      <c r="AB15" s="3760">
        <f t="shared" si="4"/>
        <v>0</v>
      </c>
      <c r="AC15" s="3790">
        <f t="shared" si="5"/>
        <v>1</v>
      </c>
      <c r="AD15" s="3766" t="s">
        <v>643</v>
      </c>
      <c r="AE15" s="3791"/>
      <c r="AF15" s="3801"/>
      <c r="AG15" s="3793"/>
      <c r="AH15" s="3794"/>
      <c r="AI15" s="3795"/>
      <c r="AJ15" s="3804"/>
      <c r="AK15" s="3797"/>
      <c r="AL15" s="3795" t="s">
        <v>116</v>
      </c>
      <c r="AM15" s="3794" t="s">
        <v>386</v>
      </c>
      <c r="AN15" s="3795" t="s">
        <v>387</v>
      </c>
      <c r="AO15" s="3804"/>
      <c r="AP15" s="3798"/>
      <c r="AQ15" s="2425"/>
      <c r="AR15" s="2425"/>
    </row>
    <row r="16" spans="1:44" ht="30" hidden="1" customHeight="1">
      <c r="A16" s="2425"/>
      <c r="B16" s="2425"/>
      <c r="C16" s="5379">
        <v>7</v>
      </c>
      <c r="D16" s="5341"/>
      <c r="E16" s="5342"/>
      <c r="F16" s="3775" t="s">
        <v>615</v>
      </c>
      <c r="G16" s="3775" t="s">
        <v>706</v>
      </c>
      <c r="H16" s="3776" t="s">
        <v>392</v>
      </c>
      <c r="I16" s="3752" t="s">
        <v>112</v>
      </c>
      <c r="J16" s="3777" t="s">
        <v>641</v>
      </c>
      <c r="K16" s="3754" t="s">
        <v>115</v>
      </c>
      <c r="L16" s="3778" t="s">
        <v>15</v>
      </c>
      <c r="M16" s="3805" t="s">
        <v>16</v>
      </c>
      <c r="N16" s="3780"/>
      <c r="O16" s="3803">
        <v>44333</v>
      </c>
      <c r="P16" s="3782">
        <v>44333</v>
      </c>
      <c r="Q16" s="3783" t="s">
        <v>14</v>
      </c>
      <c r="R16" s="3784">
        <v>44561</v>
      </c>
      <c r="S16" s="3785">
        <v>36000000</v>
      </c>
      <c r="T16" s="3785">
        <f t="shared" si="0"/>
        <v>3600000</v>
      </c>
      <c r="U16" s="3786">
        <f t="shared" si="1"/>
        <v>39600000</v>
      </c>
      <c r="V16" s="3800">
        <v>44428</v>
      </c>
      <c r="W16" s="3806">
        <v>44438</v>
      </c>
      <c r="X16" s="3785">
        <v>36000000</v>
      </c>
      <c r="Y16" s="3785">
        <f t="shared" si="2"/>
        <v>3600000</v>
      </c>
      <c r="Z16" s="3785">
        <f t="shared" si="3"/>
        <v>39600000</v>
      </c>
      <c r="AA16" s="3789">
        <v>39600000</v>
      </c>
      <c r="AB16" s="3760">
        <f t="shared" si="4"/>
        <v>0</v>
      </c>
      <c r="AC16" s="3790">
        <f t="shared" si="5"/>
        <v>1</v>
      </c>
      <c r="AD16" s="3766" t="s">
        <v>643</v>
      </c>
      <c r="AE16" s="3791"/>
      <c r="AF16" s="3801"/>
      <c r="AG16" s="3793"/>
      <c r="AH16" s="3794"/>
      <c r="AI16" s="3795"/>
      <c r="AJ16" s="3804"/>
      <c r="AK16" s="3797"/>
      <c r="AL16" s="3795" t="s">
        <v>116</v>
      </c>
      <c r="AM16" s="3794" t="s">
        <v>386</v>
      </c>
      <c r="AN16" s="3795" t="s">
        <v>387</v>
      </c>
      <c r="AO16" s="3804"/>
      <c r="AP16" s="3798"/>
      <c r="AQ16" s="2425"/>
      <c r="AR16" s="2425"/>
    </row>
    <row r="17" spans="1:44" ht="30" customHeight="1">
      <c r="A17" s="2425"/>
      <c r="B17" s="2425"/>
      <c r="C17" s="5379">
        <v>8</v>
      </c>
      <c r="D17" s="5341"/>
      <c r="E17" s="5342"/>
      <c r="F17" s="3775" t="s">
        <v>638</v>
      </c>
      <c r="G17" s="3775" t="s">
        <v>707</v>
      </c>
      <c r="H17" s="3776" t="s">
        <v>126</v>
      </c>
      <c r="I17" s="3752" t="s">
        <v>112</v>
      </c>
      <c r="J17" s="3777" t="s">
        <v>641</v>
      </c>
      <c r="K17" s="3754" t="s">
        <v>115</v>
      </c>
      <c r="L17" s="3778" t="s">
        <v>15</v>
      </c>
      <c r="M17" s="3779" t="s">
        <v>16</v>
      </c>
      <c r="N17" s="3780"/>
      <c r="O17" s="3803">
        <v>44442</v>
      </c>
      <c r="P17" s="3782">
        <v>44442</v>
      </c>
      <c r="Q17" s="3783" t="s">
        <v>14</v>
      </c>
      <c r="R17" s="3807">
        <v>45291</v>
      </c>
      <c r="S17" s="3785">
        <v>90909091</v>
      </c>
      <c r="T17" s="3785">
        <f t="shared" si="0"/>
        <v>9090909.0999999996</v>
      </c>
      <c r="U17" s="3786">
        <f t="shared" si="1"/>
        <v>100000000.09999999</v>
      </c>
      <c r="V17" s="3808"/>
      <c r="W17" s="3788"/>
      <c r="X17" s="3785">
        <f>SUM(X18:X23)</f>
        <v>90909091</v>
      </c>
      <c r="Y17" s="3785">
        <f t="shared" si="2"/>
        <v>9090909.0999999996</v>
      </c>
      <c r="Z17" s="3785">
        <f t="shared" si="3"/>
        <v>100000000.09999999</v>
      </c>
      <c r="AA17" s="3789">
        <f>SUM(AA18:AA23)</f>
        <v>100000000.09999999</v>
      </c>
      <c r="AB17" s="3760">
        <f t="shared" si="4"/>
        <v>0</v>
      </c>
      <c r="AC17" s="3790">
        <f t="shared" si="5"/>
        <v>1</v>
      </c>
      <c r="AD17" s="3766" t="s">
        <v>643</v>
      </c>
      <c r="AE17" s="3791" t="s">
        <v>708</v>
      </c>
      <c r="AF17" s="3801"/>
      <c r="AG17" s="3793"/>
      <c r="AH17" s="3795"/>
      <c r="AI17" s="3795"/>
      <c r="AJ17" s="3809"/>
      <c r="AK17" s="3810"/>
      <c r="AL17" s="3795" t="s">
        <v>116</v>
      </c>
      <c r="AM17" s="3795" t="s">
        <v>128</v>
      </c>
      <c r="AN17" s="3795" t="s">
        <v>129</v>
      </c>
      <c r="AO17" s="3809">
        <v>1026343116</v>
      </c>
      <c r="AP17" s="3811" t="s">
        <v>130</v>
      </c>
      <c r="AQ17" s="2425"/>
      <c r="AR17" s="2425"/>
    </row>
    <row r="18" spans="1:44" ht="13.5" hidden="1" customHeight="1">
      <c r="A18" s="3077"/>
      <c r="B18" s="3077"/>
      <c r="C18" s="5343"/>
      <c r="D18" s="5304"/>
      <c r="E18" s="5305"/>
      <c r="F18" s="3144"/>
      <c r="G18" s="3144"/>
      <c r="H18" s="3145" t="s">
        <v>709</v>
      </c>
      <c r="I18" s="3146"/>
      <c r="J18" s="3147"/>
      <c r="K18" s="3812" t="s">
        <v>115</v>
      </c>
      <c r="L18" s="3149"/>
      <c r="M18" s="3150"/>
      <c r="N18" s="3151"/>
      <c r="O18" s="3152"/>
      <c r="P18" s="3153"/>
      <c r="Q18" s="3154"/>
      <c r="R18" s="3155"/>
      <c r="S18" s="3156"/>
      <c r="T18" s="3156"/>
      <c r="U18" s="3157"/>
      <c r="V18" s="3158">
        <v>44572</v>
      </c>
      <c r="W18" s="3159">
        <v>44572</v>
      </c>
      <c r="X18" s="3160">
        <v>21000000</v>
      </c>
      <c r="Y18" s="3160">
        <f t="shared" si="2"/>
        <v>2100000</v>
      </c>
      <c r="Z18" s="3160">
        <f t="shared" si="3"/>
        <v>23100000</v>
      </c>
      <c r="AA18" s="3161">
        <f t="shared" ref="AA18:AA23" si="6">Z18</f>
        <v>23100000</v>
      </c>
      <c r="AB18" s="3162"/>
      <c r="AC18" s="3163"/>
      <c r="AD18" s="3813"/>
      <c r="AE18" s="3814"/>
      <c r="AF18" s="3166"/>
      <c r="AG18" s="3167"/>
      <c r="AH18" s="3144"/>
      <c r="AI18" s="3149"/>
      <c r="AJ18" s="3168"/>
      <c r="AK18" s="3145"/>
      <c r="AL18" s="3149"/>
      <c r="AM18" s="3144"/>
      <c r="AN18" s="3149"/>
      <c r="AO18" s="3168"/>
      <c r="AP18" s="3169"/>
      <c r="AQ18" s="3077"/>
      <c r="AR18" s="3170"/>
    </row>
    <row r="19" spans="1:44" ht="13.5" hidden="1" customHeight="1">
      <c r="A19" s="3077"/>
      <c r="B19" s="3077"/>
      <c r="C19" s="5352"/>
      <c r="D19" s="5307"/>
      <c r="E19" s="5308"/>
      <c r="F19" s="3172"/>
      <c r="G19" s="3172"/>
      <c r="H19" s="3173" t="s">
        <v>710</v>
      </c>
      <c r="I19" s="3174"/>
      <c r="J19" s="3175"/>
      <c r="K19" s="3815" t="s">
        <v>115</v>
      </c>
      <c r="L19" s="3177"/>
      <c r="M19" s="3178"/>
      <c r="N19" s="3179"/>
      <c r="O19" s="3180"/>
      <c r="P19" s="3181"/>
      <c r="Q19" s="3182"/>
      <c r="R19" s="3183"/>
      <c r="S19" s="3184"/>
      <c r="T19" s="3184"/>
      <c r="U19" s="3185"/>
      <c r="V19" s="3186">
        <v>44610</v>
      </c>
      <c r="W19" s="3187">
        <v>44622</v>
      </c>
      <c r="X19" s="3188">
        <v>13000000</v>
      </c>
      <c r="Y19" s="3188">
        <f t="shared" si="2"/>
        <v>1300000</v>
      </c>
      <c r="Z19" s="3188">
        <f t="shared" si="3"/>
        <v>14300000</v>
      </c>
      <c r="AA19" s="3189">
        <f t="shared" si="6"/>
        <v>14300000</v>
      </c>
      <c r="AB19" s="3190"/>
      <c r="AC19" s="3191"/>
      <c r="AD19" s="3816"/>
      <c r="AE19" s="3817"/>
      <c r="AF19" s="3194"/>
      <c r="AG19" s="3195"/>
      <c r="AH19" s="3172"/>
      <c r="AI19" s="3177"/>
      <c r="AJ19" s="3196"/>
      <c r="AK19" s="3173"/>
      <c r="AL19" s="3177"/>
      <c r="AM19" s="3172"/>
      <c r="AN19" s="3177"/>
      <c r="AO19" s="3196"/>
      <c r="AP19" s="3197"/>
      <c r="AQ19" s="3077"/>
      <c r="AR19" s="3198"/>
    </row>
    <row r="20" spans="1:44" ht="13.5" hidden="1" customHeight="1">
      <c r="A20" s="3077"/>
      <c r="B20" s="3077"/>
      <c r="C20" s="5352"/>
      <c r="D20" s="5307"/>
      <c r="E20" s="5308"/>
      <c r="F20" s="3172"/>
      <c r="G20" s="3172"/>
      <c r="H20" s="3173" t="s">
        <v>711</v>
      </c>
      <c r="I20" s="3174"/>
      <c r="J20" s="3175"/>
      <c r="K20" s="3815" t="s">
        <v>115</v>
      </c>
      <c r="L20" s="3177"/>
      <c r="M20" s="3178"/>
      <c r="N20" s="3179"/>
      <c r="O20" s="3180"/>
      <c r="P20" s="3181"/>
      <c r="Q20" s="3182"/>
      <c r="R20" s="3183"/>
      <c r="S20" s="3184"/>
      <c r="T20" s="3184"/>
      <c r="U20" s="3185"/>
      <c r="V20" s="3186">
        <v>44704</v>
      </c>
      <c r="W20" s="3187">
        <v>44711</v>
      </c>
      <c r="X20" s="3188">
        <v>13000000</v>
      </c>
      <c r="Y20" s="3188">
        <f t="shared" si="2"/>
        <v>1300000</v>
      </c>
      <c r="Z20" s="3188">
        <f t="shared" si="3"/>
        <v>14300000</v>
      </c>
      <c r="AA20" s="3189">
        <f t="shared" si="6"/>
        <v>14300000</v>
      </c>
      <c r="AB20" s="3190"/>
      <c r="AC20" s="3191"/>
      <c r="AD20" s="3816"/>
      <c r="AE20" s="3817"/>
      <c r="AF20" s="3194"/>
      <c r="AG20" s="3195"/>
      <c r="AH20" s="3172"/>
      <c r="AI20" s="3177"/>
      <c r="AJ20" s="3196"/>
      <c r="AK20" s="3173"/>
      <c r="AL20" s="3177"/>
      <c r="AM20" s="3172"/>
      <c r="AN20" s="3177"/>
      <c r="AO20" s="3196"/>
      <c r="AP20" s="3197"/>
      <c r="AQ20" s="3077"/>
      <c r="AR20" s="3198"/>
    </row>
    <row r="21" spans="1:44" ht="13.5" hidden="1" customHeight="1">
      <c r="A21" s="3077"/>
      <c r="B21" s="3077"/>
      <c r="C21" s="5352"/>
      <c r="D21" s="5307"/>
      <c r="E21" s="5308"/>
      <c r="F21" s="3172"/>
      <c r="G21" s="3172"/>
      <c r="H21" s="3173" t="s">
        <v>712</v>
      </c>
      <c r="I21" s="3174"/>
      <c r="J21" s="3175"/>
      <c r="K21" s="3815" t="s">
        <v>115</v>
      </c>
      <c r="L21" s="3177"/>
      <c r="M21" s="3178"/>
      <c r="N21" s="3179"/>
      <c r="O21" s="3180"/>
      <c r="P21" s="3181"/>
      <c r="Q21" s="3182"/>
      <c r="R21" s="3183"/>
      <c r="S21" s="3184"/>
      <c r="T21" s="3184"/>
      <c r="U21" s="3185"/>
      <c r="V21" s="3186">
        <v>44915</v>
      </c>
      <c r="W21" s="3187">
        <v>44923</v>
      </c>
      <c r="X21" s="3188">
        <v>12000000</v>
      </c>
      <c r="Y21" s="3188">
        <f t="shared" si="2"/>
        <v>1200000</v>
      </c>
      <c r="Z21" s="3188">
        <f t="shared" si="3"/>
        <v>13200000</v>
      </c>
      <c r="AA21" s="3189">
        <f t="shared" si="6"/>
        <v>13200000</v>
      </c>
      <c r="AB21" s="3190"/>
      <c r="AC21" s="3191"/>
      <c r="AD21" s="3816"/>
      <c r="AE21" s="3817"/>
      <c r="AF21" s="3194"/>
      <c r="AG21" s="3195"/>
      <c r="AH21" s="3172"/>
      <c r="AI21" s="3177"/>
      <c r="AJ21" s="3196"/>
      <c r="AK21" s="3173"/>
      <c r="AL21" s="3177"/>
      <c r="AM21" s="3172"/>
      <c r="AN21" s="3177"/>
      <c r="AO21" s="3196"/>
      <c r="AP21" s="3197"/>
      <c r="AQ21" s="3077"/>
      <c r="AR21" s="3198"/>
    </row>
    <row r="22" spans="1:44" ht="13.5" hidden="1" customHeight="1">
      <c r="A22" s="3077"/>
      <c r="B22" s="3077"/>
      <c r="C22" s="5352"/>
      <c r="D22" s="5307"/>
      <c r="E22" s="5308"/>
      <c r="F22" s="3199"/>
      <c r="G22" s="3199"/>
      <c r="H22" s="3200" t="s">
        <v>713</v>
      </c>
      <c r="I22" s="3174"/>
      <c r="J22" s="3175"/>
      <c r="K22" s="3815" t="s">
        <v>115</v>
      </c>
      <c r="L22" s="3201"/>
      <c r="M22" s="3202"/>
      <c r="N22" s="3203"/>
      <c r="O22" s="3204"/>
      <c r="P22" s="3205"/>
      <c r="Q22" s="3206"/>
      <c r="R22" s="3207"/>
      <c r="S22" s="3208"/>
      <c r="T22" s="3208"/>
      <c r="U22" s="3209"/>
      <c r="V22" s="3210">
        <v>45160</v>
      </c>
      <c r="W22" s="3211">
        <v>45168</v>
      </c>
      <c r="X22" s="3212">
        <v>14000000</v>
      </c>
      <c r="Y22" s="3188">
        <f t="shared" si="2"/>
        <v>1400000</v>
      </c>
      <c r="Z22" s="3188">
        <f t="shared" si="3"/>
        <v>15400000</v>
      </c>
      <c r="AA22" s="3189">
        <f t="shared" si="6"/>
        <v>15400000</v>
      </c>
      <c r="AB22" s="3213"/>
      <c r="AC22" s="3214"/>
      <c r="AD22" s="3818"/>
      <c r="AE22" s="3819"/>
      <c r="AF22" s="3217"/>
      <c r="AG22" s="3218"/>
      <c r="AH22" s="3199"/>
      <c r="AI22" s="3201"/>
      <c r="AJ22" s="3219"/>
      <c r="AK22" s="3200"/>
      <c r="AL22" s="3201"/>
      <c r="AM22" s="3199"/>
      <c r="AN22" s="3201"/>
      <c r="AO22" s="3219"/>
      <c r="AP22" s="3220"/>
      <c r="AQ22" s="3077"/>
      <c r="AR22" s="3221"/>
    </row>
    <row r="23" spans="1:44" ht="13.5" hidden="1" customHeight="1">
      <c r="A23" s="3077"/>
      <c r="B23" s="3077"/>
      <c r="C23" s="5353"/>
      <c r="D23" s="5310"/>
      <c r="E23" s="5311"/>
      <c r="F23" s="3222"/>
      <c r="G23" s="3222"/>
      <c r="H23" s="3223" t="s">
        <v>115</v>
      </c>
      <c r="I23" s="3224"/>
      <c r="J23" s="3225"/>
      <c r="K23" s="3820" t="s">
        <v>115</v>
      </c>
      <c r="L23" s="3227"/>
      <c r="M23" s="3228"/>
      <c r="N23" s="3229"/>
      <c r="O23" s="3230"/>
      <c r="P23" s="3231"/>
      <c r="Q23" s="3232"/>
      <c r="R23" s="3233"/>
      <c r="S23" s="3234"/>
      <c r="T23" s="3234"/>
      <c r="U23" s="3235"/>
      <c r="V23" s="3236">
        <v>45405</v>
      </c>
      <c r="W23" s="3237">
        <v>45411</v>
      </c>
      <c r="X23" s="3238">
        <v>17909091</v>
      </c>
      <c r="Y23" s="3188">
        <f t="shared" si="2"/>
        <v>1790909.1</v>
      </c>
      <c r="Z23" s="3188">
        <f t="shared" si="3"/>
        <v>19700000.100000001</v>
      </c>
      <c r="AA23" s="3239">
        <f t="shared" si="6"/>
        <v>19700000.100000001</v>
      </c>
      <c r="AB23" s="3240"/>
      <c r="AC23" s="3241"/>
      <c r="AD23" s="3821"/>
      <c r="AE23" s="3822"/>
      <c r="AF23" s="3244"/>
      <c r="AG23" s="3245"/>
      <c r="AH23" s="3222"/>
      <c r="AI23" s="3227"/>
      <c r="AJ23" s="3246"/>
      <c r="AK23" s="3223"/>
      <c r="AL23" s="3227"/>
      <c r="AM23" s="3222"/>
      <c r="AN23" s="3227"/>
      <c r="AO23" s="3246"/>
      <c r="AP23" s="3247"/>
      <c r="AQ23" s="3077"/>
      <c r="AR23" s="3221"/>
    </row>
    <row r="24" spans="1:44" ht="30" customHeight="1">
      <c r="A24" s="3823"/>
      <c r="B24" s="3823"/>
      <c r="C24" s="5380">
        <v>9</v>
      </c>
      <c r="D24" s="5288"/>
      <c r="E24" s="5289"/>
      <c r="F24" s="3825" t="s">
        <v>638</v>
      </c>
      <c r="G24" s="3826" t="s">
        <v>639</v>
      </c>
      <c r="H24" s="3827" t="s">
        <v>766</v>
      </c>
      <c r="I24" s="3828" t="s">
        <v>112</v>
      </c>
      <c r="J24" s="3829" t="s">
        <v>641</v>
      </c>
      <c r="K24" s="3830" t="s">
        <v>642</v>
      </c>
      <c r="L24" s="3826" t="s">
        <v>15</v>
      </c>
      <c r="M24" s="3831" t="s">
        <v>16</v>
      </c>
      <c r="N24" s="3832"/>
      <c r="O24" s="3833">
        <v>44727</v>
      </c>
      <c r="P24" s="3834">
        <v>44727</v>
      </c>
      <c r="Q24" s="3824" t="s">
        <v>14</v>
      </c>
      <c r="R24" s="3835">
        <v>46059</v>
      </c>
      <c r="S24" s="3836">
        <f>190000000+50000000</f>
        <v>240000000</v>
      </c>
      <c r="T24" s="3836">
        <f>S24/10</f>
        <v>24000000</v>
      </c>
      <c r="U24" s="3837">
        <f>SUM(S24:T24)</f>
        <v>264000000</v>
      </c>
      <c r="V24" s="3838"/>
      <c r="W24" s="3825"/>
      <c r="X24" s="3836">
        <f>SUM(X25:X28)</f>
        <v>144000000</v>
      </c>
      <c r="Y24" s="3836">
        <f t="shared" si="2"/>
        <v>14400000</v>
      </c>
      <c r="Z24" s="3836">
        <f t="shared" si="3"/>
        <v>158400000</v>
      </c>
      <c r="AA24" s="3839">
        <f>SUM(AA25:AA27)</f>
        <v>158400000</v>
      </c>
      <c r="AB24" s="3840">
        <f>ROUND(U24-AA24,0)</f>
        <v>105600000</v>
      </c>
      <c r="AC24" s="3841">
        <f>Z24/U24</f>
        <v>0.6</v>
      </c>
      <c r="AD24" s="3842" t="s">
        <v>643</v>
      </c>
      <c r="AE24" s="3843"/>
      <c r="AF24" s="3844" t="s">
        <v>767</v>
      </c>
      <c r="AG24" s="3845" t="s">
        <v>116</v>
      </c>
      <c r="AH24" s="3846" t="s">
        <v>645</v>
      </c>
      <c r="AI24" s="3847" t="s">
        <v>141</v>
      </c>
      <c r="AJ24" s="3848" t="s">
        <v>142</v>
      </c>
      <c r="AK24" s="3849" t="s">
        <v>143</v>
      </c>
      <c r="AL24" s="3847" t="s">
        <v>116</v>
      </c>
      <c r="AM24" s="3846" t="s">
        <v>144</v>
      </c>
      <c r="AN24" s="3847" t="s">
        <v>141</v>
      </c>
      <c r="AO24" s="3848" t="s">
        <v>145</v>
      </c>
      <c r="AP24" s="3850" t="s">
        <v>146</v>
      </c>
      <c r="AQ24" s="3823"/>
      <c r="AR24" s="3823"/>
    </row>
    <row r="25" spans="1:44" ht="13.5" hidden="1" customHeight="1">
      <c r="A25" s="3851"/>
      <c r="B25" s="3852"/>
      <c r="C25" s="5381"/>
      <c r="D25" s="5291"/>
      <c r="E25" s="5292"/>
      <c r="F25" s="3853"/>
      <c r="G25" s="3853"/>
      <c r="H25" s="3854" t="s">
        <v>62</v>
      </c>
      <c r="I25" s="3855"/>
      <c r="J25" s="3856"/>
      <c r="K25" s="3857" t="s">
        <v>115</v>
      </c>
      <c r="L25" s="3858"/>
      <c r="M25" s="3859"/>
      <c r="N25" s="3860"/>
      <c r="O25" s="3861"/>
      <c r="P25" s="3862"/>
      <c r="Q25" s="3863"/>
      <c r="R25" s="3864"/>
      <c r="S25" s="3865"/>
      <c r="T25" s="3865"/>
      <c r="U25" s="3866"/>
      <c r="V25" s="3867">
        <v>44741</v>
      </c>
      <c r="W25" s="3868">
        <v>44742</v>
      </c>
      <c r="X25" s="3869">
        <v>55000000</v>
      </c>
      <c r="Y25" s="3869">
        <f t="shared" si="2"/>
        <v>5500000</v>
      </c>
      <c r="Z25" s="3869">
        <f t="shared" si="3"/>
        <v>60500000</v>
      </c>
      <c r="AA25" s="3870">
        <f t="shared" ref="AA25:AA27" si="7">Z25</f>
        <v>60500000</v>
      </c>
      <c r="AB25" s="3871"/>
      <c r="AC25" s="3872">
        <v>0.2291</v>
      </c>
      <c r="AD25" s="3873"/>
      <c r="AE25" s="3874"/>
      <c r="AF25" s="3875"/>
      <c r="AG25" s="3876"/>
      <c r="AH25" s="3877"/>
      <c r="AI25" s="3878"/>
      <c r="AJ25" s="3879"/>
      <c r="AK25" s="3880"/>
      <c r="AL25" s="3878"/>
      <c r="AM25" s="3877"/>
      <c r="AN25" s="3878"/>
      <c r="AO25" s="3879"/>
      <c r="AP25" s="3881"/>
      <c r="AQ25" s="3852"/>
      <c r="AR25" s="3852"/>
    </row>
    <row r="26" spans="1:44" ht="13.5" hidden="1" customHeight="1">
      <c r="A26" s="3851"/>
      <c r="B26" s="3882"/>
      <c r="C26" s="5382"/>
      <c r="D26" s="5294"/>
      <c r="E26" s="5295"/>
      <c r="F26" s="3883"/>
      <c r="G26" s="3883"/>
      <c r="H26" s="3884" t="s">
        <v>646</v>
      </c>
      <c r="I26" s="3885"/>
      <c r="J26" s="3886"/>
      <c r="K26" s="3887" t="s">
        <v>115</v>
      </c>
      <c r="L26" s="3888"/>
      <c r="M26" s="3889"/>
      <c r="N26" s="3890"/>
      <c r="O26" s="3891"/>
      <c r="P26" s="3892"/>
      <c r="Q26" s="3893"/>
      <c r="R26" s="3894"/>
      <c r="S26" s="3895"/>
      <c r="T26" s="3895"/>
      <c r="U26" s="3896"/>
      <c r="V26" s="3897">
        <v>45222</v>
      </c>
      <c r="W26" s="3898">
        <v>45229</v>
      </c>
      <c r="X26" s="3899">
        <v>41000000</v>
      </c>
      <c r="Y26" s="3899">
        <f t="shared" si="2"/>
        <v>4100000</v>
      </c>
      <c r="Z26" s="3899">
        <f t="shared" si="3"/>
        <v>45100000</v>
      </c>
      <c r="AA26" s="3900">
        <f t="shared" si="7"/>
        <v>45100000</v>
      </c>
      <c r="AB26" s="3871"/>
      <c r="AC26" s="3872">
        <v>0.4</v>
      </c>
      <c r="AD26" s="3901"/>
      <c r="AE26" s="3902"/>
      <c r="AF26" s="3903"/>
      <c r="AG26" s="3904"/>
      <c r="AH26" s="3905"/>
      <c r="AI26" s="3906"/>
      <c r="AJ26" s="3907"/>
      <c r="AK26" s="3908"/>
      <c r="AL26" s="3906"/>
      <c r="AM26" s="3905"/>
      <c r="AN26" s="3906"/>
      <c r="AO26" s="3907"/>
      <c r="AP26" s="3909"/>
      <c r="AQ26" s="3882"/>
      <c r="AR26" s="3910"/>
    </row>
    <row r="27" spans="1:44" ht="13.5" hidden="1" customHeight="1">
      <c r="A27" s="3823"/>
      <c r="B27" s="3823"/>
      <c r="C27" s="5383"/>
      <c r="D27" s="5297"/>
      <c r="E27" s="5298"/>
      <c r="F27" s="3911"/>
      <c r="G27" s="3911"/>
      <c r="H27" s="3912" t="s">
        <v>647</v>
      </c>
      <c r="I27" s="3885"/>
      <c r="J27" s="3886"/>
      <c r="K27" s="3887" t="s">
        <v>115</v>
      </c>
      <c r="L27" s="3913"/>
      <c r="M27" s="3914"/>
      <c r="N27" s="3915"/>
      <c r="O27" s="3916"/>
      <c r="P27" s="3917"/>
      <c r="Q27" s="3918"/>
      <c r="R27" s="3919"/>
      <c r="S27" s="3920"/>
      <c r="T27" s="3920"/>
      <c r="U27" s="3921"/>
      <c r="V27" s="3922">
        <v>45707</v>
      </c>
      <c r="W27" s="3923">
        <v>45715</v>
      </c>
      <c r="X27" s="3924">
        <v>48000000</v>
      </c>
      <c r="Y27" s="3925">
        <f t="shared" si="2"/>
        <v>4800000</v>
      </c>
      <c r="Z27" s="3925">
        <f t="shared" si="3"/>
        <v>52800000</v>
      </c>
      <c r="AA27" s="3900">
        <f t="shared" si="7"/>
        <v>52800000</v>
      </c>
      <c r="AB27" s="3871"/>
      <c r="AC27" s="3872">
        <v>0.6</v>
      </c>
      <c r="AD27" s="3926"/>
      <c r="AE27" s="3927"/>
      <c r="AF27" s="3928"/>
      <c r="AG27" s="3929"/>
      <c r="AH27" s="3930"/>
      <c r="AI27" s="3931"/>
      <c r="AJ27" s="3932"/>
      <c r="AK27" s="3933"/>
      <c r="AL27" s="3931"/>
      <c r="AM27" s="3930"/>
      <c r="AN27" s="3931"/>
      <c r="AO27" s="3932"/>
      <c r="AP27" s="3934"/>
      <c r="AQ27" s="3823"/>
      <c r="AR27" s="3935"/>
    </row>
    <row r="28" spans="1:44" ht="13.5" hidden="1" customHeight="1">
      <c r="A28" s="3823"/>
      <c r="B28" s="3823"/>
      <c r="C28" s="5384"/>
      <c r="D28" s="5111"/>
      <c r="E28" s="5184"/>
      <c r="F28" s="3937"/>
      <c r="G28" s="3937"/>
      <c r="H28" s="3938"/>
      <c r="I28" s="3939"/>
      <c r="J28" s="3940"/>
      <c r="K28" s="3941" t="s">
        <v>648</v>
      </c>
      <c r="L28" s="3942"/>
      <c r="M28" s="3943"/>
      <c r="N28" s="3944"/>
      <c r="O28" s="3945"/>
      <c r="P28" s="3946"/>
      <c r="Q28" s="3947"/>
      <c r="R28" s="3948"/>
      <c r="S28" s="3949"/>
      <c r="T28" s="3949"/>
      <c r="U28" s="3950"/>
      <c r="V28" s="3951"/>
      <c r="W28" s="3952"/>
      <c r="X28" s="3953"/>
      <c r="Y28" s="3953"/>
      <c r="Z28" s="3953"/>
      <c r="AA28" s="3954"/>
      <c r="AB28" s="3954"/>
      <c r="AC28" s="3955"/>
      <c r="AD28" s="3956"/>
      <c r="AE28" s="3957"/>
      <c r="AF28" s="3958"/>
      <c r="AG28" s="3959"/>
      <c r="AH28" s="3960"/>
      <c r="AI28" s="3961"/>
      <c r="AJ28" s="3962"/>
      <c r="AK28" s="3963"/>
      <c r="AL28" s="3961"/>
      <c r="AM28" s="3960"/>
      <c r="AN28" s="3961"/>
      <c r="AO28" s="3962"/>
      <c r="AP28" s="3964"/>
      <c r="AQ28" s="3823"/>
      <c r="AR28" s="3935"/>
    </row>
    <row r="29" spans="1:44" ht="30" customHeight="1">
      <c r="A29" s="2425"/>
      <c r="B29" s="2425"/>
      <c r="C29" s="5385">
        <v>10</v>
      </c>
      <c r="D29" s="5301"/>
      <c r="E29" s="5302"/>
      <c r="F29" s="3965" t="s">
        <v>668</v>
      </c>
      <c r="G29" s="3965" t="s">
        <v>714</v>
      </c>
      <c r="H29" s="3966" t="s">
        <v>149</v>
      </c>
      <c r="I29" s="3752" t="s">
        <v>112</v>
      </c>
      <c r="J29" s="3967" t="s">
        <v>641</v>
      </c>
      <c r="K29" s="3754" t="s">
        <v>115</v>
      </c>
      <c r="L29" s="3968" t="s">
        <v>21</v>
      </c>
      <c r="M29" s="3969" t="s">
        <v>16</v>
      </c>
      <c r="N29" s="3780"/>
      <c r="O29" s="3970">
        <v>45016</v>
      </c>
      <c r="P29" s="3971">
        <v>45016</v>
      </c>
      <c r="Q29" s="3972" t="s">
        <v>14</v>
      </c>
      <c r="R29" s="3973">
        <v>45657</v>
      </c>
      <c r="S29" s="3974">
        <v>20000000</v>
      </c>
      <c r="T29" s="3974">
        <f>S29/10</f>
        <v>2000000</v>
      </c>
      <c r="U29" s="3975">
        <f>SUM(S29:T29)</f>
        <v>22000000</v>
      </c>
      <c r="V29" s="3976"/>
      <c r="W29" s="3977"/>
      <c r="X29" s="3974">
        <f t="shared" ref="X29:AA29" si="8">SUM(X30:X31)</f>
        <v>20000000</v>
      </c>
      <c r="Y29" s="3974">
        <f t="shared" si="8"/>
        <v>2000000</v>
      </c>
      <c r="Z29" s="3974">
        <f t="shared" si="8"/>
        <v>22000000</v>
      </c>
      <c r="AA29" s="3978">
        <f t="shared" si="8"/>
        <v>22000000</v>
      </c>
      <c r="AB29" s="3760">
        <f>ROUND(U29-AA29,0)</f>
        <v>0</v>
      </c>
      <c r="AC29" s="3979">
        <f>Z29/U29</f>
        <v>1</v>
      </c>
      <c r="AD29" s="3980" t="s">
        <v>643</v>
      </c>
      <c r="AE29" s="3981"/>
      <c r="AF29" s="3982"/>
      <c r="AG29" s="3793"/>
      <c r="AH29" s="3794"/>
      <c r="AI29" s="3795"/>
      <c r="AJ29" s="3804"/>
      <c r="AK29" s="3797"/>
      <c r="AL29" s="3795"/>
      <c r="AM29" s="3794"/>
      <c r="AN29" s="3795"/>
      <c r="AO29" s="3804"/>
      <c r="AP29" s="3798"/>
      <c r="AQ29" s="2425"/>
      <c r="AR29" s="2425"/>
    </row>
    <row r="30" spans="1:44" ht="13.5" hidden="1" customHeight="1">
      <c r="A30" s="2425"/>
      <c r="B30" s="2519"/>
      <c r="C30" s="5303"/>
      <c r="D30" s="5304"/>
      <c r="E30" s="5305"/>
      <c r="F30" s="2495"/>
      <c r="G30" s="2495"/>
      <c r="H30" s="2496" t="s">
        <v>62</v>
      </c>
      <c r="I30" s="2369"/>
      <c r="J30" s="2370"/>
      <c r="K30" s="3983" t="s">
        <v>115</v>
      </c>
      <c r="L30" s="2498"/>
      <c r="M30" s="2499"/>
      <c r="N30" s="2500"/>
      <c r="O30" s="2501"/>
      <c r="P30" s="2502"/>
      <c r="Q30" s="2503"/>
      <c r="R30" s="2504"/>
      <c r="S30" s="2505"/>
      <c r="T30" s="2505"/>
      <c r="U30" s="2506"/>
      <c r="V30" s="2507">
        <v>45046</v>
      </c>
      <c r="W30" s="3984">
        <v>45071</v>
      </c>
      <c r="X30" s="2509">
        <v>18000000</v>
      </c>
      <c r="Y30" s="2509">
        <f t="shared" ref="Y30:Y40" si="9">X30/10</f>
        <v>1800000</v>
      </c>
      <c r="Z30" s="2509">
        <f t="shared" ref="Z30:Z32" si="10">SUM(X30:Y30)</f>
        <v>19800000</v>
      </c>
      <c r="AA30" s="3985">
        <v>19800000</v>
      </c>
      <c r="AB30" s="2511"/>
      <c r="AC30" s="2512"/>
      <c r="AD30" s="3986"/>
      <c r="AE30" s="3987"/>
      <c r="AF30" s="2515"/>
      <c r="AG30" s="2516"/>
      <c r="AH30" s="2495"/>
      <c r="AI30" s="2498"/>
      <c r="AJ30" s="2517"/>
      <c r="AK30" s="2496"/>
      <c r="AL30" s="2498"/>
      <c r="AM30" s="2495"/>
      <c r="AN30" s="2498"/>
      <c r="AO30" s="2517"/>
      <c r="AP30" s="2518"/>
      <c r="AQ30" s="2519"/>
      <c r="AR30" s="2519"/>
    </row>
    <row r="31" spans="1:44" ht="13.5" hidden="1" customHeight="1">
      <c r="A31" s="2425"/>
      <c r="B31" s="2450"/>
      <c r="C31" s="5386"/>
      <c r="D31" s="5310"/>
      <c r="E31" s="5311"/>
      <c r="F31" s="3988"/>
      <c r="G31" s="3988"/>
      <c r="H31" s="3989" t="s">
        <v>63</v>
      </c>
      <c r="I31" s="3990"/>
      <c r="J31" s="3991"/>
      <c r="K31" s="3992" t="s">
        <v>115</v>
      </c>
      <c r="L31" s="3993"/>
      <c r="M31" s="3994"/>
      <c r="N31" s="3995"/>
      <c r="O31" s="3996"/>
      <c r="P31" s="3997"/>
      <c r="Q31" s="3998"/>
      <c r="R31" s="3999"/>
      <c r="S31" s="4000"/>
      <c r="T31" s="4000"/>
      <c r="U31" s="4001"/>
      <c r="V31" s="4002">
        <v>45280</v>
      </c>
      <c r="W31" s="4003">
        <v>45316</v>
      </c>
      <c r="X31" s="4004">
        <v>2000000</v>
      </c>
      <c r="Y31" s="4004">
        <f t="shared" si="9"/>
        <v>200000</v>
      </c>
      <c r="Z31" s="4004">
        <f t="shared" si="10"/>
        <v>2200000</v>
      </c>
      <c r="AA31" s="4005">
        <v>2200000</v>
      </c>
      <c r="AB31" s="4006"/>
      <c r="AC31" s="4007"/>
      <c r="AD31" s="4008"/>
      <c r="AE31" s="4009"/>
      <c r="AF31" s="4010"/>
      <c r="AG31" s="4011"/>
      <c r="AH31" s="3988"/>
      <c r="AI31" s="3993"/>
      <c r="AJ31" s="4012"/>
      <c r="AK31" s="3989"/>
      <c r="AL31" s="3993"/>
      <c r="AM31" s="3988"/>
      <c r="AN31" s="3993"/>
      <c r="AO31" s="4012"/>
      <c r="AP31" s="4013"/>
      <c r="AQ31" s="2450"/>
      <c r="AR31" s="2450"/>
    </row>
    <row r="32" spans="1:44" ht="30" customHeight="1">
      <c r="A32" s="2425"/>
      <c r="B32" s="2425"/>
      <c r="C32" s="5387">
        <v>11</v>
      </c>
      <c r="D32" s="5182"/>
      <c r="E32" s="5183"/>
      <c r="F32" s="4014" t="s">
        <v>668</v>
      </c>
      <c r="G32" s="4014">
        <v>23088</v>
      </c>
      <c r="H32" s="4015" t="s">
        <v>153</v>
      </c>
      <c r="I32" s="4016" t="s">
        <v>112</v>
      </c>
      <c r="J32" s="4017" t="s">
        <v>641</v>
      </c>
      <c r="K32" s="4018" t="s">
        <v>115</v>
      </c>
      <c r="L32" s="4019" t="s">
        <v>21</v>
      </c>
      <c r="M32" s="4020" t="s">
        <v>25</v>
      </c>
      <c r="N32" s="3780"/>
      <c r="O32" s="4021">
        <v>45016</v>
      </c>
      <c r="P32" s="4022">
        <v>45016</v>
      </c>
      <c r="Q32" s="4023" t="s">
        <v>14</v>
      </c>
      <c r="R32" s="4024">
        <v>45657</v>
      </c>
      <c r="S32" s="4025">
        <v>66000000</v>
      </c>
      <c r="T32" s="4025">
        <f>S32/10</f>
        <v>6600000</v>
      </c>
      <c r="U32" s="4026">
        <f>SUM(S32:T32)</f>
        <v>72600000</v>
      </c>
      <c r="V32" s="4027"/>
      <c r="W32" s="4028"/>
      <c r="X32" s="4025">
        <v>66000000</v>
      </c>
      <c r="Y32" s="4025">
        <f t="shared" si="9"/>
        <v>6600000</v>
      </c>
      <c r="Z32" s="4025">
        <f t="shared" si="10"/>
        <v>72600000</v>
      </c>
      <c r="AA32" s="4029">
        <f>AA33+AA34</f>
        <v>72600000</v>
      </c>
      <c r="AB32" s="3760">
        <f>ROUND(U32-AA32,0)</f>
        <v>0</v>
      </c>
      <c r="AC32" s="4030">
        <f>Z32/U32</f>
        <v>1</v>
      </c>
      <c r="AD32" s="3980" t="s">
        <v>643</v>
      </c>
      <c r="AE32" s="4031"/>
      <c r="AF32" s="4032"/>
      <c r="AG32" s="3793"/>
      <c r="AH32" s="3794"/>
      <c r="AI32" s="3795"/>
      <c r="AJ32" s="3804"/>
      <c r="AK32" s="3797"/>
      <c r="AL32" s="3795"/>
      <c r="AM32" s="3794"/>
      <c r="AN32" s="3795"/>
      <c r="AO32" s="3804"/>
      <c r="AP32" s="3798"/>
      <c r="AQ32" s="2425"/>
      <c r="AR32" s="2425"/>
    </row>
    <row r="33" spans="1:44" ht="13.5" hidden="1" customHeight="1">
      <c r="A33" s="2425"/>
      <c r="B33" s="2541"/>
      <c r="C33" s="5388"/>
      <c r="D33" s="5356"/>
      <c r="E33" s="5357"/>
      <c r="F33" s="4033"/>
      <c r="G33" s="4033"/>
      <c r="H33" s="4034" t="s">
        <v>62</v>
      </c>
      <c r="I33" s="2831"/>
      <c r="J33" s="2832"/>
      <c r="K33" s="4035" t="s">
        <v>115</v>
      </c>
      <c r="L33" s="4036"/>
      <c r="M33" s="2525"/>
      <c r="N33" s="2526"/>
      <c r="O33" s="2527"/>
      <c r="P33" s="2432"/>
      <c r="Q33" s="2528"/>
      <c r="R33" s="2529"/>
      <c r="S33" s="2530"/>
      <c r="T33" s="2530"/>
      <c r="U33" s="2531"/>
      <c r="V33" s="2532">
        <v>45043</v>
      </c>
      <c r="W33" s="2533">
        <v>45070</v>
      </c>
      <c r="X33" s="2440">
        <v>64000000</v>
      </c>
      <c r="Y33" s="2440">
        <f t="shared" si="9"/>
        <v>6400000</v>
      </c>
      <c r="Z33" s="2440">
        <f t="shared" ref="Z33:Z34" si="11">X33+Y33</f>
        <v>70400000</v>
      </c>
      <c r="AA33" s="4037">
        <v>70400000</v>
      </c>
      <c r="AB33" s="2385"/>
      <c r="AC33" s="2386"/>
      <c r="AD33" s="4038"/>
      <c r="AE33" s="4039"/>
      <c r="AF33" s="2537"/>
      <c r="AG33" s="2538"/>
      <c r="AH33" s="2521"/>
      <c r="AI33" s="2524"/>
      <c r="AJ33" s="2539"/>
      <c r="AK33" s="2522"/>
      <c r="AL33" s="2524"/>
      <c r="AM33" s="2521"/>
      <c r="AN33" s="2524"/>
      <c r="AO33" s="2539"/>
      <c r="AP33" s="2540"/>
      <c r="AQ33" s="2541"/>
      <c r="AR33" s="2541"/>
    </row>
    <row r="34" spans="1:44" ht="13.5" hidden="1" customHeight="1">
      <c r="A34" s="2425"/>
      <c r="B34" s="2425"/>
      <c r="C34" s="5386"/>
      <c r="D34" s="5310"/>
      <c r="E34" s="5311"/>
      <c r="F34" s="4040"/>
      <c r="G34" s="4040"/>
      <c r="H34" s="4041" t="s">
        <v>63</v>
      </c>
      <c r="I34" s="2853"/>
      <c r="J34" s="2854"/>
      <c r="K34" s="3992" t="s">
        <v>115</v>
      </c>
      <c r="L34" s="4042"/>
      <c r="M34" s="4042"/>
      <c r="N34" s="4042"/>
      <c r="O34" s="4043"/>
      <c r="P34" s="4044"/>
      <c r="Q34" s="4045"/>
      <c r="R34" s="4046"/>
      <c r="S34" s="4047"/>
      <c r="T34" s="4047"/>
      <c r="U34" s="4048"/>
      <c r="V34" s="4049">
        <v>45288</v>
      </c>
      <c r="W34" s="4050">
        <v>45315</v>
      </c>
      <c r="X34" s="4051">
        <v>2000000</v>
      </c>
      <c r="Y34" s="4051">
        <f t="shared" si="9"/>
        <v>200000</v>
      </c>
      <c r="Z34" s="2440">
        <f t="shared" si="11"/>
        <v>2200000</v>
      </c>
      <c r="AA34" s="4037">
        <v>2200000</v>
      </c>
      <c r="AB34" s="4052"/>
      <c r="AC34" s="4053"/>
      <c r="AD34" s="4054"/>
      <c r="AE34" s="4055"/>
      <c r="AF34" s="4056"/>
      <c r="AG34" s="4057"/>
      <c r="AH34" s="4040"/>
      <c r="AI34" s="4042"/>
      <c r="AJ34" s="4058"/>
      <c r="AK34" s="4041"/>
      <c r="AL34" s="4042"/>
      <c r="AM34" s="4040"/>
      <c r="AN34" s="4042"/>
      <c r="AO34" s="4058"/>
      <c r="AP34" s="4059"/>
      <c r="AQ34" s="2425"/>
      <c r="AR34" s="2425"/>
    </row>
    <row r="35" spans="1:44" ht="30" customHeight="1">
      <c r="A35" s="2425"/>
      <c r="B35" s="2425"/>
      <c r="C35" s="5385">
        <v>12</v>
      </c>
      <c r="D35" s="5301"/>
      <c r="E35" s="5302"/>
      <c r="F35" s="3794" t="s">
        <v>668</v>
      </c>
      <c r="G35" s="3794" t="s">
        <v>715</v>
      </c>
      <c r="H35" s="3797" t="s">
        <v>26</v>
      </c>
      <c r="I35" s="3752" t="s">
        <v>112</v>
      </c>
      <c r="J35" s="4060" t="s">
        <v>641</v>
      </c>
      <c r="K35" s="3754" t="s">
        <v>115</v>
      </c>
      <c r="L35" s="3795" t="s">
        <v>27</v>
      </c>
      <c r="M35" s="4061" t="s">
        <v>16</v>
      </c>
      <c r="N35" s="3780"/>
      <c r="O35" s="4021">
        <v>45062</v>
      </c>
      <c r="P35" s="4062">
        <v>45062</v>
      </c>
      <c r="Q35" s="4063" t="s">
        <v>14</v>
      </c>
      <c r="R35" s="4024">
        <v>45428</v>
      </c>
      <c r="S35" s="4025">
        <v>39400000</v>
      </c>
      <c r="T35" s="4025">
        <f t="shared" ref="T35:T36" si="12">S35/10</f>
        <v>3940000</v>
      </c>
      <c r="U35" s="4026">
        <f t="shared" ref="U35:U36" si="13">SUM(S35:T35)</f>
        <v>43340000</v>
      </c>
      <c r="V35" s="4064">
        <v>45077</v>
      </c>
      <c r="W35" s="3788">
        <v>45107</v>
      </c>
      <c r="X35" s="4025">
        <f>S35</f>
        <v>39400000</v>
      </c>
      <c r="Y35" s="4025">
        <f t="shared" si="9"/>
        <v>3940000</v>
      </c>
      <c r="Z35" s="4025">
        <f t="shared" ref="Z35:Z40" si="14">SUM(X35:Y35)</f>
        <v>43340000</v>
      </c>
      <c r="AA35" s="4029">
        <v>43340000</v>
      </c>
      <c r="AB35" s="3760">
        <f t="shared" ref="AB35:AB36" si="15">ROUND(U35-AA35,0)</f>
        <v>0</v>
      </c>
      <c r="AC35" s="4030">
        <f t="shared" ref="AC35:AC36" si="16">Z35/U35</f>
        <v>1</v>
      </c>
      <c r="AD35" s="3980" t="s">
        <v>643</v>
      </c>
      <c r="AE35" s="3795"/>
      <c r="AF35" s="4065"/>
      <c r="AG35" s="3793" t="s">
        <v>159</v>
      </c>
      <c r="AH35" s="3794" t="s">
        <v>160</v>
      </c>
      <c r="AI35" s="3795" t="s">
        <v>716</v>
      </c>
      <c r="AJ35" s="3804" t="s">
        <v>162</v>
      </c>
      <c r="AK35" s="3797" t="s">
        <v>163</v>
      </c>
      <c r="AL35" s="3795"/>
      <c r="AM35" s="3794"/>
      <c r="AN35" s="3795"/>
      <c r="AO35" s="3804"/>
      <c r="AP35" s="3798"/>
      <c r="AQ35" s="2425"/>
      <c r="AR35" s="2425"/>
    </row>
    <row r="36" spans="1:44" ht="30" customHeight="1">
      <c r="A36" s="3823"/>
      <c r="B36" s="3823"/>
      <c r="C36" s="5389">
        <v>13</v>
      </c>
      <c r="D36" s="5301"/>
      <c r="E36" s="5302"/>
      <c r="F36" s="3846" t="s">
        <v>638</v>
      </c>
      <c r="G36" s="3846" t="s">
        <v>649</v>
      </c>
      <c r="H36" s="4066" t="s">
        <v>28</v>
      </c>
      <c r="I36" s="3828" t="s">
        <v>112</v>
      </c>
      <c r="J36" s="4067" t="s">
        <v>641</v>
      </c>
      <c r="K36" s="3830" t="s">
        <v>642</v>
      </c>
      <c r="L36" s="3847" t="s">
        <v>29</v>
      </c>
      <c r="M36" s="3943" t="s">
        <v>16</v>
      </c>
      <c r="N36" s="3832"/>
      <c r="O36" s="4068">
        <v>45108</v>
      </c>
      <c r="P36" s="4069">
        <v>45108</v>
      </c>
      <c r="Q36" s="4070" t="s">
        <v>14</v>
      </c>
      <c r="R36" s="4071">
        <v>45838</v>
      </c>
      <c r="S36" s="4072">
        <v>400000000</v>
      </c>
      <c r="T36" s="4072">
        <f t="shared" si="12"/>
        <v>40000000</v>
      </c>
      <c r="U36" s="4073">
        <f t="shared" si="13"/>
        <v>440000000</v>
      </c>
      <c r="V36" s="4074"/>
      <c r="W36" s="4075"/>
      <c r="X36" s="4072">
        <f>SUM(X37:X41)</f>
        <v>300000000</v>
      </c>
      <c r="Y36" s="4072">
        <f t="shared" si="9"/>
        <v>30000000</v>
      </c>
      <c r="Z36" s="4072">
        <f t="shared" si="14"/>
        <v>330000000</v>
      </c>
      <c r="AA36" s="4076">
        <f>SUM(AA37:AA40)</f>
        <v>330000000</v>
      </c>
      <c r="AB36" s="3840">
        <f t="shared" si="15"/>
        <v>110000000</v>
      </c>
      <c r="AC36" s="4077">
        <f t="shared" si="16"/>
        <v>0.75</v>
      </c>
      <c r="AD36" s="4078" t="s">
        <v>643</v>
      </c>
      <c r="AE36" s="4079"/>
      <c r="AF36" s="4080"/>
      <c r="AG36" s="3845" t="s">
        <v>29</v>
      </c>
      <c r="AH36" s="3846" t="s">
        <v>650</v>
      </c>
      <c r="AI36" s="3847" t="s">
        <v>651</v>
      </c>
      <c r="AJ36" s="3848">
        <v>1088625625</v>
      </c>
      <c r="AK36" s="3849" t="s">
        <v>167</v>
      </c>
      <c r="AL36" s="3847"/>
      <c r="AM36" s="3846"/>
      <c r="AN36" s="3847"/>
      <c r="AO36" s="3848"/>
      <c r="AP36" s="3850"/>
      <c r="AQ36" s="3823"/>
      <c r="AR36" s="3823"/>
    </row>
    <row r="37" spans="1:44" ht="13.5" hidden="1" customHeight="1">
      <c r="A37" s="3823"/>
      <c r="B37" s="3823"/>
      <c r="C37" s="5390"/>
      <c r="D37" s="5304"/>
      <c r="E37" s="5305"/>
      <c r="F37" s="4081"/>
      <c r="G37" s="4081"/>
      <c r="H37" s="4082" t="s">
        <v>67</v>
      </c>
      <c r="I37" s="3855"/>
      <c r="J37" s="4083"/>
      <c r="K37" s="3857" t="s">
        <v>115</v>
      </c>
      <c r="L37" s="4084"/>
      <c r="M37" s="4085"/>
      <c r="N37" s="4086"/>
      <c r="O37" s="4087"/>
      <c r="P37" s="4088"/>
      <c r="Q37" s="4089"/>
      <c r="R37" s="4090"/>
      <c r="S37" s="4091"/>
      <c r="T37" s="4091"/>
      <c r="U37" s="4092"/>
      <c r="V37" s="4093">
        <v>45108</v>
      </c>
      <c r="W37" s="4094">
        <v>45121</v>
      </c>
      <c r="X37" s="4095">
        <v>50000000</v>
      </c>
      <c r="Y37" s="4095">
        <f t="shared" si="9"/>
        <v>5000000</v>
      </c>
      <c r="Z37" s="4095">
        <f t="shared" si="14"/>
        <v>55000000</v>
      </c>
      <c r="AA37" s="4096">
        <v>55000000</v>
      </c>
      <c r="AB37" s="4097"/>
      <c r="AC37" s="4098"/>
      <c r="AD37" s="4099"/>
      <c r="AE37" s="4100"/>
      <c r="AF37" s="4101"/>
      <c r="AG37" s="4102"/>
      <c r="AH37" s="4081"/>
      <c r="AI37" s="4084"/>
      <c r="AJ37" s="4103"/>
      <c r="AK37" s="4082"/>
      <c r="AL37" s="4084"/>
      <c r="AM37" s="4081"/>
      <c r="AN37" s="4084"/>
      <c r="AO37" s="4103"/>
      <c r="AP37" s="4104"/>
      <c r="AQ37" s="3823"/>
      <c r="AR37" s="4105"/>
    </row>
    <row r="38" spans="1:44" ht="13.5" hidden="1" customHeight="1">
      <c r="A38" s="3823"/>
      <c r="B38" s="3823"/>
      <c r="C38" s="5393"/>
      <c r="D38" s="5307"/>
      <c r="E38" s="5308"/>
      <c r="F38" s="4106"/>
      <c r="G38" s="4106"/>
      <c r="H38" s="4107" t="s">
        <v>68</v>
      </c>
      <c r="I38" s="3885"/>
      <c r="J38" s="4108"/>
      <c r="K38" s="3887" t="s">
        <v>115</v>
      </c>
      <c r="L38" s="4109"/>
      <c r="M38" s="4110"/>
      <c r="N38" s="4111"/>
      <c r="O38" s="4112"/>
      <c r="P38" s="3917"/>
      <c r="Q38" s="4113"/>
      <c r="R38" s="4114"/>
      <c r="S38" s="4115"/>
      <c r="T38" s="4115"/>
      <c r="U38" s="4116"/>
      <c r="V38" s="4117">
        <v>45291</v>
      </c>
      <c r="W38" s="4118">
        <v>45345</v>
      </c>
      <c r="X38" s="3925">
        <v>50000000</v>
      </c>
      <c r="Y38" s="3925">
        <f t="shared" si="9"/>
        <v>5000000</v>
      </c>
      <c r="Z38" s="3925">
        <f t="shared" si="14"/>
        <v>55000000</v>
      </c>
      <c r="AA38" s="4119">
        <v>55000000</v>
      </c>
      <c r="AB38" s="3871"/>
      <c r="AC38" s="3872"/>
      <c r="AD38" s="4120"/>
      <c r="AE38" s="4121"/>
      <c r="AF38" s="4122"/>
      <c r="AG38" s="4123"/>
      <c r="AH38" s="4106"/>
      <c r="AI38" s="4109"/>
      <c r="AJ38" s="4124"/>
      <c r="AK38" s="4107"/>
      <c r="AL38" s="4109"/>
      <c r="AM38" s="4106"/>
      <c r="AN38" s="4109"/>
      <c r="AO38" s="4124"/>
      <c r="AP38" s="4125"/>
      <c r="AQ38" s="3823"/>
      <c r="AR38" s="4126"/>
    </row>
    <row r="39" spans="1:44" ht="13.5" hidden="1" customHeight="1">
      <c r="A39" s="3823"/>
      <c r="B39" s="3823"/>
      <c r="C39" s="5393"/>
      <c r="D39" s="5307"/>
      <c r="E39" s="5308"/>
      <c r="F39" s="4106"/>
      <c r="G39" s="4106"/>
      <c r="H39" s="4107" t="s">
        <v>69</v>
      </c>
      <c r="I39" s="3885"/>
      <c r="J39" s="4108"/>
      <c r="K39" s="3887" t="s">
        <v>115</v>
      </c>
      <c r="L39" s="4109"/>
      <c r="M39" s="4110"/>
      <c r="N39" s="4111"/>
      <c r="O39" s="4112"/>
      <c r="P39" s="3917"/>
      <c r="Q39" s="4113"/>
      <c r="R39" s="4114"/>
      <c r="S39" s="4115"/>
      <c r="T39" s="4115"/>
      <c r="U39" s="4116"/>
      <c r="V39" s="4117">
        <v>45475</v>
      </c>
      <c r="W39" s="4118">
        <v>45483</v>
      </c>
      <c r="X39" s="3925">
        <v>100000000</v>
      </c>
      <c r="Y39" s="3925">
        <f t="shared" si="9"/>
        <v>10000000</v>
      </c>
      <c r="Z39" s="3925">
        <f t="shared" si="14"/>
        <v>110000000</v>
      </c>
      <c r="AA39" s="4127">
        <v>110000000</v>
      </c>
      <c r="AB39" s="3871"/>
      <c r="AC39" s="3872"/>
      <c r="AD39" s="4120"/>
      <c r="AE39" s="4121"/>
      <c r="AF39" s="4122"/>
      <c r="AG39" s="4123"/>
      <c r="AH39" s="4106"/>
      <c r="AI39" s="4109"/>
      <c r="AJ39" s="4124"/>
      <c r="AK39" s="4107"/>
      <c r="AL39" s="4109"/>
      <c r="AM39" s="4106"/>
      <c r="AN39" s="4109"/>
      <c r="AO39" s="4124"/>
      <c r="AP39" s="4125"/>
      <c r="AQ39" s="3823"/>
      <c r="AR39" s="4126"/>
    </row>
    <row r="40" spans="1:44" ht="13.5" hidden="1" customHeight="1">
      <c r="A40" s="4128"/>
      <c r="B40" s="4128"/>
      <c r="C40" s="5393"/>
      <c r="D40" s="5307"/>
      <c r="E40" s="5308"/>
      <c r="F40" s="4106"/>
      <c r="G40" s="4106"/>
      <c r="H40" s="4107" t="s">
        <v>70</v>
      </c>
      <c r="I40" s="3885"/>
      <c r="J40" s="4108"/>
      <c r="K40" s="3887" t="s">
        <v>115</v>
      </c>
      <c r="L40" s="4109"/>
      <c r="M40" s="4110"/>
      <c r="N40" s="4111"/>
      <c r="O40" s="4129"/>
      <c r="P40" s="4130"/>
      <c r="Q40" s="4131"/>
      <c r="R40" s="4114"/>
      <c r="S40" s="4132"/>
      <c r="T40" s="4132"/>
      <c r="U40" s="4133"/>
      <c r="V40" s="4117">
        <v>45688</v>
      </c>
      <c r="W40" s="4118">
        <v>45754</v>
      </c>
      <c r="X40" s="3925">
        <v>100000000</v>
      </c>
      <c r="Y40" s="3925">
        <f t="shared" si="9"/>
        <v>10000000</v>
      </c>
      <c r="Z40" s="3925">
        <f t="shared" si="14"/>
        <v>110000000</v>
      </c>
      <c r="AA40" s="4134">
        <v>110000000</v>
      </c>
      <c r="AB40" s="4135"/>
      <c r="AC40" s="4136"/>
      <c r="AD40" s="4137"/>
      <c r="AE40" s="4138"/>
      <c r="AF40" s="4139"/>
      <c r="AG40" s="4140"/>
      <c r="AH40" s="4141"/>
      <c r="AI40" s="4142"/>
      <c r="AJ40" s="4143"/>
      <c r="AK40" s="4144"/>
      <c r="AL40" s="4142"/>
      <c r="AM40" s="4141"/>
      <c r="AN40" s="4142"/>
      <c r="AO40" s="4143"/>
      <c r="AP40" s="4145"/>
      <c r="AQ40" s="4128"/>
      <c r="AR40" s="4146"/>
    </row>
    <row r="41" spans="1:44" ht="13.5" hidden="1" customHeight="1">
      <c r="A41" s="4128"/>
      <c r="B41" s="4128"/>
      <c r="C41" s="5397"/>
      <c r="D41" s="5310"/>
      <c r="E41" s="5311"/>
      <c r="F41" s="4147"/>
      <c r="G41" s="4147"/>
      <c r="H41" s="4148" t="s">
        <v>652</v>
      </c>
      <c r="I41" s="4149"/>
      <c r="J41" s="4150"/>
      <c r="K41" s="4151" t="s">
        <v>648</v>
      </c>
      <c r="L41" s="4152"/>
      <c r="M41" s="4153"/>
      <c r="N41" s="4154"/>
      <c r="O41" s="4155"/>
      <c r="P41" s="4156"/>
      <c r="Q41" s="4157"/>
      <c r="R41" s="4158"/>
      <c r="S41" s="4159"/>
      <c r="T41" s="4159"/>
      <c r="U41" s="4160"/>
      <c r="V41" s="4161">
        <v>45838</v>
      </c>
      <c r="W41" s="4162"/>
      <c r="X41" s="4159"/>
      <c r="Y41" s="4159"/>
      <c r="Z41" s="4159"/>
      <c r="AA41" s="4163"/>
      <c r="AB41" s="4163"/>
      <c r="AC41" s="4164"/>
      <c r="AD41" s="4165"/>
      <c r="AE41" s="4166"/>
      <c r="AF41" s="4167" t="s">
        <v>653</v>
      </c>
      <c r="AG41" s="4168"/>
      <c r="AH41" s="4147"/>
      <c r="AI41" s="4152"/>
      <c r="AJ41" s="4169"/>
      <c r="AK41" s="4148"/>
      <c r="AL41" s="4152"/>
      <c r="AM41" s="4147"/>
      <c r="AN41" s="4152"/>
      <c r="AO41" s="4169"/>
      <c r="AP41" s="4170"/>
      <c r="AQ41" s="4128"/>
      <c r="AR41" s="4171"/>
    </row>
    <row r="42" spans="1:44" ht="30" hidden="1" customHeight="1">
      <c r="A42" s="20"/>
      <c r="B42" s="20"/>
      <c r="C42" s="5398">
        <v>14</v>
      </c>
      <c r="D42" s="5301"/>
      <c r="E42" s="5302"/>
      <c r="F42" s="4172" t="s">
        <v>638</v>
      </c>
      <c r="G42" s="4172" t="s">
        <v>654</v>
      </c>
      <c r="H42" s="4173" t="s">
        <v>64</v>
      </c>
      <c r="I42" s="4174" t="s">
        <v>112</v>
      </c>
      <c r="J42" s="4175" t="s">
        <v>641</v>
      </c>
      <c r="K42" s="4176" t="s">
        <v>173</v>
      </c>
      <c r="L42" s="4177" t="s">
        <v>29</v>
      </c>
      <c r="M42" s="4178" t="s">
        <v>16</v>
      </c>
      <c r="N42" s="4179"/>
      <c r="O42" s="4180">
        <v>45108</v>
      </c>
      <c r="P42" s="4181">
        <v>46204</v>
      </c>
      <c r="Q42" s="66" t="s">
        <v>14</v>
      </c>
      <c r="R42" s="4182">
        <v>47299</v>
      </c>
      <c r="S42" s="4183">
        <v>108000000</v>
      </c>
      <c r="T42" s="4183">
        <f t="shared" ref="T42:T43" si="17">S42/10</f>
        <v>10800000</v>
      </c>
      <c r="U42" s="4184">
        <f t="shared" ref="U42:U43" si="18">SUM(S42:T42)</f>
        <v>118800000</v>
      </c>
      <c r="V42" s="4185"/>
      <c r="W42" s="4186"/>
      <c r="X42" s="4183"/>
      <c r="Y42" s="4183"/>
      <c r="Z42" s="4183"/>
      <c r="AA42" s="3690"/>
      <c r="AB42" s="468">
        <f t="shared" ref="AB42:AB43" si="19">ROUND(U42-AA42,0)</f>
        <v>118800000</v>
      </c>
      <c r="AC42" s="4187">
        <f t="shared" ref="AC42:AC43" si="20">Z42/U42</f>
        <v>0</v>
      </c>
      <c r="AD42" s="4188" t="s">
        <v>643</v>
      </c>
      <c r="AE42" s="4189"/>
      <c r="AF42" s="4190" t="s">
        <v>66</v>
      </c>
      <c r="AG42" s="4191" t="s">
        <v>29</v>
      </c>
      <c r="AH42" s="4172" t="s">
        <v>650</v>
      </c>
      <c r="AI42" s="4177" t="s">
        <v>651</v>
      </c>
      <c r="AJ42" s="4192">
        <v>1088625625</v>
      </c>
      <c r="AK42" s="4173" t="s">
        <v>167</v>
      </c>
      <c r="AL42" s="4177"/>
      <c r="AM42" s="4172"/>
      <c r="AN42" s="4177"/>
      <c r="AO42" s="4192"/>
      <c r="AP42" s="4193"/>
      <c r="AQ42" s="22"/>
      <c r="AR42" s="18"/>
    </row>
    <row r="43" spans="1:44" ht="30" customHeight="1">
      <c r="A43" s="3823"/>
      <c r="B43" s="3823"/>
      <c r="C43" s="5389">
        <v>15</v>
      </c>
      <c r="D43" s="5301"/>
      <c r="E43" s="5302"/>
      <c r="F43" s="3846" t="s">
        <v>615</v>
      </c>
      <c r="G43" s="3846" t="s">
        <v>655</v>
      </c>
      <c r="H43" s="3849" t="s">
        <v>30</v>
      </c>
      <c r="I43" s="3828" t="s">
        <v>112</v>
      </c>
      <c r="J43" s="4067" t="s">
        <v>641</v>
      </c>
      <c r="K43" s="3830" t="s">
        <v>642</v>
      </c>
      <c r="L43" s="3847" t="s">
        <v>32</v>
      </c>
      <c r="M43" s="3943" t="s">
        <v>16</v>
      </c>
      <c r="N43" s="3832"/>
      <c r="O43" s="4194">
        <v>45159</v>
      </c>
      <c r="P43" s="4069">
        <v>45159</v>
      </c>
      <c r="Q43" s="4070" t="s">
        <v>14</v>
      </c>
      <c r="R43" s="4195" t="s">
        <v>31</v>
      </c>
      <c r="S43" s="4072">
        <f>30000000+25000000</f>
        <v>55000000</v>
      </c>
      <c r="T43" s="4072">
        <f t="shared" si="17"/>
        <v>5500000</v>
      </c>
      <c r="U43" s="4073">
        <f t="shared" si="18"/>
        <v>60500000</v>
      </c>
      <c r="V43" s="4074"/>
      <c r="W43" s="4075"/>
      <c r="X43" s="4196">
        <f t="shared" ref="X43:Y43" si="21">SUM(X44)</f>
        <v>15454545</v>
      </c>
      <c r="Y43" s="4197">
        <f t="shared" si="21"/>
        <v>1545454.5</v>
      </c>
      <c r="Z43" s="4197">
        <f t="shared" ref="Z43:Z45" si="22">SUM(X43:Y43)</f>
        <v>16999999.5</v>
      </c>
      <c r="AA43" s="4198">
        <f>SUM(AA44:AA45)</f>
        <v>17000000</v>
      </c>
      <c r="AB43" s="3840">
        <f t="shared" si="19"/>
        <v>43500000</v>
      </c>
      <c r="AC43" s="4077">
        <f t="shared" si="20"/>
        <v>0.28099172727272725</v>
      </c>
      <c r="AD43" s="4078" t="s">
        <v>643</v>
      </c>
      <c r="AE43" s="4199"/>
      <c r="AF43" s="4200" t="s">
        <v>768</v>
      </c>
      <c r="AG43" s="3845" t="s">
        <v>177</v>
      </c>
      <c r="AH43" s="3846" t="s">
        <v>657</v>
      </c>
      <c r="AI43" s="3847" t="s">
        <v>72</v>
      </c>
      <c r="AJ43" s="3848">
        <v>1040287635</v>
      </c>
      <c r="AK43" s="4201" t="s">
        <v>658</v>
      </c>
      <c r="AL43" s="3847" t="s">
        <v>769</v>
      </c>
      <c r="AM43" s="3846" t="s">
        <v>183</v>
      </c>
      <c r="AN43" s="3847" t="s">
        <v>184</v>
      </c>
      <c r="AO43" s="3848" t="s">
        <v>185</v>
      </c>
      <c r="AP43" s="3850"/>
      <c r="AQ43" s="3823"/>
      <c r="AR43" s="3823"/>
    </row>
    <row r="44" spans="1:44" ht="13.5" hidden="1" customHeight="1">
      <c r="A44" s="3823"/>
      <c r="B44" s="4105"/>
      <c r="C44" s="5390"/>
      <c r="D44" s="5304"/>
      <c r="E44" s="5305"/>
      <c r="F44" s="4081"/>
      <c r="G44" s="4081"/>
      <c r="H44" s="4082" t="s">
        <v>62</v>
      </c>
      <c r="I44" s="3855"/>
      <c r="J44" s="4083"/>
      <c r="K44" s="3857" t="s">
        <v>115</v>
      </c>
      <c r="L44" s="4084"/>
      <c r="M44" s="4085"/>
      <c r="N44" s="4086"/>
      <c r="O44" s="4087"/>
      <c r="P44" s="4088"/>
      <c r="Q44" s="4089"/>
      <c r="R44" s="4090"/>
      <c r="S44" s="4091"/>
      <c r="T44" s="4091"/>
      <c r="U44" s="4092"/>
      <c r="V44" s="4093">
        <v>45456</v>
      </c>
      <c r="W44" s="4202">
        <v>45464</v>
      </c>
      <c r="X44" s="4095">
        <v>15454545</v>
      </c>
      <c r="Y44" s="4095">
        <f>X44/10</f>
        <v>1545454.5</v>
      </c>
      <c r="Z44" s="4095">
        <f t="shared" si="22"/>
        <v>16999999.5</v>
      </c>
      <c r="AA44" s="4095">
        <v>17000000</v>
      </c>
      <c r="AB44" s="4097"/>
      <c r="AC44" s="4098"/>
      <c r="AD44" s="4099"/>
      <c r="AE44" s="4100"/>
      <c r="AF44" s="4101"/>
      <c r="AG44" s="4102"/>
      <c r="AH44" s="4081"/>
      <c r="AI44" s="4084"/>
      <c r="AJ44" s="4103"/>
      <c r="AK44" s="4082"/>
      <c r="AL44" s="4084"/>
      <c r="AM44" s="4081"/>
      <c r="AN44" s="4084"/>
      <c r="AO44" s="4103"/>
      <c r="AP44" s="4104"/>
      <c r="AQ44" s="4105"/>
      <c r="AR44" s="4105"/>
    </row>
    <row r="45" spans="1:44" ht="13.5" hidden="1" customHeight="1">
      <c r="A45" s="4128"/>
      <c r="B45" s="4146"/>
      <c r="C45" s="5393"/>
      <c r="D45" s="5307"/>
      <c r="E45" s="5308"/>
      <c r="F45" s="4106"/>
      <c r="G45" s="4106"/>
      <c r="H45" s="4203" t="s">
        <v>62</v>
      </c>
      <c r="I45" s="4204"/>
      <c r="J45" s="4205"/>
      <c r="K45" s="4206" t="s">
        <v>648</v>
      </c>
      <c r="L45" s="4207"/>
      <c r="M45" s="4208"/>
      <c r="N45" s="4209"/>
      <c r="O45" s="4210"/>
      <c r="P45" s="4211"/>
      <c r="Q45" s="4212"/>
      <c r="R45" s="4213"/>
      <c r="S45" s="4214"/>
      <c r="T45" s="4132"/>
      <c r="U45" s="4133"/>
      <c r="V45" s="4161"/>
      <c r="W45" s="4162"/>
      <c r="X45" s="4132">
        <v>0</v>
      </c>
      <c r="Y45" s="4132">
        <v>0</v>
      </c>
      <c r="Z45" s="4214">
        <f t="shared" si="22"/>
        <v>0</v>
      </c>
      <c r="AA45" s="4214">
        <f t="shared" ref="AA45:AB45" si="23">SUM(Y45:Z45)</f>
        <v>0</v>
      </c>
      <c r="AB45" s="4214">
        <f t="shared" si="23"/>
        <v>0</v>
      </c>
      <c r="AC45" s="4215" t="s">
        <v>648</v>
      </c>
      <c r="AD45" s="4137"/>
      <c r="AE45" s="4138"/>
      <c r="AF45" s="4216" t="s">
        <v>659</v>
      </c>
      <c r="AG45" s="4140"/>
      <c r="AH45" s="4141"/>
      <c r="AI45" s="4142"/>
      <c r="AJ45" s="4143"/>
      <c r="AK45" s="4144"/>
      <c r="AL45" s="4142"/>
      <c r="AM45" s="4141"/>
      <c r="AN45" s="4142"/>
      <c r="AO45" s="4143"/>
      <c r="AP45" s="4145"/>
      <c r="AQ45" s="4146"/>
      <c r="AR45" s="4146"/>
    </row>
    <row r="46" spans="1:44" ht="15.75" hidden="1" customHeight="1">
      <c r="A46" s="20"/>
      <c r="B46" s="3326"/>
      <c r="C46" s="5358"/>
      <c r="D46" s="5307"/>
      <c r="E46" s="5308"/>
      <c r="F46" s="3327"/>
      <c r="G46" s="3327"/>
      <c r="H46" s="3328"/>
      <c r="I46" s="3329"/>
      <c r="J46" s="3330"/>
      <c r="K46" s="4217"/>
      <c r="L46" s="3331"/>
      <c r="M46" s="3332"/>
      <c r="N46" s="3333"/>
      <c r="O46" s="3334"/>
      <c r="P46" s="3335"/>
      <c r="Q46" s="3336"/>
      <c r="R46" s="3337"/>
      <c r="S46" s="3338"/>
      <c r="T46" s="3339"/>
      <c r="U46" s="3340"/>
      <c r="V46" s="3341"/>
      <c r="W46" s="3342"/>
      <c r="X46" s="3343"/>
      <c r="Y46" s="3343"/>
      <c r="Z46" s="3344"/>
      <c r="AA46" s="3345"/>
      <c r="AB46" s="3345"/>
      <c r="AC46" s="3346"/>
      <c r="AD46" s="4218"/>
      <c r="AE46" s="4219"/>
      <c r="AF46" s="3349"/>
      <c r="AG46" s="3350"/>
      <c r="AH46" s="3327"/>
      <c r="AI46" s="3351"/>
      <c r="AJ46" s="3352"/>
      <c r="AK46" s="3353"/>
      <c r="AL46" s="3351"/>
      <c r="AM46" s="3327"/>
      <c r="AN46" s="3351"/>
      <c r="AO46" s="3352"/>
      <c r="AP46" s="3354"/>
      <c r="AQ46" s="3355"/>
      <c r="AR46" s="3356"/>
    </row>
    <row r="47" spans="1:44" ht="15.75" hidden="1" customHeight="1">
      <c r="A47" s="20"/>
      <c r="B47" s="558"/>
      <c r="C47" s="5359"/>
      <c r="D47" s="5310"/>
      <c r="E47" s="5311"/>
      <c r="F47" s="3357"/>
      <c r="G47" s="3357"/>
      <c r="H47" s="3358"/>
      <c r="I47" s="3359"/>
      <c r="J47" s="3360"/>
      <c r="K47" s="4220"/>
      <c r="L47" s="3361"/>
      <c r="M47" s="3362"/>
      <c r="N47" s="3363"/>
      <c r="O47" s="3364"/>
      <c r="P47" s="3365"/>
      <c r="Q47" s="3366"/>
      <c r="R47" s="3367"/>
      <c r="S47" s="3368"/>
      <c r="T47" s="3368"/>
      <c r="U47" s="3369"/>
      <c r="V47" s="3370"/>
      <c r="W47" s="3371"/>
      <c r="X47" s="3372"/>
      <c r="Y47" s="3372"/>
      <c r="Z47" s="3372"/>
      <c r="AA47" s="3373"/>
      <c r="AB47" s="3373"/>
      <c r="AC47" s="3374"/>
      <c r="AD47" s="4221"/>
      <c r="AE47" s="4222"/>
      <c r="AF47" s="3377"/>
      <c r="AG47" s="3378"/>
      <c r="AH47" s="3357"/>
      <c r="AI47" s="3361"/>
      <c r="AJ47" s="3379"/>
      <c r="AK47" s="3358"/>
      <c r="AL47" s="3361"/>
      <c r="AM47" s="3357"/>
      <c r="AN47" s="3361"/>
      <c r="AO47" s="3379"/>
      <c r="AP47" s="3380"/>
      <c r="AQ47" s="3381"/>
      <c r="AR47" s="3382"/>
    </row>
    <row r="48" spans="1:44" ht="30" customHeight="1">
      <c r="A48" s="2425"/>
      <c r="B48" s="2425"/>
      <c r="C48" s="5385">
        <v>16</v>
      </c>
      <c r="D48" s="5301"/>
      <c r="E48" s="5302"/>
      <c r="F48" s="3794" t="s">
        <v>668</v>
      </c>
      <c r="G48" s="3794" t="s">
        <v>717</v>
      </c>
      <c r="H48" s="3797" t="s">
        <v>33</v>
      </c>
      <c r="I48" s="3752" t="s">
        <v>112</v>
      </c>
      <c r="J48" s="4223" t="s">
        <v>190</v>
      </c>
      <c r="K48" s="3754" t="s">
        <v>115</v>
      </c>
      <c r="L48" s="3795" t="s">
        <v>34</v>
      </c>
      <c r="M48" s="4224" t="s">
        <v>16</v>
      </c>
      <c r="N48" s="3780"/>
      <c r="O48" s="4225">
        <v>45442</v>
      </c>
      <c r="P48" s="4062">
        <v>45444</v>
      </c>
      <c r="Q48" s="4063" t="s">
        <v>14</v>
      </c>
      <c r="R48" s="4024">
        <v>45808</v>
      </c>
      <c r="S48" s="4025">
        <v>7961000</v>
      </c>
      <c r="T48" s="4025">
        <f>S48/10</f>
        <v>796100</v>
      </c>
      <c r="U48" s="4026">
        <f t="shared" ref="U48:U49" si="24">SUM(S48:T48)</f>
        <v>8757100</v>
      </c>
      <c r="V48" s="4064">
        <v>45461</v>
      </c>
      <c r="W48" s="4028">
        <v>45485</v>
      </c>
      <c r="X48" s="4025">
        <f>S48</f>
        <v>7961000</v>
      </c>
      <c r="Y48" s="4025">
        <f t="shared" ref="Y48:Y60" si="25">X48/10</f>
        <v>796100</v>
      </c>
      <c r="Z48" s="4025">
        <f t="shared" ref="Z48:Z60" si="26">SUM(X48:Y48)</f>
        <v>8757100</v>
      </c>
      <c r="AA48" s="3978">
        <v>8757100</v>
      </c>
      <c r="AB48" s="3760">
        <f t="shared" ref="AB48:AB49" si="27">ROUND(U48-AA48,0)</f>
        <v>0</v>
      </c>
      <c r="AC48" s="4030">
        <f t="shared" ref="AC48:AC49" si="28">Z48/U48</f>
        <v>1</v>
      </c>
      <c r="AD48" s="4226" t="s">
        <v>643</v>
      </c>
      <c r="AE48" s="4031"/>
      <c r="AF48" s="4065"/>
      <c r="AG48" s="5394" t="s">
        <v>191</v>
      </c>
      <c r="AH48" s="5395" t="s">
        <v>770</v>
      </c>
      <c r="AI48" s="5396" t="s">
        <v>719</v>
      </c>
      <c r="AJ48" s="5391">
        <v>1053512258</v>
      </c>
      <c r="AK48" s="5392" t="s">
        <v>720</v>
      </c>
      <c r="AL48" s="3795" t="s">
        <v>191</v>
      </c>
      <c r="AM48" s="3794" t="s">
        <v>192</v>
      </c>
      <c r="AN48" s="3795" t="s">
        <v>193</v>
      </c>
      <c r="AO48" s="3804" t="s">
        <v>194</v>
      </c>
      <c r="AP48" s="3798" t="s">
        <v>195</v>
      </c>
      <c r="AQ48" s="2425"/>
      <c r="AR48" s="2425"/>
    </row>
    <row r="49" spans="1:44" ht="30" customHeight="1">
      <c r="A49" s="2425"/>
      <c r="B49" s="2425"/>
      <c r="C49" s="5385">
        <v>17</v>
      </c>
      <c r="D49" s="5301"/>
      <c r="E49" s="5302"/>
      <c r="F49" s="3794" t="s">
        <v>638</v>
      </c>
      <c r="G49" s="3794" t="s">
        <v>721</v>
      </c>
      <c r="H49" s="3797" t="s">
        <v>35</v>
      </c>
      <c r="I49" s="4229" t="s">
        <v>112</v>
      </c>
      <c r="J49" s="4230" t="s">
        <v>197</v>
      </c>
      <c r="K49" s="4231" t="s">
        <v>115</v>
      </c>
      <c r="L49" s="3795" t="s">
        <v>34</v>
      </c>
      <c r="M49" s="4224" t="s">
        <v>16</v>
      </c>
      <c r="N49" s="3780" t="s">
        <v>72</v>
      </c>
      <c r="O49" s="3803">
        <v>45442</v>
      </c>
      <c r="P49" s="4062">
        <v>45444</v>
      </c>
      <c r="Q49" s="4063" t="s">
        <v>14</v>
      </c>
      <c r="R49" s="4024">
        <v>45808</v>
      </c>
      <c r="S49" s="4025">
        <v>6000000</v>
      </c>
      <c r="T49" s="4025">
        <v>600000</v>
      </c>
      <c r="U49" s="4026">
        <f t="shared" si="24"/>
        <v>6600000</v>
      </c>
      <c r="V49" s="4064"/>
      <c r="W49" s="4028"/>
      <c r="X49" s="4025">
        <f>SUM(X50:X61)</f>
        <v>6000000</v>
      </c>
      <c r="Y49" s="4025">
        <f t="shared" si="25"/>
        <v>600000</v>
      </c>
      <c r="Z49" s="4025">
        <f t="shared" si="26"/>
        <v>6600000</v>
      </c>
      <c r="AA49" s="4029">
        <f>SUM(AA50:AA61)</f>
        <v>7150000</v>
      </c>
      <c r="AB49" s="3760">
        <f t="shared" si="27"/>
        <v>-550000</v>
      </c>
      <c r="AC49" s="4030">
        <f t="shared" si="28"/>
        <v>1</v>
      </c>
      <c r="AD49" s="4232" t="s">
        <v>643</v>
      </c>
      <c r="AE49" s="4031"/>
      <c r="AF49" s="4065" t="s">
        <v>36</v>
      </c>
      <c r="AG49" s="5346"/>
      <c r="AH49" s="5348"/>
      <c r="AI49" s="5348"/>
      <c r="AJ49" s="5348"/>
      <c r="AK49" s="5348"/>
      <c r="AL49" s="3795"/>
      <c r="AM49" s="3794"/>
      <c r="AN49" s="3795"/>
      <c r="AO49" s="3804"/>
      <c r="AP49" s="3798"/>
      <c r="AQ49" s="2425"/>
      <c r="AR49" s="2425"/>
    </row>
    <row r="50" spans="1:44" ht="13.5" hidden="1" customHeight="1">
      <c r="A50" s="2425"/>
      <c r="B50" s="2425"/>
      <c r="C50" s="5303"/>
      <c r="D50" s="5304"/>
      <c r="E50" s="5305"/>
      <c r="F50" s="2495"/>
      <c r="G50" s="2495"/>
      <c r="H50" s="2496" t="s">
        <v>198</v>
      </c>
      <c r="I50" s="2614"/>
      <c r="J50" s="2615"/>
      <c r="K50" s="4233" t="s">
        <v>115</v>
      </c>
      <c r="L50" s="2498"/>
      <c r="M50" s="2499"/>
      <c r="N50" s="2500"/>
      <c r="O50" s="2501"/>
      <c r="P50" s="2502"/>
      <c r="Q50" s="4234"/>
      <c r="R50" s="2504"/>
      <c r="S50" s="2509"/>
      <c r="T50" s="2509"/>
      <c r="U50" s="4235"/>
      <c r="V50" s="4236">
        <v>45473</v>
      </c>
      <c r="W50" s="2508">
        <v>45485</v>
      </c>
      <c r="X50" s="2509">
        <v>500000</v>
      </c>
      <c r="Y50" s="2509">
        <f t="shared" si="25"/>
        <v>50000</v>
      </c>
      <c r="Z50" s="2509">
        <f t="shared" si="26"/>
        <v>550000</v>
      </c>
      <c r="AA50" s="3985">
        <v>550000</v>
      </c>
      <c r="AB50" s="2511"/>
      <c r="AC50" s="2512"/>
      <c r="AD50" s="4237"/>
      <c r="AE50" s="3987"/>
      <c r="AF50" s="2515"/>
      <c r="AG50" s="2516"/>
      <c r="AH50" s="2495"/>
      <c r="AI50" s="2498"/>
      <c r="AJ50" s="2517"/>
      <c r="AK50" s="2496"/>
      <c r="AL50" s="2498"/>
      <c r="AM50" s="2495"/>
      <c r="AN50" s="2498"/>
      <c r="AO50" s="2517"/>
      <c r="AP50" s="2518"/>
      <c r="AQ50" s="2425"/>
      <c r="AR50" s="2519"/>
    </row>
    <row r="51" spans="1:44" ht="13.5" hidden="1" customHeight="1">
      <c r="A51" s="2425"/>
      <c r="B51" s="2425"/>
      <c r="C51" s="5306"/>
      <c r="D51" s="5307"/>
      <c r="E51" s="5308"/>
      <c r="F51" s="2521"/>
      <c r="G51" s="2521"/>
      <c r="H51" s="2522" t="s">
        <v>199</v>
      </c>
      <c r="I51" s="2399"/>
      <c r="J51" s="2523"/>
      <c r="K51" s="4238" t="s">
        <v>115</v>
      </c>
      <c r="L51" s="2524"/>
      <c r="M51" s="2525"/>
      <c r="N51" s="2526"/>
      <c r="O51" s="2527"/>
      <c r="P51" s="2432"/>
      <c r="Q51" s="2520"/>
      <c r="R51" s="2529"/>
      <c r="S51" s="2440"/>
      <c r="T51" s="2440"/>
      <c r="U51" s="4239"/>
      <c r="V51" s="4240">
        <v>45504</v>
      </c>
      <c r="W51" s="4241">
        <v>45541</v>
      </c>
      <c r="X51" s="2440">
        <v>500000</v>
      </c>
      <c r="Y51" s="2440">
        <f t="shared" si="25"/>
        <v>50000</v>
      </c>
      <c r="Z51" s="2440">
        <f t="shared" si="26"/>
        <v>550000</v>
      </c>
      <c r="AA51" s="2414">
        <v>550000</v>
      </c>
      <c r="AB51" s="2385"/>
      <c r="AC51" s="2386"/>
      <c r="AD51" s="4038"/>
      <c r="AE51" s="4039"/>
      <c r="AF51" s="2537"/>
      <c r="AG51" s="2538"/>
      <c r="AH51" s="2521"/>
      <c r="AI51" s="2524"/>
      <c r="AJ51" s="2539"/>
      <c r="AK51" s="2522"/>
      <c r="AL51" s="2524"/>
      <c r="AM51" s="2521"/>
      <c r="AN51" s="2524"/>
      <c r="AO51" s="2539"/>
      <c r="AP51" s="2540"/>
      <c r="AQ51" s="2425"/>
      <c r="AR51" s="2541"/>
    </row>
    <row r="52" spans="1:44" ht="13.5" hidden="1" customHeight="1">
      <c r="A52" s="2425"/>
      <c r="B52" s="2425"/>
      <c r="C52" s="5306"/>
      <c r="D52" s="5307"/>
      <c r="E52" s="5308"/>
      <c r="F52" s="2521"/>
      <c r="G52" s="2521"/>
      <c r="H52" s="2522" t="s">
        <v>200</v>
      </c>
      <c r="I52" s="2399"/>
      <c r="J52" s="2523"/>
      <c r="K52" s="4238" t="s">
        <v>115</v>
      </c>
      <c r="L52" s="2524"/>
      <c r="M52" s="2525"/>
      <c r="N52" s="2526"/>
      <c r="O52" s="2527"/>
      <c r="P52" s="2432"/>
      <c r="Q52" s="2520"/>
      <c r="R52" s="2529"/>
      <c r="S52" s="2440"/>
      <c r="T52" s="2440"/>
      <c r="U52" s="4239"/>
      <c r="V52" s="4240">
        <v>45535</v>
      </c>
      <c r="W52" s="4241">
        <v>45541</v>
      </c>
      <c r="X52" s="2440">
        <v>500000</v>
      </c>
      <c r="Y52" s="2440">
        <f t="shared" si="25"/>
        <v>50000</v>
      </c>
      <c r="Z52" s="2440">
        <f t="shared" si="26"/>
        <v>550000</v>
      </c>
      <c r="AA52" s="2414">
        <v>550000</v>
      </c>
      <c r="AB52" s="2385"/>
      <c r="AC52" s="2386"/>
      <c r="AD52" s="4038"/>
      <c r="AE52" s="4039"/>
      <c r="AF52" s="2537"/>
      <c r="AG52" s="2538"/>
      <c r="AH52" s="2521"/>
      <c r="AI52" s="2524"/>
      <c r="AJ52" s="2539"/>
      <c r="AK52" s="2522"/>
      <c r="AL52" s="2524"/>
      <c r="AM52" s="2521"/>
      <c r="AN52" s="2524"/>
      <c r="AO52" s="2539"/>
      <c r="AP52" s="2540"/>
      <c r="AQ52" s="2425"/>
      <c r="AR52" s="2541"/>
    </row>
    <row r="53" spans="1:44" ht="13.5" hidden="1" customHeight="1">
      <c r="A53" s="2425"/>
      <c r="B53" s="2425"/>
      <c r="C53" s="5306"/>
      <c r="D53" s="5307"/>
      <c r="E53" s="5308"/>
      <c r="F53" s="2521"/>
      <c r="G53" s="2521"/>
      <c r="H53" s="2522" t="s">
        <v>201</v>
      </c>
      <c r="I53" s="2399"/>
      <c r="J53" s="2523"/>
      <c r="K53" s="4238" t="s">
        <v>115</v>
      </c>
      <c r="L53" s="2524"/>
      <c r="M53" s="2525"/>
      <c r="N53" s="2526"/>
      <c r="O53" s="2527"/>
      <c r="P53" s="2432"/>
      <c r="Q53" s="2520"/>
      <c r="R53" s="2529"/>
      <c r="S53" s="2440"/>
      <c r="T53" s="2440"/>
      <c r="U53" s="4239"/>
      <c r="V53" s="2532">
        <v>45565</v>
      </c>
      <c r="W53" s="4241">
        <v>45621</v>
      </c>
      <c r="X53" s="2440">
        <v>500000</v>
      </c>
      <c r="Y53" s="2440">
        <f t="shared" si="25"/>
        <v>50000</v>
      </c>
      <c r="Z53" s="2440">
        <f t="shared" si="26"/>
        <v>550000</v>
      </c>
      <c r="AA53" s="2414">
        <v>550000</v>
      </c>
      <c r="AB53" s="2385"/>
      <c r="AC53" s="2386"/>
      <c r="AD53" s="4038"/>
      <c r="AE53" s="4039"/>
      <c r="AF53" s="2537"/>
      <c r="AG53" s="2538"/>
      <c r="AH53" s="2521"/>
      <c r="AI53" s="2524"/>
      <c r="AJ53" s="2539"/>
      <c r="AK53" s="2522"/>
      <c r="AL53" s="2524"/>
      <c r="AM53" s="2521"/>
      <c r="AN53" s="2524"/>
      <c r="AO53" s="2539"/>
      <c r="AP53" s="2540"/>
      <c r="AQ53" s="2425"/>
      <c r="AR53" s="2541"/>
    </row>
    <row r="54" spans="1:44" ht="13.5" hidden="1" customHeight="1">
      <c r="A54" s="2425"/>
      <c r="B54" s="2425"/>
      <c r="C54" s="5306"/>
      <c r="D54" s="5307"/>
      <c r="E54" s="5308"/>
      <c r="F54" s="2521"/>
      <c r="G54" s="2521"/>
      <c r="H54" s="2522" t="s">
        <v>202</v>
      </c>
      <c r="I54" s="2399"/>
      <c r="J54" s="2523"/>
      <c r="K54" s="4238" t="s">
        <v>115</v>
      </c>
      <c r="L54" s="2524"/>
      <c r="M54" s="2525"/>
      <c r="N54" s="2526"/>
      <c r="O54" s="2527"/>
      <c r="P54" s="2432"/>
      <c r="Q54" s="2520"/>
      <c r="R54" s="2529"/>
      <c r="S54" s="2440"/>
      <c r="T54" s="2440"/>
      <c r="U54" s="4239"/>
      <c r="V54" s="4240">
        <v>45596</v>
      </c>
      <c r="W54" s="4241">
        <v>45657</v>
      </c>
      <c r="X54" s="2440">
        <v>500000</v>
      </c>
      <c r="Y54" s="2440">
        <f t="shared" si="25"/>
        <v>50000</v>
      </c>
      <c r="Z54" s="2440">
        <f t="shared" si="26"/>
        <v>550000</v>
      </c>
      <c r="AA54" s="2414">
        <v>550000</v>
      </c>
      <c r="AB54" s="2385"/>
      <c r="AC54" s="2386"/>
      <c r="AD54" s="4038"/>
      <c r="AE54" s="4039"/>
      <c r="AF54" s="2537"/>
      <c r="AG54" s="2538"/>
      <c r="AH54" s="2521"/>
      <c r="AI54" s="2524"/>
      <c r="AJ54" s="2539"/>
      <c r="AK54" s="2522"/>
      <c r="AL54" s="2524"/>
      <c r="AM54" s="2521"/>
      <c r="AN54" s="2524"/>
      <c r="AO54" s="2539"/>
      <c r="AP54" s="2540"/>
      <c r="AQ54" s="2425"/>
      <c r="AR54" s="2541"/>
    </row>
    <row r="55" spans="1:44" ht="13.5" hidden="1" customHeight="1">
      <c r="A55" s="2425"/>
      <c r="B55" s="2425"/>
      <c r="C55" s="5306"/>
      <c r="D55" s="5307"/>
      <c r="E55" s="5308"/>
      <c r="F55" s="2521"/>
      <c r="G55" s="2521"/>
      <c r="H55" s="2522" t="s">
        <v>203</v>
      </c>
      <c r="I55" s="2399"/>
      <c r="J55" s="2523"/>
      <c r="K55" s="4238" t="s">
        <v>115</v>
      </c>
      <c r="L55" s="2524"/>
      <c r="M55" s="2525"/>
      <c r="N55" s="2526"/>
      <c r="O55" s="2527"/>
      <c r="P55" s="2432"/>
      <c r="Q55" s="2520"/>
      <c r="R55" s="2529"/>
      <c r="S55" s="2440"/>
      <c r="T55" s="2440"/>
      <c r="U55" s="4239"/>
      <c r="V55" s="2532">
        <v>45625</v>
      </c>
      <c r="W55" s="4241">
        <v>45681</v>
      </c>
      <c r="X55" s="2440">
        <v>500000</v>
      </c>
      <c r="Y55" s="2440">
        <f t="shared" si="25"/>
        <v>50000</v>
      </c>
      <c r="Z55" s="2440">
        <f t="shared" si="26"/>
        <v>550000</v>
      </c>
      <c r="AA55" s="2414">
        <v>550000</v>
      </c>
      <c r="AB55" s="2385"/>
      <c r="AC55" s="2386"/>
      <c r="AD55" s="4038"/>
      <c r="AE55" s="4039"/>
      <c r="AF55" s="2537"/>
      <c r="AG55" s="2538"/>
      <c r="AH55" s="2521"/>
      <c r="AI55" s="2524"/>
      <c r="AJ55" s="2539"/>
      <c r="AK55" s="2522"/>
      <c r="AL55" s="2524"/>
      <c r="AM55" s="2521"/>
      <c r="AN55" s="2524"/>
      <c r="AO55" s="2539"/>
      <c r="AP55" s="2540"/>
      <c r="AQ55" s="2425"/>
      <c r="AR55" s="2541"/>
    </row>
    <row r="56" spans="1:44" ht="13.5" hidden="1" customHeight="1">
      <c r="A56" s="2425"/>
      <c r="B56" s="2425"/>
      <c r="C56" s="5306"/>
      <c r="D56" s="5307"/>
      <c r="E56" s="5308"/>
      <c r="F56" s="2521"/>
      <c r="G56" s="2521"/>
      <c r="H56" s="2522" t="s">
        <v>204</v>
      </c>
      <c r="I56" s="2399"/>
      <c r="J56" s="2523"/>
      <c r="K56" s="4238" t="s">
        <v>115</v>
      </c>
      <c r="L56" s="2524"/>
      <c r="M56" s="2525"/>
      <c r="N56" s="2526"/>
      <c r="O56" s="2527"/>
      <c r="P56" s="2432"/>
      <c r="Q56" s="2520"/>
      <c r="R56" s="2529"/>
      <c r="S56" s="2440"/>
      <c r="T56" s="2440"/>
      <c r="U56" s="4239"/>
      <c r="V56" s="4240">
        <v>45636</v>
      </c>
      <c r="W56" s="4241">
        <v>45681</v>
      </c>
      <c r="X56" s="2440">
        <v>500000</v>
      </c>
      <c r="Y56" s="2440">
        <f t="shared" si="25"/>
        <v>50000</v>
      </c>
      <c r="Z56" s="2440">
        <f t="shared" si="26"/>
        <v>550000</v>
      </c>
      <c r="AA56" s="2414">
        <v>550000</v>
      </c>
      <c r="AB56" s="2385"/>
      <c r="AC56" s="2386"/>
      <c r="AD56" s="4038"/>
      <c r="AE56" s="4039"/>
      <c r="AF56" s="2537"/>
      <c r="AG56" s="2538"/>
      <c r="AH56" s="2521"/>
      <c r="AI56" s="2524"/>
      <c r="AJ56" s="2539"/>
      <c r="AK56" s="2522"/>
      <c r="AL56" s="2524"/>
      <c r="AM56" s="2521"/>
      <c r="AN56" s="2524"/>
      <c r="AO56" s="2539"/>
      <c r="AP56" s="2540"/>
      <c r="AQ56" s="2425"/>
      <c r="AR56" s="2541"/>
    </row>
    <row r="57" spans="1:44" ht="13.5" hidden="1" customHeight="1">
      <c r="A57" s="2425"/>
      <c r="B57" s="2425"/>
      <c r="C57" s="5306"/>
      <c r="D57" s="5307"/>
      <c r="E57" s="5308"/>
      <c r="F57" s="2521"/>
      <c r="G57" s="2521"/>
      <c r="H57" s="2522" t="s">
        <v>205</v>
      </c>
      <c r="I57" s="2399"/>
      <c r="J57" s="2523"/>
      <c r="K57" s="4238" t="s">
        <v>115</v>
      </c>
      <c r="L57" s="2524"/>
      <c r="M57" s="2525"/>
      <c r="N57" s="2526"/>
      <c r="O57" s="2527"/>
      <c r="P57" s="2432"/>
      <c r="Q57" s="2528"/>
      <c r="R57" s="2529"/>
      <c r="S57" s="2530"/>
      <c r="T57" s="2530"/>
      <c r="U57" s="2531"/>
      <c r="V57" s="2532">
        <v>45688</v>
      </c>
      <c r="W57" s="4241">
        <v>45681</v>
      </c>
      <c r="X57" s="2440">
        <v>500000</v>
      </c>
      <c r="Y57" s="2440">
        <f t="shared" si="25"/>
        <v>50000</v>
      </c>
      <c r="Z57" s="2440">
        <f t="shared" si="26"/>
        <v>550000</v>
      </c>
      <c r="AA57" s="2414">
        <v>550000</v>
      </c>
      <c r="AB57" s="2385"/>
      <c r="AC57" s="2386"/>
      <c r="AD57" s="4038"/>
      <c r="AE57" s="4039"/>
      <c r="AF57" s="2537"/>
      <c r="AG57" s="2538"/>
      <c r="AH57" s="2521"/>
      <c r="AI57" s="2524"/>
      <c r="AJ57" s="2539"/>
      <c r="AK57" s="2522"/>
      <c r="AL57" s="2524"/>
      <c r="AM57" s="2521"/>
      <c r="AN57" s="2524"/>
      <c r="AO57" s="2539"/>
      <c r="AP57" s="2540"/>
      <c r="AQ57" s="2425"/>
      <c r="AR57" s="2541"/>
    </row>
    <row r="58" spans="1:44" ht="13.5" hidden="1" customHeight="1">
      <c r="A58" s="2543"/>
      <c r="B58" s="2543"/>
      <c r="C58" s="5306"/>
      <c r="D58" s="5307"/>
      <c r="E58" s="5308"/>
      <c r="F58" s="2521"/>
      <c r="G58" s="2521"/>
      <c r="H58" s="2522" t="s">
        <v>206</v>
      </c>
      <c r="I58" s="2399"/>
      <c r="J58" s="2523"/>
      <c r="K58" s="4238" t="s">
        <v>115</v>
      </c>
      <c r="L58" s="2524"/>
      <c r="M58" s="2525"/>
      <c r="N58" s="2526"/>
      <c r="O58" s="2544"/>
      <c r="P58" s="2545"/>
      <c r="Q58" s="2546"/>
      <c r="R58" s="2529"/>
      <c r="S58" s="2547"/>
      <c r="T58" s="2547"/>
      <c r="U58" s="2548"/>
      <c r="V58" s="4242">
        <v>45716</v>
      </c>
      <c r="W58" s="4243">
        <v>45716</v>
      </c>
      <c r="X58" s="4244">
        <v>500000</v>
      </c>
      <c r="Y58" s="4244">
        <f t="shared" si="25"/>
        <v>50000</v>
      </c>
      <c r="Z58" s="4244">
        <f t="shared" si="26"/>
        <v>550000</v>
      </c>
      <c r="AA58" s="2414">
        <v>550000</v>
      </c>
      <c r="AB58" s="4245"/>
      <c r="AC58" s="4246"/>
      <c r="AD58" s="4247"/>
      <c r="AE58" s="4248"/>
      <c r="AF58" s="2553"/>
      <c r="AG58" s="2554"/>
      <c r="AH58" s="2555"/>
      <c r="AI58" s="2556"/>
      <c r="AJ58" s="2557"/>
      <c r="AK58" s="2558"/>
      <c r="AL58" s="2556"/>
      <c r="AM58" s="2555"/>
      <c r="AN58" s="2556"/>
      <c r="AO58" s="2557"/>
      <c r="AP58" s="2559"/>
      <c r="AQ58" s="2543"/>
      <c r="AR58" s="2560"/>
    </row>
    <row r="59" spans="1:44" ht="13.5" hidden="1" customHeight="1">
      <c r="A59" s="2425"/>
      <c r="B59" s="2425"/>
      <c r="C59" s="5306"/>
      <c r="D59" s="5307"/>
      <c r="E59" s="5308"/>
      <c r="F59" s="2521"/>
      <c r="G59" s="2521"/>
      <c r="H59" s="2522" t="s">
        <v>207</v>
      </c>
      <c r="I59" s="2399"/>
      <c r="J59" s="2523"/>
      <c r="K59" s="4238" t="s">
        <v>115</v>
      </c>
      <c r="L59" s="2524"/>
      <c r="M59" s="2525"/>
      <c r="N59" s="2526"/>
      <c r="O59" s="2527"/>
      <c r="P59" s="2432"/>
      <c r="Q59" s="2528"/>
      <c r="R59" s="2529"/>
      <c r="S59" s="2530"/>
      <c r="T59" s="2530"/>
      <c r="U59" s="2531"/>
      <c r="V59" s="4249">
        <v>45747</v>
      </c>
      <c r="W59" s="4243">
        <v>45744</v>
      </c>
      <c r="X59" s="4244">
        <v>500000</v>
      </c>
      <c r="Y59" s="4244">
        <f t="shared" si="25"/>
        <v>50000</v>
      </c>
      <c r="Z59" s="4244">
        <f t="shared" si="26"/>
        <v>550000</v>
      </c>
      <c r="AA59" s="4250">
        <v>550000</v>
      </c>
      <c r="AB59" s="4245"/>
      <c r="AC59" s="4246"/>
      <c r="AD59" s="4038"/>
      <c r="AE59" s="4039"/>
      <c r="AF59" s="2537"/>
      <c r="AG59" s="2538"/>
      <c r="AH59" s="2521"/>
      <c r="AI59" s="2524"/>
      <c r="AJ59" s="2539"/>
      <c r="AK59" s="2522"/>
      <c r="AL59" s="2524"/>
      <c r="AM59" s="2521"/>
      <c r="AN59" s="2524"/>
      <c r="AO59" s="2539"/>
      <c r="AP59" s="2540"/>
      <c r="AQ59" s="2425"/>
      <c r="AR59" s="2541"/>
    </row>
    <row r="60" spans="1:44" ht="13.5" hidden="1" customHeight="1">
      <c r="A60" s="2425"/>
      <c r="B60" s="2425"/>
      <c r="C60" s="5306"/>
      <c r="D60" s="5307"/>
      <c r="E60" s="5308"/>
      <c r="F60" s="2521"/>
      <c r="G60" s="2521"/>
      <c r="H60" s="2522" t="s">
        <v>208</v>
      </c>
      <c r="I60" s="2399"/>
      <c r="J60" s="2523"/>
      <c r="K60" s="4238" t="s">
        <v>115</v>
      </c>
      <c r="L60" s="2524"/>
      <c r="M60" s="2525"/>
      <c r="N60" s="2526"/>
      <c r="O60" s="2527"/>
      <c r="P60" s="2432"/>
      <c r="Q60" s="2528"/>
      <c r="R60" s="2529"/>
      <c r="S60" s="2530"/>
      <c r="T60" s="2530"/>
      <c r="U60" s="2531"/>
      <c r="V60" s="2532">
        <v>45777</v>
      </c>
      <c r="W60" s="2533">
        <v>45777</v>
      </c>
      <c r="X60" s="2440">
        <v>500000</v>
      </c>
      <c r="Y60" s="2440">
        <f t="shared" si="25"/>
        <v>50000</v>
      </c>
      <c r="Z60" s="2440">
        <f t="shared" si="26"/>
        <v>550000</v>
      </c>
      <c r="AA60" s="4250">
        <v>550000</v>
      </c>
      <c r="AB60" s="2385"/>
      <c r="AC60" s="2386"/>
      <c r="AD60" s="4038"/>
      <c r="AE60" s="4039"/>
      <c r="AF60" s="2537"/>
      <c r="AG60" s="2538"/>
      <c r="AH60" s="2521"/>
      <c r="AI60" s="2524"/>
      <c r="AJ60" s="2539"/>
      <c r="AK60" s="2522"/>
      <c r="AL60" s="2524"/>
      <c r="AM60" s="2521"/>
      <c r="AN60" s="2524"/>
      <c r="AO60" s="2539"/>
      <c r="AP60" s="2540"/>
      <c r="AQ60" s="2425"/>
      <c r="AR60" s="2541"/>
    </row>
    <row r="61" spans="1:44" ht="13.5" hidden="1" customHeight="1">
      <c r="A61" s="2425"/>
      <c r="B61" s="2425"/>
      <c r="C61" s="5386"/>
      <c r="D61" s="5310"/>
      <c r="E61" s="5311"/>
      <c r="F61" s="3988"/>
      <c r="G61" s="3988"/>
      <c r="H61" s="3989" t="s">
        <v>209</v>
      </c>
      <c r="I61" s="2805"/>
      <c r="J61" s="2806"/>
      <c r="K61" s="4251" t="s">
        <v>115</v>
      </c>
      <c r="L61" s="3993"/>
      <c r="M61" s="3994"/>
      <c r="N61" s="3995"/>
      <c r="O61" s="3996"/>
      <c r="P61" s="3997"/>
      <c r="Q61" s="3998"/>
      <c r="R61" s="3999"/>
      <c r="S61" s="4000"/>
      <c r="T61" s="4000"/>
      <c r="U61" s="4001"/>
      <c r="V61" s="4002">
        <v>45807</v>
      </c>
      <c r="W61" s="2533">
        <v>45810</v>
      </c>
      <c r="X61" s="4252">
        <v>500000</v>
      </c>
      <c r="Y61" s="4252">
        <v>50000</v>
      </c>
      <c r="Z61" s="4252">
        <v>550000</v>
      </c>
      <c r="AA61" s="2819">
        <v>1100000</v>
      </c>
      <c r="AB61" s="4253"/>
      <c r="AC61" s="4007"/>
      <c r="AD61" s="4008"/>
      <c r="AE61" s="4009"/>
      <c r="AF61" s="4010"/>
      <c r="AG61" s="4011"/>
      <c r="AH61" s="3988"/>
      <c r="AI61" s="3993"/>
      <c r="AJ61" s="4012"/>
      <c r="AK61" s="3989"/>
      <c r="AL61" s="3993"/>
      <c r="AM61" s="3988"/>
      <c r="AN61" s="3993"/>
      <c r="AO61" s="4012"/>
      <c r="AP61" s="4013"/>
      <c r="AQ61" s="2425"/>
      <c r="AR61" s="2450"/>
    </row>
    <row r="62" spans="1:44" ht="30" customHeight="1">
      <c r="A62" s="2425"/>
      <c r="B62" s="2425"/>
      <c r="C62" s="5385">
        <v>18</v>
      </c>
      <c r="D62" s="5301"/>
      <c r="E62" s="5302"/>
      <c r="F62" s="3794" t="s">
        <v>638</v>
      </c>
      <c r="G62" s="3794" t="s">
        <v>722</v>
      </c>
      <c r="H62" s="3797" t="s">
        <v>35</v>
      </c>
      <c r="I62" s="4254" t="s">
        <v>112</v>
      </c>
      <c r="J62" s="4255" t="s">
        <v>197</v>
      </c>
      <c r="K62" s="4256" t="s">
        <v>115</v>
      </c>
      <c r="L62" s="3795" t="s">
        <v>37</v>
      </c>
      <c r="M62" s="4020" t="s">
        <v>16</v>
      </c>
      <c r="N62" s="3780" t="s">
        <v>72</v>
      </c>
      <c r="O62" s="4257">
        <v>45442</v>
      </c>
      <c r="P62" s="4062">
        <v>45444</v>
      </c>
      <c r="Q62" s="4063" t="s">
        <v>14</v>
      </c>
      <c r="R62" s="4024">
        <v>45808</v>
      </c>
      <c r="S62" s="4025">
        <v>6000000</v>
      </c>
      <c r="T62" s="4025">
        <f>S62/10</f>
        <v>600000</v>
      </c>
      <c r="U62" s="4026">
        <f>SUM(S62:T62)</f>
        <v>6600000</v>
      </c>
      <c r="V62" s="4064"/>
      <c r="W62" s="4028"/>
      <c r="X62" s="4258">
        <f>SUM(X63:X66)</f>
        <v>6000000</v>
      </c>
      <c r="Y62" s="4258">
        <f t="shared" ref="Y62:Y72" si="29">X62/10</f>
        <v>600000</v>
      </c>
      <c r="Z62" s="4258">
        <f t="shared" ref="Z62:Z72" si="30">SUM(X62:Y62)</f>
        <v>6600000</v>
      </c>
      <c r="AA62" s="3978">
        <f>SUM(AA63:AA66)</f>
        <v>6600000</v>
      </c>
      <c r="AB62" s="3760">
        <f>ROUND(U62-AA62,0)</f>
        <v>0</v>
      </c>
      <c r="AC62" s="4030">
        <f>Z62/U62</f>
        <v>1</v>
      </c>
      <c r="AD62" s="3980" t="s">
        <v>643</v>
      </c>
      <c r="AE62" s="4031"/>
      <c r="AF62" s="4065" t="s">
        <v>36</v>
      </c>
      <c r="AG62" s="3793" t="s">
        <v>156</v>
      </c>
      <c r="AH62" s="3794" t="s">
        <v>211</v>
      </c>
      <c r="AI62" s="3795" t="s">
        <v>212</v>
      </c>
      <c r="AJ62" s="3804">
        <v>1092137842</v>
      </c>
      <c r="AK62" s="3797" t="s">
        <v>213</v>
      </c>
      <c r="AL62" s="3795"/>
      <c r="AM62" s="3794"/>
      <c r="AN62" s="3795"/>
      <c r="AO62" s="3804"/>
      <c r="AP62" s="3798"/>
      <c r="AQ62" s="2425"/>
      <c r="AR62" s="2425"/>
    </row>
    <row r="63" spans="1:44" ht="13.5" hidden="1" customHeight="1">
      <c r="A63" s="2425"/>
      <c r="B63" s="2425"/>
      <c r="C63" s="5303"/>
      <c r="D63" s="5304"/>
      <c r="E63" s="5305"/>
      <c r="F63" s="2495"/>
      <c r="G63" s="2495"/>
      <c r="H63" s="2496" t="s">
        <v>198</v>
      </c>
      <c r="I63" s="2369"/>
      <c r="J63" s="2497"/>
      <c r="K63" s="3983" t="s">
        <v>115</v>
      </c>
      <c r="L63" s="2498"/>
      <c r="M63" s="2499"/>
      <c r="N63" s="2500"/>
      <c r="O63" s="2501"/>
      <c r="P63" s="2502"/>
      <c r="Q63" s="2503"/>
      <c r="R63" s="2504"/>
      <c r="S63" s="2505"/>
      <c r="T63" s="2505"/>
      <c r="U63" s="2506"/>
      <c r="V63" s="4236">
        <v>45478</v>
      </c>
      <c r="W63" s="2508">
        <v>45483</v>
      </c>
      <c r="X63" s="2509">
        <v>500000</v>
      </c>
      <c r="Y63" s="2509">
        <f t="shared" si="29"/>
        <v>50000</v>
      </c>
      <c r="Z63" s="2509">
        <f t="shared" si="30"/>
        <v>550000</v>
      </c>
      <c r="AA63" s="2510">
        <v>550000</v>
      </c>
      <c r="AB63" s="4245"/>
      <c r="AC63" s="2512"/>
      <c r="AD63" s="3986"/>
      <c r="AE63" s="3987"/>
      <c r="AF63" s="2515"/>
      <c r="AG63" s="2516"/>
      <c r="AH63" s="2495"/>
      <c r="AI63" s="2498"/>
      <c r="AJ63" s="2517"/>
      <c r="AK63" s="2496"/>
      <c r="AL63" s="2498"/>
      <c r="AM63" s="2495"/>
      <c r="AN63" s="2498"/>
      <c r="AO63" s="2517"/>
      <c r="AP63" s="2518"/>
      <c r="AQ63" s="2425"/>
      <c r="AR63" s="2519"/>
    </row>
    <row r="64" spans="1:44" ht="13.5" hidden="1" customHeight="1">
      <c r="A64" s="2425"/>
      <c r="B64" s="2425"/>
      <c r="C64" s="5306"/>
      <c r="D64" s="5307"/>
      <c r="E64" s="5308"/>
      <c r="F64" s="2521"/>
      <c r="G64" s="2521"/>
      <c r="H64" s="2522" t="s">
        <v>199</v>
      </c>
      <c r="I64" s="2399"/>
      <c r="J64" s="2523"/>
      <c r="K64" s="4238" t="s">
        <v>115</v>
      </c>
      <c r="L64" s="2524"/>
      <c r="M64" s="2525"/>
      <c r="N64" s="2526"/>
      <c r="O64" s="2527"/>
      <c r="P64" s="2432"/>
      <c r="Q64" s="2528"/>
      <c r="R64" s="2529"/>
      <c r="S64" s="2530"/>
      <c r="T64" s="2530"/>
      <c r="U64" s="2531"/>
      <c r="V64" s="2532">
        <v>45513</v>
      </c>
      <c r="W64" s="2533">
        <v>45520</v>
      </c>
      <c r="X64" s="2440">
        <v>500000</v>
      </c>
      <c r="Y64" s="2440">
        <f t="shared" si="29"/>
        <v>50000</v>
      </c>
      <c r="Z64" s="2440">
        <f t="shared" si="30"/>
        <v>550000</v>
      </c>
      <c r="AA64" s="4259">
        <v>550000</v>
      </c>
      <c r="AB64" s="4245"/>
      <c r="AC64" s="2386"/>
      <c r="AD64" s="4038"/>
      <c r="AE64" s="4039"/>
      <c r="AF64" s="2537"/>
      <c r="AG64" s="2538"/>
      <c r="AH64" s="2521"/>
      <c r="AI64" s="2524"/>
      <c r="AJ64" s="2539"/>
      <c r="AK64" s="2522"/>
      <c r="AL64" s="2524"/>
      <c r="AM64" s="2521"/>
      <c r="AN64" s="2524"/>
      <c r="AO64" s="2539"/>
      <c r="AP64" s="2540"/>
      <c r="AQ64" s="2425"/>
      <c r="AR64" s="2541"/>
    </row>
    <row r="65" spans="1:44" ht="13.5" hidden="1" customHeight="1">
      <c r="A65" s="2425"/>
      <c r="B65" s="2425"/>
      <c r="C65" s="5306"/>
      <c r="D65" s="5307"/>
      <c r="E65" s="5308"/>
      <c r="F65" s="2521"/>
      <c r="G65" s="2521"/>
      <c r="H65" s="2522" t="s">
        <v>214</v>
      </c>
      <c r="I65" s="2399"/>
      <c r="J65" s="2523"/>
      <c r="K65" s="4238" t="s">
        <v>115</v>
      </c>
      <c r="L65" s="2524"/>
      <c r="M65" s="2525"/>
      <c r="N65" s="2526"/>
      <c r="O65" s="2527"/>
      <c r="P65" s="2432"/>
      <c r="Q65" s="2528"/>
      <c r="R65" s="2529"/>
      <c r="S65" s="2530"/>
      <c r="T65" s="2530"/>
      <c r="U65" s="2531"/>
      <c r="V65" s="2532">
        <v>45535</v>
      </c>
      <c r="W65" s="2533">
        <v>45546</v>
      </c>
      <c r="X65" s="2440">
        <v>2500000</v>
      </c>
      <c r="Y65" s="2440">
        <f t="shared" si="29"/>
        <v>250000</v>
      </c>
      <c r="Z65" s="2440">
        <f t="shared" si="30"/>
        <v>2750000</v>
      </c>
      <c r="AA65" s="2542">
        <v>2750000</v>
      </c>
      <c r="AB65" s="2385"/>
      <c r="AC65" s="2386"/>
      <c r="AD65" s="4038"/>
      <c r="AE65" s="4039"/>
      <c r="AF65" s="2537"/>
      <c r="AG65" s="2538"/>
      <c r="AH65" s="2521"/>
      <c r="AI65" s="2524"/>
      <c r="AJ65" s="2539"/>
      <c r="AK65" s="2522"/>
      <c r="AL65" s="2524"/>
      <c r="AM65" s="2521"/>
      <c r="AN65" s="2524"/>
      <c r="AO65" s="2539"/>
      <c r="AP65" s="2540"/>
      <c r="AQ65" s="2425"/>
      <c r="AR65" s="2541"/>
    </row>
    <row r="66" spans="1:44" ht="13.5" hidden="1" customHeight="1">
      <c r="A66" s="2425"/>
      <c r="B66" s="2425"/>
      <c r="C66" s="5386"/>
      <c r="D66" s="5310"/>
      <c r="E66" s="5311"/>
      <c r="F66" s="3988"/>
      <c r="G66" s="3988"/>
      <c r="H66" s="3989" t="s">
        <v>723</v>
      </c>
      <c r="I66" s="3990"/>
      <c r="J66" s="4260"/>
      <c r="K66" s="3992" t="s">
        <v>115</v>
      </c>
      <c r="L66" s="3993"/>
      <c r="M66" s="3994"/>
      <c r="N66" s="3995"/>
      <c r="O66" s="4261"/>
      <c r="P66" s="4262"/>
      <c r="Q66" s="4263"/>
      <c r="R66" s="4264"/>
      <c r="S66" s="4000"/>
      <c r="T66" s="4000"/>
      <c r="U66" s="4001"/>
      <c r="V66" s="4002">
        <v>45688</v>
      </c>
      <c r="W66" s="4003">
        <v>45703</v>
      </c>
      <c r="X66" s="4004">
        <v>2500000</v>
      </c>
      <c r="Y66" s="4004">
        <f t="shared" si="29"/>
        <v>250000</v>
      </c>
      <c r="Z66" s="4004">
        <f t="shared" si="30"/>
        <v>2750000</v>
      </c>
      <c r="AA66" s="2549">
        <v>2750000</v>
      </c>
      <c r="AB66" s="4006"/>
      <c r="AC66" s="4007"/>
      <c r="AD66" s="4008"/>
      <c r="AE66" s="4009"/>
      <c r="AF66" s="4010"/>
      <c r="AG66" s="4011"/>
      <c r="AH66" s="3988"/>
      <c r="AI66" s="3993"/>
      <c r="AJ66" s="4012"/>
      <c r="AK66" s="3989"/>
      <c r="AL66" s="3993"/>
      <c r="AM66" s="3988"/>
      <c r="AN66" s="3993"/>
      <c r="AO66" s="4012"/>
      <c r="AP66" s="4013"/>
      <c r="AQ66" s="2425"/>
      <c r="AR66" s="2450"/>
    </row>
    <row r="67" spans="1:44" ht="30" customHeight="1">
      <c r="A67" s="2425"/>
      <c r="B67" s="2425"/>
      <c r="C67" s="5385">
        <v>19</v>
      </c>
      <c r="D67" s="5301"/>
      <c r="E67" s="5302"/>
      <c r="F67" s="3794" t="s">
        <v>638</v>
      </c>
      <c r="G67" s="3794" t="s">
        <v>678</v>
      </c>
      <c r="H67" s="3797" t="s">
        <v>38</v>
      </c>
      <c r="I67" s="3752" t="s">
        <v>112</v>
      </c>
      <c r="J67" s="4223" t="s">
        <v>216</v>
      </c>
      <c r="K67" s="4265" t="s">
        <v>115</v>
      </c>
      <c r="L67" s="3795" t="s">
        <v>39</v>
      </c>
      <c r="M67" s="4224" t="s">
        <v>16</v>
      </c>
      <c r="N67" s="3780" t="s">
        <v>72</v>
      </c>
      <c r="O67" s="4266">
        <v>45489</v>
      </c>
      <c r="P67" s="4062">
        <v>45489</v>
      </c>
      <c r="Q67" s="4063" t="s">
        <v>14</v>
      </c>
      <c r="R67" s="4024">
        <v>45853</v>
      </c>
      <c r="S67" s="4025">
        <v>8000000</v>
      </c>
      <c r="T67" s="4025">
        <f t="shared" ref="T67:T71" si="31">S67/10</f>
        <v>800000</v>
      </c>
      <c r="U67" s="4026">
        <f t="shared" ref="U67:U71" si="32">SUM(S67:T67)</f>
        <v>8800000</v>
      </c>
      <c r="V67" s="4064">
        <v>45489</v>
      </c>
      <c r="W67" s="4028">
        <v>45498</v>
      </c>
      <c r="X67" s="4025">
        <v>8000000</v>
      </c>
      <c r="Y67" s="4025">
        <f t="shared" si="29"/>
        <v>800000</v>
      </c>
      <c r="Z67" s="4025">
        <f t="shared" si="30"/>
        <v>8800000</v>
      </c>
      <c r="AA67" s="4029">
        <v>8800000</v>
      </c>
      <c r="AB67" s="3760">
        <f t="shared" ref="AB67:AB71" si="33">ROUND(U67-AA67,0)</f>
        <v>0</v>
      </c>
      <c r="AC67" s="4030">
        <f t="shared" ref="AC67:AC71" si="34">Z67/U67</f>
        <v>1</v>
      </c>
      <c r="AD67" s="3980" t="s">
        <v>643</v>
      </c>
      <c r="AE67" s="4031"/>
      <c r="AF67" s="4065"/>
      <c r="AG67" s="3793"/>
      <c r="AH67" s="3794"/>
      <c r="AI67" s="3795"/>
      <c r="AJ67" s="3804"/>
      <c r="AK67" s="3797"/>
      <c r="AL67" s="3795" t="s">
        <v>39</v>
      </c>
      <c r="AM67" s="3794" t="s">
        <v>217</v>
      </c>
      <c r="AN67" s="3795"/>
      <c r="AO67" s="3804"/>
      <c r="AP67" s="3798"/>
      <c r="AQ67" s="2425"/>
      <c r="AR67" s="2425"/>
    </row>
    <row r="68" spans="1:44" ht="30" customHeight="1">
      <c r="A68" s="3823"/>
      <c r="B68" s="3823"/>
      <c r="C68" s="5389">
        <v>20</v>
      </c>
      <c r="D68" s="5301"/>
      <c r="E68" s="5302"/>
      <c r="F68" s="3846" t="s">
        <v>638</v>
      </c>
      <c r="G68" s="3846" t="s">
        <v>678</v>
      </c>
      <c r="H68" s="3849" t="s">
        <v>42</v>
      </c>
      <c r="I68" s="3828" t="s">
        <v>112</v>
      </c>
      <c r="J68" s="4267" t="s">
        <v>197</v>
      </c>
      <c r="K68" s="3830" t="s">
        <v>642</v>
      </c>
      <c r="L68" s="3847" t="s">
        <v>43</v>
      </c>
      <c r="M68" s="3943" t="s">
        <v>16</v>
      </c>
      <c r="N68" s="3832" t="s">
        <v>72</v>
      </c>
      <c r="O68" s="4268">
        <v>45558</v>
      </c>
      <c r="P68" s="4069">
        <v>45558</v>
      </c>
      <c r="Q68" s="4070" t="s">
        <v>14</v>
      </c>
      <c r="R68" s="4071">
        <v>45922</v>
      </c>
      <c r="S68" s="4072">
        <v>1600000</v>
      </c>
      <c r="T68" s="4072">
        <f t="shared" si="31"/>
        <v>160000</v>
      </c>
      <c r="U68" s="4073">
        <f t="shared" si="32"/>
        <v>1760000</v>
      </c>
      <c r="V68" s="4074">
        <v>45558</v>
      </c>
      <c r="W68" s="4075">
        <v>45560</v>
      </c>
      <c r="X68" s="4072">
        <v>1600000</v>
      </c>
      <c r="Y68" s="4072">
        <f t="shared" si="29"/>
        <v>160000</v>
      </c>
      <c r="Z68" s="4072">
        <f t="shared" si="30"/>
        <v>1760000</v>
      </c>
      <c r="AA68" s="4076">
        <v>1760000</v>
      </c>
      <c r="AB68" s="3840">
        <f t="shared" si="33"/>
        <v>0</v>
      </c>
      <c r="AC68" s="4077">
        <f t="shared" si="34"/>
        <v>1</v>
      </c>
      <c r="AD68" s="4078" t="s">
        <v>643</v>
      </c>
      <c r="AE68" s="4269"/>
      <c r="AF68" s="4080"/>
      <c r="AG68" s="3845"/>
      <c r="AH68" s="3846"/>
      <c r="AI68" s="3847"/>
      <c r="AJ68" s="3848"/>
      <c r="AK68" s="3849"/>
      <c r="AL68" s="3847"/>
      <c r="AM68" s="3846"/>
      <c r="AN68" s="3847"/>
      <c r="AO68" s="3848"/>
      <c r="AP68" s="3850"/>
      <c r="AQ68" s="3823"/>
      <c r="AR68" s="3823"/>
    </row>
    <row r="69" spans="1:44" ht="30" customHeight="1">
      <c r="A69" s="3823"/>
      <c r="B69" s="3823"/>
      <c r="C69" s="5389">
        <v>21</v>
      </c>
      <c r="D69" s="5301"/>
      <c r="E69" s="5302"/>
      <c r="F69" s="4270" t="s">
        <v>638</v>
      </c>
      <c r="G69" s="4271" t="s">
        <v>679</v>
      </c>
      <c r="H69" s="4272" t="s">
        <v>45</v>
      </c>
      <c r="I69" s="3828" t="s">
        <v>112</v>
      </c>
      <c r="J69" s="4267" t="s">
        <v>197</v>
      </c>
      <c r="K69" s="3830" t="s">
        <v>642</v>
      </c>
      <c r="L69" s="4273" t="s">
        <v>46</v>
      </c>
      <c r="M69" s="4274" t="s">
        <v>16</v>
      </c>
      <c r="N69" s="3832" t="s">
        <v>72</v>
      </c>
      <c r="O69" s="4275">
        <v>45659</v>
      </c>
      <c r="P69" s="4276">
        <v>45659</v>
      </c>
      <c r="Q69" s="4277" t="s">
        <v>14</v>
      </c>
      <c r="R69" s="4278">
        <v>46112</v>
      </c>
      <c r="S69" s="4279">
        <v>1000000</v>
      </c>
      <c r="T69" s="4279">
        <f t="shared" si="31"/>
        <v>100000</v>
      </c>
      <c r="U69" s="4280">
        <f t="shared" si="32"/>
        <v>1100000</v>
      </c>
      <c r="V69" s="4281">
        <v>45663</v>
      </c>
      <c r="W69" s="4282">
        <v>45688</v>
      </c>
      <c r="X69" s="4279">
        <v>1000000</v>
      </c>
      <c r="Y69" s="4279">
        <f t="shared" si="29"/>
        <v>100000</v>
      </c>
      <c r="Z69" s="4279">
        <f t="shared" si="30"/>
        <v>1100000</v>
      </c>
      <c r="AA69" s="4076">
        <v>1100000</v>
      </c>
      <c r="AB69" s="3840">
        <f t="shared" si="33"/>
        <v>0</v>
      </c>
      <c r="AC69" s="4283">
        <f t="shared" si="34"/>
        <v>1</v>
      </c>
      <c r="AD69" s="4078" t="s">
        <v>643</v>
      </c>
      <c r="AE69" s="4284"/>
      <c r="AF69" s="4285"/>
      <c r="AG69" s="4286"/>
      <c r="AH69" s="4287"/>
      <c r="AI69" s="4273"/>
      <c r="AJ69" s="4288"/>
      <c r="AK69" s="4289"/>
      <c r="AL69" s="4273"/>
      <c r="AM69" s="4287"/>
      <c r="AN69" s="4273"/>
      <c r="AO69" s="4288"/>
      <c r="AP69" s="4290"/>
      <c r="AQ69" s="3823"/>
      <c r="AR69" s="3823"/>
    </row>
    <row r="70" spans="1:44" ht="30" customHeight="1">
      <c r="A70" s="2425"/>
      <c r="B70" s="2425"/>
      <c r="C70" s="5385">
        <v>22</v>
      </c>
      <c r="D70" s="5301"/>
      <c r="E70" s="5302"/>
      <c r="F70" s="3794" t="s">
        <v>668</v>
      </c>
      <c r="G70" s="3794" t="s">
        <v>724</v>
      </c>
      <c r="H70" s="3797" t="s">
        <v>725</v>
      </c>
      <c r="I70" s="4291" t="s">
        <v>726</v>
      </c>
      <c r="J70" s="4255" t="s">
        <v>641</v>
      </c>
      <c r="K70" s="4265" t="s">
        <v>115</v>
      </c>
      <c r="L70" s="3771" t="s">
        <v>41</v>
      </c>
      <c r="M70" s="4224" t="s">
        <v>16</v>
      </c>
      <c r="N70" s="4292" t="s">
        <v>227</v>
      </c>
      <c r="O70" s="4257">
        <v>45700</v>
      </c>
      <c r="P70" s="4062">
        <v>45700</v>
      </c>
      <c r="Q70" s="4063" t="s">
        <v>14</v>
      </c>
      <c r="R70" s="4024">
        <v>45700</v>
      </c>
      <c r="S70" s="4025">
        <v>6310000</v>
      </c>
      <c r="T70" s="4025">
        <f t="shared" si="31"/>
        <v>631000</v>
      </c>
      <c r="U70" s="4026">
        <f t="shared" si="32"/>
        <v>6941000</v>
      </c>
      <c r="V70" s="4064">
        <v>45695</v>
      </c>
      <c r="W70" s="4028">
        <v>45700</v>
      </c>
      <c r="X70" s="4025">
        <v>6310000</v>
      </c>
      <c r="Y70" s="4025">
        <f t="shared" si="29"/>
        <v>631000</v>
      </c>
      <c r="Z70" s="4025">
        <f t="shared" si="30"/>
        <v>6941000</v>
      </c>
      <c r="AA70" s="4029">
        <f>Z70</f>
        <v>6941000</v>
      </c>
      <c r="AB70" s="3760">
        <f t="shared" si="33"/>
        <v>0</v>
      </c>
      <c r="AC70" s="4030">
        <f t="shared" si="34"/>
        <v>1</v>
      </c>
      <c r="AD70" s="3980" t="s">
        <v>643</v>
      </c>
      <c r="AE70" s="4031"/>
      <c r="AF70" s="4293"/>
      <c r="AG70" s="3793"/>
      <c r="AH70" s="3794"/>
      <c r="AI70" s="3795"/>
      <c r="AJ70" s="3804"/>
      <c r="AK70" s="3797"/>
      <c r="AL70" s="4294"/>
      <c r="AM70" s="4295"/>
      <c r="AN70" s="4294"/>
      <c r="AO70" s="4296"/>
      <c r="AP70" s="4297"/>
      <c r="AQ70" s="2425"/>
      <c r="AR70" s="2425"/>
    </row>
    <row r="71" spans="1:44" ht="36">
      <c r="A71" s="3823"/>
      <c r="B71" s="3823"/>
      <c r="C71" s="5389">
        <v>23</v>
      </c>
      <c r="D71" s="5301"/>
      <c r="E71" s="5302"/>
      <c r="F71" s="3846" t="s">
        <v>615</v>
      </c>
      <c r="G71" s="3847" t="s">
        <v>660</v>
      </c>
      <c r="H71" s="4201" t="s">
        <v>771</v>
      </c>
      <c r="I71" s="4298" t="s">
        <v>112</v>
      </c>
      <c r="J71" s="4067" t="s">
        <v>641</v>
      </c>
      <c r="K71" s="3830" t="s">
        <v>642</v>
      </c>
      <c r="L71" s="3847" t="s">
        <v>662</v>
      </c>
      <c r="M71" s="3943" t="s">
        <v>16</v>
      </c>
      <c r="N71" s="3832" t="s">
        <v>72</v>
      </c>
      <c r="O71" s="4194">
        <v>45756</v>
      </c>
      <c r="P71" s="4299">
        <v>45756</v>
      </c>
      <c r="Q71" s="4070" t="s">
        <v>14</v>
      </c>
      <c r="R71" s="4300">
        <v>46163</v>
      </c>
      <c r="S71" s="4072">
        <v>33000000</v>
      </c>
      <c r="T71" s="4072">
        <f t="shared" si="31"/>
        <v>3300000</v>
      </c>
      <c r="U71" s="4073">
        <f t="shared" si="32"/>
        <v>36300000</v>
      </c>
      <c r="V71" s="4074"/>
      <c r="W71" s="4075"/>
      <c r="X71" s="4072">
        <f>SUM(X72:X73)</f>
        <v>9900000</v>
      </c>
      <c r="Y71" s="4072">
        <f t="shared" si="29"/>
        <v>990000</v>
      </c>
      <c r="Z71" s="4072">
        <f t="shared" si="30"/>
        <v>10890000</v>
      </c>
      <c r="AA71" s="3840">
        <f>SUM(AA72:AA73)</f>
        <v>10890000</v>
      </c>
      <c r="AB71" s="3840">
        <f t="shared" si="33"/>
        <v>25410000</v>
      </c>
      <c r="AC71" s="4077">
        <f t="shared" si="34"/>
        <v>0.3</v>
      </c>
      <c r="AD71" s="4078" t="s">
        <v>643</v>
      </c>
      <c r="AE71" s="4079"/>
      <c r="AF71" s="4301"/>
      <c r="AG71" s="4302" t="s">
        <v>116</v>
      </c>
      <c r="AH71" s="3846" t="s">
        <v>234</v>
      </c>
      <c r="AI71" s="3847" t="s">
        <v>235</v>
      </c>
      <c r="AJ71" s="3848" t="s">
        <v>236</v>
      </c>
      <c r="AK71" s="3849" t="s">
        <v>237</v>
      </c>
      <c r="AL71" s="4303" t="s">
        <v>116</v>
      </c>
      <c r="AM71" s="4304" t="s">
        <v>238</v>
      </c>
      <c r="AN71" s="4303" t="s">
        <v>239</v>
      </c>
      <c r="AO71" s="4305" t="s">
        <v>240</v>
      </c>
      <c r="AP71" s="4306" t="s">
        <v>241</v>
      </c>
      <c r="AQ71" s="3823"/>
      <c r="AR71" s="3823"/>
    </row>
    <row r="72" spans="1:44" ht="13.5" hidden="1" customHeight="1">
      <c r="A72" s="4307"/>
      <c r="B72" s="4307"/>
      <c r="C72" s="5381"/>
      <c r="D72" s="5291"/>
      <c r="E72" s="5292"/>
      <c r="F72" s="3853"/>
      <c r="G72" s="3853"/>
      <c r="H72" s="3854" t="s">
        <v>663</v>
      </c>
      <c r="I72" s="4308"/>
      <c r="J72" s="4083"/>
      <c r="K72" s="4309" t="s">
        <v>115</v>
      </c>
      <c r="L72" s="3858"/>
      <c r="M72" s="3859"/>
      <c r="N72" s="3860"/>
      <c r="O72" s="4310"/>
      <c r="P72" s="4311"/>
      <c r="Q72" s="4312"/>
      <c r="R72" s="3864"/>
      <c r="S72" s="3869"/>
      <c r="T72" s="3869"/>
      <c r="U72" s="4313"/>
      <c r="V72" s="4314">
        <v>45827</v>
      </c>
      <c r="W72" s="4315">
        <v>45838</v>
      </c>
      <c r="X72" s="3869">
        <v>9900000</v>
      </c>
      <c r="Y72" s="3869">
        <f t="shared" si="29"/>
        <v>990000</v>
      </c>
      <c r="Z72" s="3869">
        <f t="shared" si="30"/>
        <v>10890000</v>
      </c>
      <c r="AA72" s="4316">
        <v>10890000</v>
      </c>
      <c r="AB72" s="3869"/>
      <c r="AC72" s="4317">
        <v>0.3</v>
      </c>
      <c r="AD72" s="4318"/>
      <c r="AE72" s="4319"/>
      <c r="AF72" s="4320"/>
      <c r="AG72" s="4321"/>
      <c r="AH72" s="3853"/>
      <c r="AI72" s="3858"/>
      <c r="AJ72" s="4322"/>
      <c r="AK72" s="3854"/>
      <c r="AL72" s="3858"/>
      <c r="AM72" s="3853"/>
      <c r="AN72" s="3858"/>
      <c r="AO72" s="4322"/>
      <c r="AP72" s="4323"/>
      <c r="AQ72" s="4307"/>
      <c r="AR72" s="4307"/>
    </row>
    <row r="73" spans="1:44" ht="15" hidden="1" customHeight="1">
      <c r="A73" s="3823"/>
      <c r="B73" s="3823"/>
      <c r="C73" s="5384"/>
      <c r="D73" s="5111"/>
      <c r="E73" s="5184"/>
      <c r="F73" s="3937"/>
      <c r="G73" s="3937"/>
      <c r="H73" s="3938"/>
      <c r="I73" s="4324"/>
      <c r="J73" s="4325"/>
      <c r="K73" s="4326" t="s">
        <v>648</v>
      </c>
      <c r="L73" s="3942"/>
      <c r="M73" s="3943"/>
      <c r="N73" s="3944"/>
      <c r="O73" s="4327"/>
      <c r="P73" s="4328"/>
      <c r="Q73" s="4329"/>
      <c r="R73" s="4330"/>
      <c r="S73" s="4331"/>
      <c r="T73" s="4331"/>
      <c r="U73" s="4332"/>
      <c r="V73" s="4333"/>
      <c r="W73" s="4334"/>
      <c r="X73" s="4331"/>
      <c r="Y73" s="4331"/>
      <c r="Z73" s="4331"/>
      <c r="AA73" s="4335"/>
      <c r="AB73" s="3937"/>
      <c r="AC73" s="4336"/>
      <c r="AD73" s="4337"/>
      <c r="AE73" s="4338"/>
      <c r="AF73" s="4339"/>
      <c r="AG73" s="4340"/>
      <c r="AH73" s="3937"/>
      <c r="AI73" s="3942"/>
      <c r="AJ73" s="4341"/>
      <c r="AK73" s="3938"/>
      <c r="AL73" s="3942"/>
      <c r="AM73" s="3937"/>
      <c r="AN73" s="3942"/>
      <c r="AO73" s="4341"/>
      <c r="AP73" s="4342"/>
      <c r="AQ73" s="3823"/>
      <c r="AR73" s="3823"/>
    </row>
    <row r="74" spans="1:44" ht="54">
      <c r="A74" s="3823"/>
      <c r="B74" s="3823"/>
      <c r="C74" s="5389">
        <v>24</v>
      </c>
      <c r="D74" s="5301"/>
      <c r="E74" s="5302"/>
      <c r="F74" s="3846" t="s">
        <v>615</v>
      </c>
      <c r="G74" s="3847" t="s">
        <v>664</v>
      </c>
      <c r="H74" s="4201" t="s">
        <v>772</v>
      </c>
      <c r="I74" s="3828" t="s">
        <v>112</v>
      </c>
      <c r="J74" s="4343" t="s">
        <v>641</v>
      </c>
      <c r="K74" s="3830" t="s">
        <v>642</v>
      </c>
      <c r="L74" s="4344" t="s">
        <v>666</v>
      </c>
      <c r="M74" s="3943" t="s">
        <v>16</v>
      </c>
      <c r="N74" s="3832" t="s">
        <v>72</v>
      </c>
      <c r="O74" s="4068">
        <v>45700</v>
      </c>
      <c r="P74" s="4069">
        <v>45700</v>
      </c>
      <c r="Q74" s="4070" t="s">
        <v>14</v>
      </c>
      <c r="R74" s="4300">
        <v>46163</v>
      </c>
      <c r="S74" s="4072">
        <v>22000000</v>
      </c>
      <c r="T74" s="4072">
        <f>S74/10</f>
        <v>2200000</v>
      </c>
      <c r="U74" s="4073">
        <f>SUM(S74:T74)</f>
        <v>24200000</v>
      </c>
      <c r="V74" s="4074"/>
      <c r="W74" s="4075"/>
      <c r="X74" s="4072">
        <f>SUM(X75:X76)</f>
        <v>6600000</v>
      </c>
      <c r="Y74" s="4072">
        <f t="shared" ref="Y74:Y75" si="35">X74/10</f>
        <v>660000</v>
      </c>
      <c r="Z74" s="4072">
        <f t="shared" ref="Z74:Z75" si="36">SUM(X74:Y74)</f>
        <v>7260000</v>
      </c>
      <c r="AA74" s="4345"/>
      <c r="AB74" s="3840">
        <f>ROUND(U74-AA74,0)</f>
        <v>24200000</v>
      </c>
      <c r="AC74" s="4077">
        <f>Z74/U74</f>
        <v>0.3</v>
      </c>
      <c r="AD74" s="4078" t="s">
        <v>643</v>
      </c>
      <c r="AE74" s="4079"/>
      <c r="AF74" s="4301" t="s">
        <v>246</v>
      </c>
      <c r="AG74" s="4302" t="s">
        <v>247</v>
      </c>
      <c r="AH74" s="3846" t="s">
        <v>248</v>
      </c>
      <c r="AI74" s="3847" t="s">
        <v>248</v>
      </c>
      <c r="AJ74" s="4346" t="s">
        <v>249</v>
      </c>
      <c r="AK74" s="4289"/>
      <c r="AL74" s="3847" t="s">
        <v>247</v>
      </c>
      <c r="AM74" s="4347" t="s">
        <v>250</v>
      </c>
      <c r="AN74" s="4348" t="s">
        <v>251</v>
      </c>
      <c r="AO74" s="4349" t="s">
        <v>252</v>
      </c>
      <c r="AP74" s="4306" t="s">
        <v>253</v>
      </c>
      <c r="AQ74" s="3823"/>
      <c r="AR74" s="3823"/>
    </row>
    <row r="75" spans="1:44" ht="15.75" hidden="1" customHeight="1">
      <c r="A75" s="3823"/>
      <c r="B75" s="3823"/>
      <c r="C75" s="5389"/>
      <c r="D75" s="5301"/>
      <c r="E75" s="5302"/>
      <c r="F75" s="4081"/>
      <c r="G75" s="4081"/>
      <c r="H75" s="4082" t="s">
        <v>663</v>
      </c>
      <c r="I75" s="4308"/>
      <c r="J75" s="4083"/>
      <c r="K75" s="4309" t="s">
        <v>648</v>
      </c>
      <c r="L75" s="4084"/>
      <c r="M75" s="4085"/>
      <c r="N75" s="4086"/>
      <c r="O75" s="4350"/>
      <c r="P75" s="4351"/>
      <c r="Q75" s="4352"/>
      <c r="R75" s="4090"/>
      <c r="S75" s="4095"/>
      <c r="T75" s="4095"/>
      <c r="U75" s="4353"/>
      <c r="V75" s="4354"/>
      <c r="W75" s="4094"/>
      <c r="X75" s="4095">
        <v>6600000</v>
      </c>
      <c r="Y75" s="4095">
        <f t="shared" si="35"/>
        <v>660000</v>
      </c>
      <c r="Z75" s="4095">
        <f t="shared" si="36"/>
        <v>7260000</v>
      </c>
      <c r="AA75" s="4355"/>
      <c r="AB75" s="4095"/>
      <c r="AC75" s="4098">
        <v>0.3</v>
      </c>
      <c r="AD75" s="4099"/>
      <c r="AE75" s="4100"/>
      <c r="AF75" s="4356" t="s">
        <v>773</v>
      </c>
      <c r="AG75" s="4102"/>
      <c r="AH75" s="4081"/>
      <c r="AI75" s="4084"/>
      <c r="AJ75" s="4103"/>
      <c r="AK75" s="4082"/>
      <c r="AL75" s="4084"/>
      <c r="AM75" s="4081"/>
      <c r="AN75" s="4084"/>
      <c r="AO75" s="4103"/>
      <c r="AP75" s="4104"/>
      <c r="AQ75" s="3823"/>
      <c r="AR75" s="4105"/>
    </row>
    <row r="76" spans="1:44" ht="15.75" hidden="1" customHeight="1">
      <c r="A76" s="3823"/>
      <c r="B76" s="3823"/>
      <c r="C76" s="5400"/>
      <c r="D76" s="5310"/>
      <c r="E76" s="5311"/>
      <c r="F76" s="3960"/>
      <c r="G76" s="3960"/>
      <c r="H76" s="3963"/>
      <c r="I76" s="3939"/>
      <c r="J76" s="4357"/>
      <c r="K76" s="4358"/>
      <c r="L76" s="3961"/>
      <c r="M76" s="4359"/>
      <c r="N76" s="4360"/>
      <c r="O76" s="4361"/>
      <c r="P76" s="4362"/>
      <c r="Q76" s="4363"/>
      <c r="R76" s="4364"/>
      <c r="S76" s="3953"/>
      <c r="T76" s="3953"/>
      <c r="U76" s="4365"/>
      <c r="V76" s="3951"/>
      <c r="W76" s="3952"/>
      <c r="X76" s="3953"/>
      <c r="Y76" s="3953"/>
      <c r="Z76" s="3953"/>
      <c r="AA76" s="4134"/>
      <c r="AB76" s="3960"/>
      <c r="AC76" s="3955"/>
      <c r="AD76" s="3956"/>
      <c r="AE76" s="3957"/>
      <c r="AF76" s="3958"/>
      <c r="AG76" s="3959"/>
      <c r="AH76" s="3960"/>
      <c r="AI76" s="3961"/>
      <c r="AJ76" s="3962"/>
      <c r="AK76" s="3963"/>
      <c r="AL76" s="3961"/>
      <c r="AM76" s="3960"/>
      <c r="AN76" s="3961"/>
      <c r="AO76" s="3962"/>
      <c r="AP76" s="3964"/>
      <c r="AQ76" s="3823"/>
      <c r="AR76" s="3935"/>
    </row>
    <row r="77" spans="1:44" ht="30" customHeight="1">
      <c r="A77" s="2425"/>
      <c r="B77" s="2425"/>
      <c r="C77" s="5385">
        <v>25</v>
      </c>
      <c r="D77" s="5301"/>
      <c r="E77" s="5302"/>
      <c r="F77" s="4366" t="s">
        <v>668</v>
      </c>
      <c r="G77" s="4366" t="s">
        <v>724</v>
      </c>
      <c r="H77" s="4367" t="s">
        <v>257</v>
      </c>
      <c r="I77" s="3752" t="s">
        <v>112</v>
      </c>
      <c r="J77" s="4368" t="s">
        <v>641</v>
      </c>
      <c r="K77" s="3754" t="s">
        <v>115</v>
      </c>
      <c r="L77" s="3778" t="s">
        <v>259</v>
      </c>
      <c r="M77" s="4369" t="s">
        <v>16</v>
      </c>
      <c r="N77" s="3780" t="s">
        <v>72</v>
      </c>
      <c r="O77" s="4257">
        <v>45707</v>
      </c>
      <c r="P77" s="4370">
        <v>45707</v>
      </c>
      <c r="Q77" s="4371" t="s">
        <v>14</v>
      </c>
      <c r="R77" s="4024">
        <v>45716</v>
      </c>
      <c r="S77" s="4372">
        <v>7800000</v>
      </c>
      <c r="T77" s="4372">
        <f t="shared" ref="T77:T79" si="37">S77/10</f>
        <v>780000</v>
      </c>
      <c r="U77" s="4373">
        <f t="shared" ref="U77:U79" si="38">SUM(S77:T77)</f>
        <v>8580000</v>
      </c>
      <c r="V77" s="4374">
        <v>45714</v>
      </c>
      <c r="W77" s="4375">
        <v>45726</v>
      </c>
      <c r="X77" s="4372">
        <v>7800000</v>
      </c>
      <c r="Y77" s="4372">
        <f t="shared" ref="Y77:Y87" si="39">X77/10</f>
        <v>780000</v>
      </c>
      <c r="Z77" s="4372">
        <f t="shared" ref="Z77:Z87" si="40">SUM(X77:Y77)</f>
        <v>8580000</v>
      </c>
      <c r="AA77" s="4372">
        <v>8580000</v>
      </c>
      <c r="AB77" s="3760">
        <f t="shared" ref="AB77:AB78" si="41">ROUND(U77-AA77,0)</f>
        <v>0</v>
      </c>
      <c r="AC77" s="4376">
        <f t="shared" ref="AC77:AC78" si="42">Z77/U77</f>
        <v>1</v>
      </c>
      <c r="AD77" s="3980" t="s">
        <v>643</v>
      </c>
      <c r="AE77" s="4377"/>
      <c r="AF77" s="4378"/>
      <c r="AG77" s="4379" t="s">
        <v>259</v>
      </c>
      <c r="AH77" s="4366" t="s">
        <v>260</v>
      </c>
      <c r="AI77" s="4380"/>
      <c r="AJ77" s="4381" t="s">
        <v>261</v>
      </c>
      <c r="AK77" s="4382" t="s">
        <v>262</v>
      </c>
      <c r="AL77" s="4382" t="s">
        <v>259</v>
      </c>
      <c r="AM77" s="4382" t="s">
        <v>263</v>
      </c>
      <c r="AN77" s="4382" t="s">
        <v>264</v>
      </c>
      <c r="AO77" s="4382" t="s">
        <v>265</v>
      </c>
      <c r="AP77" s="4297" t="s">
        <v>266</v>
      </c>
      <c r="AQ77" s="2425"/>
      <c r="AR77" s="4383"/>
    </row>
    <row r="78" spans="1:44" ht="54">
      <c r="A78" s="4384"/>
      <c r="B78" s="4384"/>
      <c r="C78" s="5401">
        <v>26</v>
      </c>
      <c r="D78" s="5301"/>
      <c r="E78" s="5302"/>
      <c r="F78" s="4386" t="s">
        <v>668</v>
      </c>
      <c r="G78" s="4386" t="s">
        <v>669</v>
      </c>
      <c r="H78" s="4387" t="s">
        <v>268</v>
      </c>
      <c r="I78" s="4388" t="s">
        <v>112</v>
      </c>
      <c r="J78" s="4389" t="s">
        <v>641</v>
      </c>
      <c r="K78" s="4390" t="s">
        <v>670</v>
      </c>
      <c r="L78" s="4391" t="s">
        <v>671</v>
      </c>
      <c r="M78" s="4392" t="s">
        <v>16</v>
      </c>
      <c r="N78" s="4393">
        <f>SUM(N79:N81)</f>
        <v>1</v>
      </c>
      <c r="O78" s="4394">
        <v>45716</v>
      </c>
      <c r="P78" s="4395">
        <v>45716</v>
      </c>
      <c r="Q78" s="4385" t="s">
        <v>14</v>
      </c>
      <c r="R78" s="4396">
        <v>46022</v>
      </c>
      <c r="S78" s="4397">
        <f>SUM(S79:S83)</f>
        <v>333300000</v>
      </c>
      <c r="T78" s="4397">
        <f t="shared" si="37"/>
        <v>33330000</v>
      </c>
      <c r="U78" s="4398">
        <f t="shared" si="38"/>
        <v>366630000</v>
      </c>
      <c r="V78" s="4399"/>
      <c r="W78" s="4400"/>
      <c r="X78" s="4397">
        <f>SUM(X79:X83)</f>
        <v>316635000</v>
      </c>
      <c r="Y78" s="4397">
        <f t="shared" si="39"/>
        <v>31663500</v>
      </c>
      <c r="Z78" s="4397">
        <f t="shared" si="40"/>
        <v>348298500</v>
      </c>
      <c r="AA78" s="4397">
        <f>SUM(AA79:AA83)</f>
        <v>348298500.10000002</v>
      </c>
      <c r="AB78" s="4401">
        <f t="shared" si="41"/>
        <v>18331500</v>
      </c>
      <c r="AC78" s="4402">
        <f t="shared" si="42"/>
        <v>0.95</v>
      </c>
      <c r="AD78" s="4403" t="s">
        <v>643</v>
      </c>
      <c r="AE78" s="4404"/>
      <c r="AF78" s="4405" t="s">
        <v>774</v>
      </c>
      <c r="AG78" s="4406" t="s">
        <v>269</v>
      </c>
      <c r="AH78" s="4407" t="s">
        <v>271</v>
      </c>
      <c r="AI78" s="4407" t="s">
        <v>272</v>
      </c>
      <c r="AJ78" s="4407" t="s">
        <v>273</v>
      </c>
      <c r="AK78" s="4407" t="s">
        <v>274</v>
      </c>
      <c r="AL78" s="4407" t="s">
        <v>269</v>
      </c>
      <c r="AM78" s="4407" t="s">
        <v>275</v>
      </c>
      <c r="AN78" s="4407" t="s">
        <v>276</v>
      </c>
      <c r="AO78" s="4407" t="s">
        <v>277</v>
      </c>
      <c r="AP78" s="4408"/>
      <c r="AQ78" s="4384"/>
      <c r="AR78" s="4409"/>
    </row>
    <row r="79" spans="1:44" ht="13.5" hidden="1" customHeight="1">
      <c r="A79" s="20"/>
      <c r="B79" s="20"/>
      <c r="C79" s="5369"/>
      <c r="D79" s="5319"/>
      <c r="E79" s="5320"/>
      <c r="F79" s="827"/>
      <c r="G79" s="827"/>
      <c r="H79" s="829" t="s">
        <v>278</v>
      </c>
      <c r="I79" s="3535"/>
      <c r="J79" s="3536"/>
      <c r="K79" s="4410" t="s">
        <v>115</v>
      </c>
      <c r="L79" s="812" t="s">
        <v>671</v>
      </c>
      <c r="M79" s="3537" t="s">
        <v>279</v>
      </c>
      <c r="N79" s="4411">
        <v>0.8</v>
      </c>
      <c r="O79" s="4412">
        <v>45716</v>
      </c>
      <c r="P79" s="4413" t="s">
        <v>280</v>
      </c>
      <c r="Q79" s="816"/>
      <c r="R79" s="817"/>
      <c r="S79" s="818">
        <v>325500000</v>
      </c>
      <c r="T79" s="818">
        <f t="shared" si="37"/>
        <v>32550000</v>
      </c>
      <c r="U79" s="3542">
        <f t="shared" si="38"/>
        <v>358050000</v>
      </c>
      <c r="V79" s="3480">
        <v>45747</v>
      </c>
      <c r="W79" s="3544">
        <v>45762</v>
      </c>
      <c r="X79" s="818">
        <v>247380000</v>
      </c>
      <c r="Y79" s="818">
        <f t="shared" si="39"/>
        <v>24738000</v>
      </c>
      <c r="Z79" s="818">
        <f t="shared" si="40"/>
        <v>272118000</v>
      </c>
      <c r="AA79" s="4414">
        <v>272118000</v>
      </c>
      <c r="AB79" s="3546"/>
      <c r="AC79" s="3547">
        <f>(Z79+Z81+Z80)/U79</f>
        <v>0.95</v>
      </c>
      <c r="AD79" s="4415"/>
      <c r="AE79" s="4416"/>
      <c r="AF79" s="3550"/>
      <c r="AG79" s="826"/>
      <c r="AH79" s="827"/>
      <c r="AI79" s="812"/>
      <c r="AJ79" s="828"/>
      <c r="AK79" s="829"/>
      <c r="AL79" s="812"/>
      <c r="AM79" s="827"/>
      <c r="AN79" s="812"/>
      <c r="AO79" s="828"/>
      <c r="AP79" s="830"/>
      <c r="AQ79" s="20"/>
      <c r="AR79" s="3493"/>
    </row>
    <row r="80" spans="1:44" ht="13.5" hidden="1" customHeight="1">
      <c r="A80" s="20"/>
      <c r="B80" s="20"/>
      <c r="C80" s="5367"/>
      <c r="D80" s="5327"/>
      <c r="E80" s="5328"/>
      <c r="F80" s="698"/>
      <c r="G80" s="698"/>
      <c r="H80" s="700" t="s">
        <v>278</v>
      </c>
      <c r="I80" s="3551"/>
      <c r="J80" s="3552"/>
      <c r="K80" s="4417" t="s">
        <v>115</v>
      </c>
      <c r="L80" s="683" t="s">
        <v>672</v>
      </c>
      <c r="M80" s="3498" t="s">
        <v>281</v>
      </c>
      <c r="N80" s="4418">
        <v>0.1</v>
      </c>
      <c r="O80" s="4419"/>
      <c r="P80" s="4420"/>
      <c r="Q80" s="1053"/>
      <c r="R80" s="1054"/>
      <c r="S80" s="836"/>
      <c r="T80" s="836"/>
      <c r="U80" s="3503"/>
      <c r="V80" s="3504"/>
      <c r="W80" s="3505">
        <v>45772</v>
      </c>
      <c r="X80" s="836">
        <v>30922500</v>
      </c>
      <c r="Y80" s="836">
        <f t="shared" si="39"/>
        <v>3092250</v>
      </c>
      <c r="Z80" s="836">
        <f t="shared" si="40"/>
        <v>34014750</v>
      </c>
      <c r="AA80" s="4421">
        <v>34014750</v>
      </c>
      <c r="AB80" s="3558"/>
      <c r="AC80" s="3559"/>
      <c r="AD80" s="4422"/>
      <c r="AE80" s="4423"/>
      <c r="AF80" s="3562"/>
      <c r="AG80" s="697"/>
      <c r="AH80" s="698"/>
      <c r="AI80" s="683"/>
      <c r="AJ80" s="699"/>
      <c r="AK80" s="700"/>
      <c r="AL80" s="683"/>
      <c r="AM80" s="698"/>
      <c r="AN80" s="683"/>
      <c r="AO80" s="699"/>
      <c r="AP80" s="701"/>
      <c r="AQ80" s="20"/>
      <c r="AR80" s="558"/>
    </row>
    <row r="81" spans="1:44" ht="13.5" hidden="1" customHeight="1">
      <c r="A81" s="20"/>
      <c r="B81" s="20"/>
      <c r="C81" s="5339"/>
      <c r="D81" s="5330"/>
      <c r="E81" s="5331"/>
      <c r="F81" s="1078"/>
      <c r="G81" s="1078"/>
      <c r="H81" s="1080" t="s">
        <v>278</v>
      </c>
      <c r="I81" s="3563"/>
      <c r="J81" s="3564"/>
      <c r="K81" s="4424" t="s">
        <v>115</v>
      </c>
      <c r="L81" s="1062" t="s">
        <v>673</v>
      </c>
      <c r="M81" s="3565" t="s">
        <v>281</v>
      </c>
      <c r="N81" s="4425">
        <v>0.1</v>
      </c>
      <c r="O81" s="4426"/>
      <c r="P81" s="4427"/>
      <c r="Q81" s="1066"/>
      <c r="R81" s="1067"/>
      <c r="S81" s="1068"/>
      <c r="T81" s="1068"/>
      <c r="U81" s="3050"/>
      <c r="V81" s="3051"/>
      <c r="W81" s="3052">
        <v>45777</v>
      </c>
      <c r="X81" s="1068">
        <v>30922500</v>
      </c>
      <c r="Y81" s="1068">
        <f t="shared" si="39"/>
        <v>3092250</v>
      </c>
      <c r="Z81" s="1068">
        <f t="shared" si="40"/>
        <v>34014750</v>
      </c>
      <c r="AA81" s="4428">
        <v>34014750</v>
      </c>
      <c r="AB81" s="3571"/>
      <c r="AC81" s="3054"/>
      <c r="AD81" s="4429"/>
      <c r="AE81" s="4430"/>
      <c r="AF81" s="3057" t="s">
        <v>284</v>
      </c>
      <c r="AG81" s="1077"/>
      <c r="AH81" s="1078"/>
      <c r="AI81" s="1062"/>
      <c r="AJ81" s="1079"/>
      <c r="AK81" s="1080"/>
      <c r="AL81" s="1062"/>
      <c r="AM81" s="1078"/>
      <c r="AN81" s="1062"/>
      <c r="AO81" s="1079"/>
      <c r="AP81" s="1081"/>
      <c r="AQ81" s="20"/>
      <c r="AR81" s="20"/>
    </row>
    <row r="82" spans="1:44" ht="13.5" hidden="1" customHeight="1">
      <c r="A82" s="20"/>
      <c r="B82" s="20"/>
      <c r="C82" s="5178"/>
      <c r="D82" s="5179"/>
      <c r="E82" s="5333"/>
      <c r="F82" s="1099"/>
      <c r="G82" s="827"/>
      <c r="H82" s="1102" t="s">
        <v>285</v>
      </c>
      <c r="I82" s="4431"/>
      <c r="J82" s="4432"/>
      <c r="K82" s="4433" t="s">
        <v>115</v>
      </c>
      <c r="L82" s="812" t="s">
        <v>671</v>
      </c>
      <c r="M82" s="3537" t="s">
        <v>279</v>
      </c>
      <c r="N82" s="4434">
        <v>0.88890000000000002</v>
      </c>
      <c r="O82" s="4435">
        <v>45792</v>
      </c>
      <c r="P82" s="4436" t="s">
        <v>286</v>
      </c>
      <c r="Q82" s="1089"/>
      <c r="R82" s="1090"/>
      <c r="S82" s="1091">
        <v>7800000</v>
      </c>
      <c r="T82" s="1091">
        <f>S82/10</f>
        <v>780000</v>
      </c>
      <c r="U82" s="4437">
        <f>SUM(S82:T82)</f>
        <v>8580000</v>
      </c>
      <c r="V82" s="4438">
        <v>45838</v>
      </c>
      <c r="W82" s="4439">
        <v>45869</v>
      </c>
      <c r="X82" s="1091">
        <v>6586749</v>
      </c>
      <c r="Y82" s="1091">
        <f t="shared" si="39"/>
        <v>658674.9</v>
      </c>
      <c r="Z82" s="1091">
        <f t="shared" si="40"/>
        <v>7245423.9000000004</v>
      </c>
      <c r="AA82" s="4440">
        <v>7245424</v>
      </c>
      <c r="AB82" s="4441"/>
      <c r="AC82" s="3547">
        <f>(Z82+Z83)/U82</f>
        <v>0.95</v>
      </c>
      <c r="AD82" s="4442"/>
      <c r="AE82" s="4443"/>
      <c r="AF82" s="4444"/>
      <c r="AG82" s="1098"/>
      <c r="AH82" s="1099"/>
      <c r="AI82" s="1100"/>
      <c r="AJ82" s="1101"/>
      <c r="AK82" s="1102"/>
      <c r="AL82" s="1100"/>
      <c r="AM82" s="1099"/>
      <c r="AN82" s="1100"/>
      <c r="AO82" s="1101"/>
      <c r="AP82" s="1103"/>
      <c r="AQ82" s="20"/>
      <c r="AR82" s="20"/>
    </row>
    <row r="83" spans="1:44" ht="13.5" hidden="1" customHeight="1">
      <c r="A83" s="20"/>
      <c r="B83" s="20"/>
      <c r="C83" s="5367"/>
      <c r="D83" s="5327"/>
      <c r="E83" s="5328"/>
      <c r="F83" s="698"/>
      <c r="G83" s="698"/>
      <c r="H83" s="700" t="s">
        <v>285</v>
      </c>
      <c r="I83" s="3551"/>
      <c r="J83" s="3552"/>
      <c r="K83" s="4445" t="s">
        <v>115</v>
      </c>
      <c r="L83" s="683" t="s">
        <v>672</v>
      </c>
      <c r="M83" s="3498" t="s">
        <v>281</v>
      </c>
      <c r="N83" s="4418">
        <v>0.1111</v>
      </c>
      <c r="O83" s="4446"/>
      <c r="P83" s="4420"/>
      <c r="Q83" s="1053"/>
      <c r="R83" s="1054"/>
      <c r="S83" s="836"/>
      <c r="T83" s="836"/>
      <c r="U83" s="3503"/>
      <c r="V83" s="3504">
        <v>45839</v>
      </c>
      <c r="W83" s="3505">
        <v>45863</v>
      </c>
      <c r="X83" s="836">
        <v>823251</v>
      </c>
      <c r="Y83" s="836">
        <f t="shared" si="39"/>
        <v>82325.100000000006</v>
      </c>
      <c r="Z83" s="836">
        <f t="shared" si="40"/>
        <v>905576.1</v>
      </c>
      <c r="AA83" s="3570">
        <f>Z83</f>
        <v>905576.1</v>
      </c>
      <c r="AB83" s="3571"/>
      <c r="AC83" s="3054"/>
      <c r="AD83" s="4422"/>
      <c r="AE83" s="4423"/>
      <c r="AF83" s="3562"/>
      <c r="AG83" s="697" t="s">
        <v>282</v>
      </c>
      <c r="AH83" s="698"/>
      <c r="AI83" s="683"/>
      <c r="AJ83" s="699"/>
      <c r="AK83" s="700" t="s">
        <v>287</v>
      </c>
      <c r="AL83" s="683"/>
      <c r="AM83" s="698"/>
      <c r="AN83" s="683"/>
      <c r="AO83" s="699"/>
      <c r="AP83" s="701"/>
      <c r="AQ83" s="20"/>
      <c r="AR83" s="20"/>
    </row>
    <row r="84" spans="1:44" ht="30" customHeight="1">
      <c r="A84" s="4447"/>
      <c r="B84" s="4447"/>
      <c r="C84" s="5402">
        <v>27</v>
      </c>
      <c r="D84" s="5301"/>
      <c r="E84" s="5302"/>
      <c r="F84" s="4448" t="s">
        <v>615</v>
      </c>
      <c r="G84" s="4448">
        <v>205092</v>
      </c>
      <c r="H84" s="4449" t="s">
        <v>288</v>
      </c>
      <c r="I84" s="4174" t="s">
        <v>112</v>
      </c>
      <c r="J84" s="4450" t="s">
        <v>641</v>
      </c>
      <c r="K84" s="4176" t="s">
        <v>642</v>
      </c>
      <c r="L84" s="1796" t="s">
        <v>671</v>
      </c>
      <c r="M84" s="4451" t="s">
        <v>25</v>
      </c>
      <c r="N84" s="4179" t="s">
        <v>72</v>
      </c>
      <c r="O84" s="4452">
        <v>45716</v>
      </c>
      <c r="P84" s="4453">
        <v>45716</v>
      </c>
      <c r="Q84" s="4454" t="s">
        <v>14</v>
      </c>
      <c r="R84" s="4455">
        <v>46022</v>
      </c>
      <c r="S84" s="4456">
        <f>SUM(S85:S87)</f>
        <v>84500000</v>
      </c>
      <c r="T84" s="4456">
        <f t="shared" ref="T84:T87" si="43">S84/10</f>
        <v>8450000</v>
      </c>
      <c r="U84" s="4457">
        <f t="shared" ref="U84:U87" si="44">SUM(S84:T84)</f>
        <v>92950000</v>
      </c>
      <c r="V84" s="4458"/>
      <c r="W84" s="4459"/>
      <c r="X84" s="4456">
        <f>SUM(X85:X87)</f>
        <v>80275000</v>
      </c>
      <c r="Y84" s="4456">
        <f t="shared" si="39"/>
        <v>8027500</v>
      </c>
      <c r="Z84" s="4456">
        <f t="shared" si="40"/>
        <v>88302500</v>
      </c>
      <c r="AA84" s="4456">
        <f>SUM(AA85:AA87)</f>
        <v>88302500</v>
      </c>
      <c r="AB84" s="468">
        <f>ROUND(U84-AA84,0)</f>
        <v>4647500</v>
      </c>
      <c r="AC84" s="4460">
        <f>Z84/U84</f>
        <v>0.95</v>
      </c>
      <c r="AD84" s="4188" t="s">
        <v>643</v>
      </c>
      <c r="AE84" s="4461"/>
      <c r="AF84" s="4462" t="s">
        <v>289</v>
      </c>
      <c r="AG84" s="4463" t="s">
        <v>269</v>
      </c>
      <c r="AH84" s="4464" t="s">
        <v>271</v>
      </c>
      <c r="AI84" s="4464" t="s">
        <v>272</v>
      </c>
      <c r="AJ84" s="4464" t="s">
        <v>273</v>
      </c>
      <c r="AK84" s="4464" t="s">
        <v>274</v>
      </c>
      <c r="AL84" s="4464" t="s">
        <v>269</v>
      </c>
      <c r="AM84" s="4464" t="s">
        <v>275</v>
      </c>
      <c r="AN84" s="4464" t="s">
        <v>276</v>
      </c>
      <c r="AO84" s="4464" t="s">
        <v>277</v>
      </c>
      <c r="AP84" s="4465"/>
      <c r="AQ84" s="4447"/>
      <c r="AR84" s="4466"/>
    </row>
    <row r="85" spans="1:44" ht="13.5" hidden="1" customHeight="1">
      <c r="A85" s="20"/>
      <c r="B85" s="20"/>
      <c r="C85" s="5366"/>
      <c r="D85" s="5291"/>
      <c r="E85" s="5292"/>
      <c r="F85" s="507"/>
      <c r="G85" s="507"/>
      <c r="H85" s="3470" t="s">
        <v>689</v>
      </c>
      <c r="I85" s="3471"/>
      <c r="J85" s="3472"/>
      <c r="K85" s="4467" t="s">
        <v>115</v>
      </c>
      <c r="L85" s="812" t="s">
        <v>671</v>
      </c>
      <c r="M85" s="3473" t="s">
        <v>279</v>
      </c>
      <c r="N85" s="507"/>
      <c r="O85" s="3474">
        <v>45716</v>
      </c>
      <c r="P85" s="3475"/>
      <c r="Q85" s="3476"/>
      <c r="R85" s="3477"/>
      <c r="S85" s="3478">
        <v>67600000</v>
      </c>
      <c r="T85" s="3478">
        <f t="shared" si="43"/>
        <v>6760000</v>
      </c>
      <c r="U85" s="3479">
        <f t="shared" si="44"/>
        <v>74360000</v>
      </c>
      <c r="V85" s="3480">
        <v>45747</v>
      </c>
      <c r="W85" s="3481">
        <v>45762</v>
      </c>
      <c r="X85" s="497">
        <v>64220000</v>
      </c>
      <c r="Y85" s="497">
        <f t="shared" si="39"/>
        <v>6422000</v>
      </c>
      <c r="Z85" s="3478">
        <f t="shared" si="40"/>
        <v>70642000</v>
      </c>
      <c r="AA85" s="3482">
        <v>70642000</v>
      </c>
      <c r="AB85" s="3483"/>
      <c r="AC85" s="3484"/>
      <c r="AD85" s="4468"/>
      <c r="AE85" s="4469"/>
      <c r="AF85" s="3487"/>
      <c r="AG85" s="3488"/>
      <c r="AH85" s="3489"/>
      <c r="AI85" s="3490"/>
      <c r="AJ85" s="3491"/>
      <c r="AK85" s="3470"/>
      <c r="AL85" s="3490"/>
      <c r="AM85" s="3489"/>
      <c r="AN85" s="3490"/>
      <c r="AO85" s="3491"/>
      <c r="AP85" s="3492"/>
      <c r="AQ85" s="20"/>
      <c r="AR85" s="3493"/>
    </row>
    <row r="86" spans="1:44" ht="13.5" hidden="1" customHeight="1">
      <c r="A86" s="20"/>
      <c r="B86" s="20"/>
      <c r="C86" s="5367"/>
      <c r="D86" s="5327"/>
      <c r="E86" s="5328"/>
      <c r="F86" s="698"/>
      <c r="G86" s="698"/>
      <c r="H86" s="3494" t="s">
        <v>689</v>
      </c>
      <c r="I86" s="3495"/>
      <c r="J86" s="3496"/>
      <c r="K86" s="4470" t="s">
        <v>115</v>
      </c>
      <c r="L86" s="683" t="s">
        <v>672</v>
      </c>
      <c r="M86" s="3498" t="s">
        <v>281</v>
      </c>
      <c r="N86" s="698"/>
      <c r="O86" s="3499"/>
      <c r="P86" s="3500"/>
      <c r="R86" s="3501"/>
      <c r="S86" s="3502">
        <v>8450000</v>
      </c>
      <c r="T86" s="3502">
        <f t="shared" si="43"/>
        <v>845000</v>
      </c>
      <c r="U86" s="3503">
        <f t="shared" si="44"/>
        <v>9295000</v>
      </c>
      <c r="V86" s="3504">
        <v>45747</v>
      </c>
      <c r="W86" s="3505">
        <v>45770</v>
      </c>
      <c r="X86" s="836">
        <v>8027500</v>
      </c>
      <c r="Y86" s="836">
        <f t="shared" si="39"/>
        <v>802750</v>
      </c>
      <c r="Z86" s="3502">
        <f t="shared" si="40"/>
        <v>8830250</v>
      </c>
      <c r="AA86" s="3506">
        <v>8830250</v>
      </c>
      <c r="AB86" s="3507"/>
      <c r="AC86" s="3508"/>
      <c r="AD86" s="4471"/>
      <c r="AE86" s="4472"/>
      <c r="AF86" s="3511"/>
      <c r="AG86" s="3512"/>
      <c r="AH86" s="3513"/>
      <c r="AI86" s="3514"/>
      <c r="AJ86" s="3515"/>
      <c r="AK86" s="3494"/>
      <c r="AL86" s="3514"/>
      <c r="AM86" s="3513"/>
      <c r="AN86" s="3514"/>
      <c r="AO86" s="3515"/>
      <c r="AP86" s="3516"/>
      <c r="AQ86" s="20"/>
      <c r="AR86" s="20"/>
    </row>
    <row r="87" spans="1:44" ht="13.5" hidden="1" customHeight="1">
      <c r="A87" s="20"/>
      <c r="B87" s="20"/>
      <c r="C87" s="5368"/>
      <c r="D87" s="5324"/>
      <c r="E87" s="5325"/>
      <c r="F87" s="1032"/>
      <c r="G87" s="1032"/>
      <c r="H87" s="556" t="s">
        <v>689</v>
      </c>
      <c r="I87" s="3517"/>
      <c r="J87" s="3518"/>
      <c r="K87" s="4473" t="s">
        <v>115</v>
      </c>
      <c r="L87" s="1062" t="s">
        <v>673</v>
      </c>
      <c r="M87" s="3520" t="s">
        <v>281</v>
      </c>
      <c r="N87" s="1032"/>
      <c r="O87" s="3521"/>
      <c r="P87" s="3522"/>
      <c r="Q87" s="3523"/>
      <c r="R87" s="3524"/>
      <c r="S87" s="545">
        <v>8450000</v>
      </c>
      <c r="T87" s="545">
        <f t="shared" si="43"/>
        <v>845000</v>
      </c>
      <c r="U87" s="3525">
        <f t="shared" si="44"/>
        <v>9295000</v>
      </c>
      <c r="V87" s="3526">
        <v>45747</v>
      </c>
      <c r="W87" s="3527">
        <v>45777</v>
      </c>
      <c r="X87" s="1029">
        <v>8027500</v>
      </c>
      <c r="Y87" s="1068">
        <f t="shared" si="39"/>
        <v>802750</v>
      </c>
      <c r="Z87" s="3528">
        <f t="shared" si="40"/>
        <v>8830250</v>
      </c>
      <c r="AA87" s="3529">
        <v>8830250</v>
      </c>
      <c r="AB87" s="3530"/>
      <c r="AC87" s="3531"/>
      <c r="AD87" s="4474"/>
      <c r="AE87" s="4475"/>
      <c r="AF87" s="3534"/>
      <c r="AG87" s="552"/>
      <c r="AH87" s="553"/>
      <c r="AI87" s="554"/>
      <c r="AJ87" s="555"/>
      <c r="AK87" s="556"/>
      <c r="AL87" s="554"/>
      <c r="AM87" s="553"/>
      <c r="AN87" s="554"/>
      <c r="AO87" s="555"/>
      <c r="AP87" s="557"/>
      <c r="AQ87" s="20"/>
      <c r="AR87" s="558"/>
    </row>
    <row r="88" spans="1:44" ht="15.75" hidden="1" customHeight="1">
      <c r="A88" s="20"/>
      <c r="B88" s="20"/>
      <c r="C88" s="5369"/>
      <c r="D88" s="5319"/>
      <c r="E88" s="5320"/>
      <c r="F88" s="827"/>
      <c r="G88" s="827"/>
      <c r="H88" s="829"/>
      <c r="I88" s="3535"/>
      <c r="J88" s="3536"/>
      <c r="K88" s="4476" t="s">
        <v>648</v>
      </c>
      <c r="L88" s="812" t="s">
        <v>671</v>
      </c>
      <c r="M88" s="3537" t="s">
        <v>279</v>
      </c>
      <c r="N88" s="827"/>
      <c r="O88" s="3538"/>
      <c r="P88" s="3539"/>
      <c r="Q88" s="3540"/>
      <c r="R88" s="3541"/>
      <c r="S88" s="818"/>
      <c r="T88" s="818"/>
      <c r="U88" s="3542"/>
      <c r="V88" s="3543"/>
      <c r="W88" s="3544"/>
      <c r="X88" s="818"/>
      <c r="Y88" s="818"/>
      <c r="Z88" s="818"/>
      <c r="AA88" s="3545"/>
      <c r="AB88" s="3546"/>
      <c r="AC88" s="3547"/>
      <c r="AD88" s="4415"/>
      <c r="AE88" s="4416"/>
      <c r="AF88" s="3550"/>
      <c r="AG88" s="826"/>
      <c r="AH88" s="827"/>
      <c r="AI88" s="812"/>
      <c r="AJ88" s="828"/>
      <c r="AK88" s="829"/>
      <c r="AL88" s="812"/>
      <c r="AM88" s="827"/>
      <c r="AN88" s="812"/>
      <c r="AO88" s="828"/>
      <c r="AP88" s="830"/>
      <c r="AQ88" s="511"/>
      <c r="AR88" s="20"/>
    </row>
    <row r="89" spans="1:44" ht="15.75" hidden="1" customHeight="1">
      <c r="A89" s="20"/>
      <c r="B89" s="20"/>
      <c r="C89" s="5367"/>
      <c r="D89" s="5327"/>
      <c r="E89" s="5328"/>
      <c r="F89" s="698"/>
      <c r="G89" s="698"/>
      <c r="H89" s="700"/>
      <c r="I89" s="3551"/>
      <c r="J89" s="3552"/>
      <c r="K89" s="4445" t="s">
        <v>648</v>
      </c>
      <c r="L89" s="683" t="s">
        <v>672</v>
      </c>
      <c r="M89" s="3498" t="s">
        <v>281</v>
      </c>
      <c r="N89" s="698"/>
      <c r="O89" s="3553"/>
      <c r="P89" s="3554"/>
      <c r="Q89" s="3555"/>
      <c r="R89" s="3556"/>
      <c r="S89" s="836"/>
      <c r="T89" s="836"/>
      <c r="U89" s="3503"/>
      <c r="V89" s="3504"/>
      <c r="W89" s="3505"/>
      <c r="X89" s="836"/>
      <c r="Y89" s="836"/>
      <c r="Z89" s="836"/>
      <c r="AA89" s="3557"/>
      <c r="AB89" s="3558"/>
      <c r="AC89" s="3559"/>
      <c r="AD89" s="4422"/>
      <c r="AE89" s="4423"/>
      <c r="AF89" s="3562"/>
      <c r="AG89" s="697"/>
      <c r="AH89" s="698"/>
      <c r="AI89" s="683"/>
      <c r="AJ89" s="699"/>
      <c r="AK89" s="700"/>
      <c r="AL89" s="683"/>
      <c r="AM89" s="698"/>
      <c r="AN89" s="683"/>
      <c r="AO89" s="699"/>
      <c r="AP89" s="701"/>
      <c r="AQ89" s="702"/>
      <c r="AR89" s="20"/>
    </row>
    <row r="90" spans="1:44" ht="15.75" hidden="1" customHeight="1">
      <c r="A90" s="20"/>
      <c r="B90" s="20"/>
      <c r="C90" s="5339"/>
      <c r="D90" s="5330"/>
      <c r="E90" s="5331"/>
      <c r="F90" s="1078"/>
      <c r="G90" s="1078"/>
      <c r="H90" s="1080"/>
      <c r="I90" s="3563"/>
      <c r="J90" s="3564"/>
      <c r="K90" s="4424" t="s">
        <v>648</v>
      </c>
      <c r="L90" s="1062" t="s">
        <v>673</v>
      </c>
      <c r="M90" s="3565" t="s">
        <v>281</v>
      </c>
      <c r="N90" s="1078"/>
      <c r="O90" s="3566"/>
      <c r="P90" s="3567"/>
      <c r="Q90" s="3568"/>
      <c r="R90" s="3569"/>
      <c r="S90" s="1068"/>
      <c r="T90" s="1068"/>
      <c r="U90" s="3050"/>
      <c r="V90" s="3051"/>
      <c r="W90" s="3052"/>
      <c r="X90" s="1068"/>
      <c r="Y90" s="1068"/>
      <c r="Z90" s="1068"/>
      <c r="AA90" s="3570"/>
      <c r="AB90" s="3571"/>
      <c r="AC90" s="3054"/>
      <c r="AD90" s="4429"/>
      <c r="AE90" s="4430"/>
      <c r="AF90" s="3057"/>
      <c r="AG90" s="1077"/>
      <c r="AH90" s="1078"/>
      <c r="AI90" s="1062"/>
      <c r="AJ90" s="1079"/>
      <c r="AK90" s="1080"/>
      <c r="AL90" s="1062"/>
      <c r="AM90" s="1078"/>
      <c r="AN90" s="1062"/>
      <c r="AO90" s="1079"/>
      <c r="AP90" s="1081"/>
      <c r="AQ90" s="536"/>
      <c r="AR90" s="20"/>
    </row>
    <row r="91" spans="1:44" ht="30" customHeight="1">
      <c r="A91" s="2425"/>
      <c r="B91" s="2425"/>
      <c r="C91" s="5385">
        <v>28</v>
      </c>
      <c r="D91" s="5301"/>
      <c r="E91" s="5302"/>
      <c r="F91" s="3794" t="s">
        <v>615</v>
      </c>
      <c r="G91" s="3795" t="s">
        <v>727</v>
      </c>
      <c r="H91" s="4477" t="s">
        <v>775</v>
      </c>
      <c r="I91" s="3752" t="s">
        <v>231</v>
      </c>
      <c r="J91" s="4368" t="s">
        <v>641</v>
      </c>
      <c r="K91" s="3754" t="s">
        <v>115</v>
      </c>
      <c r="L91" s="3778" t="s">
        <v>662</v>
      </c>
      <c r="M91" s="4478" t="s">
        <v>16</v>
      </c>
      <c r="N91" s="3780" t="s">
        <v>72</v>
      </c>
      <c r="O91" s="4027">
        <v>45505</v>
      </c>
      <c r="P91" s="4479">
        <v>45627</v>
      </c>
      <c r="Q91" s="4063" t="s">
        <v>14</v>
      </c>
      <c r="R91" s="4480">
        <v>45716</v>
      </c>
      <c r="S91" s="4025">
        <v>25200000</v>
      </c>
      <c r="T91" s="4025">
        <f t="shared" ref="T91:T95" si="45">S91/10</f>
        <v>2520000</v>
      </c>
      <c r="U91" s="4026">
        <f t="shared" ref="U91:U95" si="46">SUM(S91:T91)</f>
        <v>27720000</v>
      </c>
      <c r="V91" s="4064">
        <v>45713</v>
      </c>
      <c r="W91" s="4028">
        <v>45728</v>
      </c>
      <c r="X91" s="4025">
        <v>25200000</v>
      </c>
      <c r="Y91" s="4025">
        <f t="shared" ref="Y91:Y92" si="47">X91/10</f>
        <v>2520000</v>
      </c>
      <c r="Z91" s="4025">
        <f t="shared" ref="Z91:Z92" si="48">SUM(X91:Y91)</f>
        <v>27720000</v>
      </c>
      <c r="AA91" s="4025">
        <v>27720000</v>
      </c>
      <c r="AB91" s="3760">
        <f t="shared" ref="AB91:AB95" si="49">ROUND(U91-AA91,0)</f>
        <v>0</v>
      </c>
      <c r="AC91" s="4030">
        <f t="shared" ref="AC91:AC95" si="50">Z91/U91</f>
        <v>1</v>
      </c>
      <c r="AD91" s="3980" t="s">
        <v>643</v>
      </c>
      <c r="AE91" s="4031"/>
      <c r="AF91" s="4293" t="s">
        <v>292</v>
      </c>
      <c r="AG91" s="4379"/>
      <c r="AH91" s="4382"/>
      <c r="AI91" s="4382"/>
      <c r="AJ91" s="4382"/>
      <c r="AK91" s="4382"/>
      <c r="AL91" s="4382" t="s">
        <v>116</v>
      </c>
      <c r="AM91" s="4382" t="s">
        <v>293</v>
      </c>
      <c r="AN91" s="4382" t="s">
        <v>294</v>
      </c>
      <c r="AO91" s="4382" t="s">
        <v>295</v>
      </c>
      <c r="AP91" s="4297" t="s">
        <v>296</v>
      </c>
      <c r="AQ91" s="2425"/>
      <c r="AR91" s="2425"/>
    </row>
    <row r="92" spans="1:44" ht="72">
      <c r="A92" s="2543"/>
      <c r="B92" s="2543"/>
      <c r="C92" s="5385">
        <v>29</v>
      </c>
      <c r="D92" s="5301"/>
      <c r="E92" s="5302"/>
      <c r="F92" s="3794" t="s">
        <v>615</v>
      </c>
      <c r="G92" s="3795" t="s">
        <v>727</v>
      </c>
      <c r="H92" s="4477" t="s">
        <v>776</v>
      </c>
      <c r="I92" s="3752" t="s">
        <v>231</v>
      </c>
      <c r="J92" s="4368" t="s">
        <v>641</v>
      </c>
      <c r="K92" s="3754" t="s">
        <v>115</v>
      </c>
      <c r="L92" s="4481" t="s">
        <v>677</v>
      </c>
      <c r="M92" s="4478" t="s">
        <v>16</v>
      </c>
      <c r="N92" s="3780" t="s">
        <v>72</v>
      </c>
      <c r="O92" s="4257">
        <v>45505</v>
      </c>
      <c r="P92" s="4479">
        <v>45627</v>
      </c>
      <c r="Q92" s="4063" t="s">
        <v>14</v>
      </c>
      <c r="R92" s="4480">
        <v>45716</v>
      </c>
      <c r="S92" s="4025">
        <v>16800000</v>
      </c>
      <c r="T92" s="4025">
        <f t="shared" si="45"/>
        <v>1680000</v>
      </c>
      <c r="U92" s="4026">
        <f t="shared" si="46"/>
        <v>18480000</v>
      </c>
      <c r="V92" s="4064">
        <v>45772</v>
      </c>
      <c r="W92" s="4482">
        <v>45772</v>
      </c>
      <c r="X92" s="4025">
        <v>16800000</v>
      </c>
      <c r="Y92" s="4025">
        <f t="shared" si="47"/>
        <v>1680000</v>
      </c>
      <c r="Z92" s="4025">
        <f t="shared" si="48"/>
        <v>18480000</v>
      </c>
      <c r="AA92" s="4025">
        <v>18480000</v>
      </c>
      <c r="AB92" s="3760">
        <f t="shared" si="49"/>
        <v>0</v>
      </c>
      <c r="AC92" s="4030">
        <f t="shared" si="50"/>
        <v>1</v>
      </c>
      <c r="AD92" s="3980" t="s">
        <v>643</v>
      </c>
      <c r="AE92" s="4483"/>
      <c r="AF92" s="4065" t="s">
        <v>300</v>
      </c>
      <c r="AG92" s="4379"/>
      <c r="AH92" s="4484"/>
      <c r="AI92" s="4484"/>
      <c r="AJ92" s="4484"/>
      <c r="AK92" s="4484"/>
      <c r="AL92" s="4382" t="s">
        <v>301</v>
      </c>
      <c r="AM92" s="4382" t="s">
        <v>302</v>
      </c>
      <c r="AN92" s="4382" t="s">
        <v>303</v>
      </c>
      <c r="AO92" s="4382" t="s">
        <v>304</v>
      </c>
      <c r="AP92" s="4297" t="s">
        <v>305</v>
      </c>
      <c r="AQ92" s="2543"/>
      <c r="AR92" s="2543"/>
    </row>
    <row r="93" spans="1:44" ht="30" customHeight="1">
      <c r="A93" s="3823"/>
      <c r="B93" s="3823"/>
      <c r="C93" s="5403">
        <v>37</v>
      </c>
      <c r="D93" s="5076"/>
      <c r="E93" s="5192"/>
      <c r="F93" s="3846" t="s">
        <v>615</v>
      </c>
      <c r="G93" s="3846" t="s">
        <v>674</v>
      </c>
      <c r="H93" s="3849" t="s">
        <v>777</v>
      </c>
      <c r="I93" s="4485" t="s">
        <v>231</v>
      </c>
      <c r="J93" s="4486" t="s">
        <v>641</v>
      </c>
      <c r="K93" s="3830" t="s">
        <v>642</v>
      </c>
      <c r="L93" s="3826" t="s">
        <v>662</v>
      </c>
      <c r="M93" s="4487" t="s">
        <v>16</v>
      </c>
      <c r="N93" s="4488">
        <v>0.6</v>
      </c>
      <c r="O93" s="4489"/>
      <c r="P93" s="4299"/>
      <c r="Q93" s="4070" t="s">
        <v>14</v>
      </c>
      <c r="R93" s="4490"/>
      <c r="S93" s="4072">
        <v>18000000</v>
      </c>
      <c r="T93" s="4072">
        <f t="shared" si="45"/>
        <v>1800000</v>
      </c>
      <c r="U93" s="4073">
        <f t="shared" si="46"/>
        <v>19800000</v>
      </c>
      <c r="V93" s="4074"/>
      <c r="W93" s="4075"/>
      <c r="X93" s="4491">
        <v>0</v>
      </c>
      <c r="Y93" s="4491">
        <v>0</v>
      </c>
      <c r="Z93" s="4279">
        <f>X93+Y93</f>
        <v>0</v>
      </c>
      <c r="AA93" s="4345">
        <v>0</v>
      </c>
      <c r="AB93" s="3840">
        <f t="shared" si="49"/>
        <v>19800000</v>
      </c>
      <c r="AC93" s="4077">
        <f t="shared" si="50"/>
        <v>0</v>
      </c>
      <c r="AD93" s="4078" t="s">
        <v>643</v>
      </c>
      <c r="AE93" s="4492"/>
      <c r="AF93" s="4493" t="s">
        <v>308</v>
      </c>
      <c r="AG93" s="4494"/>
      <c r="AH93" s="4495"/>
      <c r="AI93" s="4495"/>
      <c r="AJ93" s="4495"/>
      <c r="AK93" s="4495"/>
      <c r="AL93" s="4495"/>
      <c r="AM93" s="4495"/>
      <c r="AN93" s="4495"/>
      <c r="AO93" s="4495"/>
      <c r="AP93" s="4496"/>
      <c r="AQ93" s="3823"/>
      <c r="AR93" s="3823"/>
    </row>
    <row r="94" spans="1:44" ht="30" customHeight="1">
      <c r="A94" s="3823"/>
      <c r="B94" s="3823"/>
      <c r="C94" s="5403">
        <v>38</v>
      </c>
      <c r="D94" s="5076"/>
      <c r="E94" s="5192"/>
      <c r="F94" s="4270" t="s">
        <v>615</v>
      </c>
      <c r="G94" s="3846" t="s">
        <v>674</v>
      </c>
      <c r="H94" s="3849" t="s">
        <v>778</v>
      </c>
      <c r="I94" s="4485" t="s">
        <v>112</v>
      </c>
      <c r="J94" s="4497" t="s">
        <v>641</v>
      </c>
      <c r="K94" s="3830" t="s">
        <v>642</v>
      </c>
      <c r="L94" s="4498" t="s">
        <v>677</v>
      </c>
      <c r="M94" s="4499" t="s">
        <v>16</v>
      </c>
      <c r="N94" s="4488">
        <v>0.4</v>
      </c>
      <c r="O94" s="4500">
        <v>45870</v>
      </c>
      <c r="P94" s="4501">
        <v>45505</v>
      </c>
      <c r="Q94" s="3936" t="s">
        <v>14</v>
      </c>
      <c r="R94" s="4502">
        <v>45900</v>
      </c>
      <c r="S94" s="4072">
        <v>12000000</v>
      </c>
      <c r="T94" s="4072">
        <f t="shared" si="45"/>
        <v>1200000</v>
      </c>
      <c r="U94" s="4073">
        <f t="shared" si="46"/>
        <v>13200000</v>
      </c>
      <c r="V94" s="4281"/>
      <c r="W94" s="4282"/>
      <c r="X94" s="4279"/>
      <c r="Y94" s="4279"/>
      <c r="Z94" s="4279"/>
      <c r="AA94" s="4345"/>
      <c r="AB94" s="3840">
        <f t="shared" si="49"/>
        <v>13200000</v>
      </c>
      <c r="AC94" s="4077">
        <f t="shared" si="50"/>
        <v>0</v>
      </c>
      <c r="AD94" s="4503"/>
      <c r="AE94" s="4492"/>
      <c r="AF94" s="4493" t="s">
        <v>310</v>
      </c>
      <c r="AG94" s="4504" t="s">
        <v>301</v>
      </c>
      <c r="AH94" s="4505" t="s">
        <v>311</v>
      </c>
      <c r="AI94" s="4505" t="s">
        <v>312</v>
      </c>
      <c r="AJ94" s="4505" t="s">
        <v>313</v>
      </c>
      <c r="AK94" s="4505"/>
      <c r="AL94" s="4505"/>
      <c r="AM94" s="4505"/>
      <c r="AN94" s="4505"/>
      <c r="AO94" s="4505"/>
      <c r="AP94" s="4506"/>
      <c r="AQ94" s="3823"/>
      <c r="AR94" s="3823"/>
    </row>
    <row r="95" spans="1:44" ht="30" customHeight="1">
      <c r="A95" s="4507"/>
      <c r="B95" s="4507"/>
      <c r="C95" s="5401">
        <v>30</v>
      </c>
      <c r="D95" s="5301"/>
      <c r="E95" s="5302"/>
      <c r="F95" s="4508" t="s">
        <v>615</v>
      </c>
      <c r="G95" s="4508" t="s">
        <v>688</v>
      </c>
      <c r="H95" s="4509" t="s">
        <v>779</v>
      </c>
      <c r="I95" s="4510" t="s">
        <v>112</v>
      </c>
      <c r="J95" s="4511" t="s">
        <v>641</v>
      </c>
      <c r="K95" s="4512" t="s">
        <v>670</v>
      </c>
      <c r="L95" s="4513" t="s">
        <v>332</v>
      </c>
      <c r="M95" s="4514" t="s">
        <v>16</v>
      </c>
      <c r="N95" s="4515" t="s">
        <v>72</v>
      </c>
      <c r="O95" s="4516">
        <v>45777</v>
      </c>
      <c r="P95" s="4517">
        <v>45777</v>
      </c>
      <c r="Q95" s="4518" t="s">
        <v>14</v>
      </c>
      <c r="R95" s="4519">
        <v>47848</v>
      </c>
      <c r="S95" s="4520">
        <v>136500000</v>
      </c>
      <c r="T95" s="4520">
        <f t="shared" si="45"/>
        <v>13650000</v>
      </c>
      <c r="U95" s="4521">
        <f t="shared" si="46"/>
        <v>150150000</v>
      </c>
      <c r="V95" s="4522"/>
      <c r="W95" s="4523"/>
      <c r="X95" s="4520">
        <f>SUM(X96:X97)</f>
        <v>129675000</v>
      </c>
      <c r="Y95" s="4520">
        <f>X95/10</f>
        <v>12967500</v>
      </c>
      <c r="Z95" s="4520">
        <f t="shared" ref="Z95:Z96" si="51">SUM(X95:Y95)</f>
        <v>142642500</v>
      </c>
      <c r="AA95" s="4520">
        <f>Z95</f>
        <v>142642500</v>
      </c>
      <c r="AB95" s="4524">
        <f t="shared" si="49"/>
        <v>7507500</v>
      </c>
      <c r="AC95" s="4525">
        <f t="shared" si="50"/>
        <v>0.95</v>
      </c>
      <c r="AD95" s="4526" t="s">
        <v>643</v>
      </c>
      <c r="AE95" s="4527"/>
      <c r="AF95" s="4528" t="s">
        <v>333</v>
      </c>
      <c r="AG95" s="4529"/>
      <c r="AH95" s="4530"/>
      <c r="AI95" s="4530"/>
      <c r="AJ95" s="4530"/>
      <c r="AK95" s="4530"/>
      <c r="AL95" s="4530" t="s">
        <v>332</v>
      </c>
      <c r="AM95" s="4530" t="s">
        <v>334</v>
      </c>
      <c r="AN95" s="4530" t="s">
        <v>335</v>
      </c>
      <c r="AO95" s="4530" t="s">
        <v>336</v>
      </c>
      <c r="AP95" s="4531" t="s">
        <v>337</v>
      </c>
      <c r="AQ95" s="4507"/>
      <c r="AR95" s="4507"/>
    </row>
    <row r="96" spans="1:44" ht="13.5" hidden="1" customHeight="1">
      <c r="A96" s="4507"/>
      <c r="B96" s="4507"/>
      <c r="C96" s="5401"/>
      <c r="D96" s="5301"/>
      <c r="E96" s="5302"/>
      <c r="F96" s="4532"/>
      <c r="G96" s="4532"/>
      <c r="H96" s="4533" t="s">
        <v>689</v>
      </c>
      <c r="I96" s="4534"/>
      <c r="J96" s="4535"/>
      <c r="K96" s="4536" t="s">
        <v>115</v>
      </c>
      <c r="L96" s="4537"/>
      <c r="M96" s="4538"/>
      <c r="N96" s="4539"/>
      <c r="O96" s="4540"/>
      <c r="P96" s="4541"/>
      <c r="Q96" s="4542"/>
      <c r="R96" s="4543"/>
      <c r="S96" s="4544"/>
      <c r="T96" s="4544"/>
      <c r="U96" s="4545"/>
      <c r="V96" s="4546">
        <v>45777</v>
      </c>
      <c r="W96" s="4547">
        <v>45799</v>
      </c>
      <c r="X96" s="4544">
        <v>129675000</v>
      </c>
      <c r="Y96" s="4544">
        <f>X95/10</f>
        <v>12967500</v>
      </c>
      <c r="Z96" s="4544">
        <f t="shared" si="51"/>
        <v>142642500</v>
      </c>
      <c r="AA96" s="4548">
        <v>142642500</v>
      </c>
      <c r="AB96" s="4544"/>
      <c r="AC96" s="4549"/>
      <c r="AD96" s="4550"/>
      <c r="AE96" s="4551"/>
      <c r="AF96" s="4552"/>
      <c r="AG96" s="4553"/>
      <c r="AH96" s="4532"/>
      <c r="AI96" s="4537"/>
      <c r="AJ96" s="4554"/>
      <c r="AK96" s="4533"/>
      <c r="AL96" s="4537"/>
      <c r="AM96" s="4532"/>
      <c r="AN96" s="4537"/>
      <c r="AO96" s="4554"/>
      <c r="AP96" s="4555"/>
      <c r="AQ96" s="4507"/>
      <c r="AR96" s="4556"/>
    </row>
    <row r="97" spans="1:44" ht="15.75" hidden="1" customHeight="1">
      <c r="A97" s="4507"/>
      <c r="B97" s="4507"/>
      <c r="C97" s="5410"/>
      <c r="D97" s="5310"/>
      <c r="E97" s="5311"/>
      <c r="F97" s="4557"/>
      <c r="G97" s="4557"/>
      <c r="H97" s="4558"/>
      <c r="I97" s="4559"/>
      <c r="J97" s="4560"/>
      <c r="K97" s="4561" t="s">
        <v>648</v>
      </c>
      <c r="L97" s="4562"/>
      <c r="M97" s="4563"/>
      <c r="N97" s="4564"/>
      <c r="O97" s="4565"/>
      <c r="P97" s="4566"/>
      <c r="Q97" s="4567"/>
      <c r="R97" s="4568"/>
      <c r="S97" s="4569"/>
      <c r="T97" s="4569"/>
      <c r="U97" s="4570"/>
      <c r="V97" s="4571"/>
      <c r="W97" s="4572"/>
      <c r="X97" s="4569"/>
      <c r="Y97" s="4569"/>
      <c r="Z97" s="4569"/>
      <c r="AA97" s="4573"/>
      <c r="AB97" s="4557"/>
      <c r="AC97" s="4574"/>
      <c r="AD97" s="4575"/>
      <c r="AE97" s="4576"/>
      <c r="AF97" s="4577"/>
      <c r="AG97" s="4578"/>
      <c r="AH97" s="4557"/>
      <c r="AI97" s="4562"/>
      <c r="AJ97" s="4579"/>
      <c r="AK97" s="4558"/>
      <c r="AL97" s="4562"/>
      <c r="AM97" s="4557"/>
      <c r="AN97" s="4562"/>
      <c r="AO97" s="4579"/>
      <c r="AP97" s="4580"/>
      <c r="AQ97" s="4507"/>
      <c r="AR97" s="4581"/>
    </row>
    <row r="98" spans="1:44" ht="30" customHeight="1">
      <c r="A98" s="4507"/>
      <c r="B98" s="4507"/>
      <c r="C98" s="5401">
        <v>31</v>
      </c>
      <c r="D98" s="5301"/>
      <c r="E98" s="5302"/>
      <c r="F98" s="4508" t="s">
        <v>615</v>
      </c>
      <c r="G98" s="4582" t="s">
        <v>690</v>
      </c>
      <c r="H98" s="4509" t="s">
        <v>780</v>
      </c>
      <c r="I98" s="4510" t="s">
        <v>112</v>
      </c>
      <c r="J98" s="4583" t="s">
        <v>641</v>
      </c>
      <c r="K98" s="4536" t="s">
        <v>670</v>
      </c>
      <c r="L98" s="4513" t="s">
        <v>691</v>
      </c>
      <c r="M98" s="4514" t="s">
        <v>16</v>
      </c>
      <c r="N98" s="4515" t="s">
        <v>72</v>
      </c>
      <c r="O98" s="4516">
        <v>45789</v>
      </c>
      <c r="P98" s="4517">
        <v>45789</v>
      </c>
      <c r="Q98" s="4518" t="s">
        <v>14</v>
      </c>
      <c r="R98" s="4584">
        <v>45838</v>
      </c>
      <c r="S98" s="4520">
        <v>124975000</v>
      </c>
      <c r="T98" s="4520">
        <f>S98/10</f>
        <v>12497500</v>
      </c>
      <c r="U98" s="4521">
        <f>SUM(S98:T98)</f>
        <v>137472500</v>
      </c>
      <c r="V98" s="4585"/>
      <c r="W98" s="4523"/>
      <c r="X98" s="4520">
        <f>SUM(X99:X100)</f>
        <v>124975000</v>
      </c>
      <c r="Y98" s="4520">
        <f>X98/10</f>
        <v>12497500</v>
      </c>
      <c r="Z98" s="4520">
        <f t="shared" ref="Z98:Z104" si="52">SUM(X98:Y98)</f>
        <v>137472500</v>
      </c>
      <c r="AA98" s="4520">
        <v>0</v>
      </c>
      <c r="AB98" s="4524">
        <f>ROUND(U98-AA98,0)</f>
        <v>137472500</v>
      </c>
      <c r="AC98" s="4525">
        <f>Z98/U98</f>
        <v>1</v>
      </c>
      <c r="AD98" s="4526" t="s">
        <v>643</v>
      </c>
      <c r="AE98" s="4527"/>
      <c r="AF98" s="4528" t="s">
        <v>341</v>
      </c>
      <c r="AG98" s="4529" t="s">
        <v>342</v>
      </c>
      <c r="AH98" s="4530" t="s">
        <v>343</v>
      </c>
      <c r="AI98" s="4530" t="s">
        <v>344</v>
      </c>
      <c r="AJ98" s="4530" t="s">
        <v>345</v>
      </c>
      <c r="AK98" s="4530" t="s">
        <v>346</v>
      </c>
      <c r="AL98" s="4530" t="s">
        <v>347</v>
      </c>
      <c r="AM98" s="4530" t="s">
        <v>348</v>
      </c>
      <c r="AN98" s="4530" t="s">
        <v>349</v>
      </c>
      <c r="AO98" s="4530" t="s">
        <v>350</v>
      </c>
      <c r="AP98" s="4586" t="s">
        <v>351</v>
      </c>
      <c r="AQ98" s="4507"/>
      <c r="AR98" s="4507"/>
    </row>
    <row r="99" spans="1:44" ht="13.5" hidden="1" customHeight="1">
      <c r="A99" s="20"/>
      <c r="B99" s="20"/>
      <c r="C99" s="5402"/>
      <c r="D99" s="5301"/>
      <c r="E99" s="5302"/>
      <c r="F99" s="3489"/>
      <c r="G99" s="3489"/>
      <c r="H99" s="3470" t="s">
        <v>352</v>
      </c>
      <c r="I99" s="3471"/>
      <c r="J99" s="3472"/>
      <c r="K99" s="4587" t="s">
        <v>670</v>
      </c>
      <c r="L99" s="3490"/>
      <c r="M99" s="4588"/>
      <c r="N99" s="4589"/>
      <c r="O99" s="3474"/>
      <c r="P99" s="3475"/>
      <c r="Q99" s="3476"/>
      <c r="R99" s="3477"/>
      <c r="S99" s="3478"/>
      <c r="T99" s="3478"/>
      <c r="U99" s="4590"/>
      <c r="V99" s="4591">
        <v>45808</v>
      </c>
      <c r="W99" s="4592">
        <v>45917</v>
      </c>
      <c r="X99" s="4593">
        <v>124929800</v>
      </c>
      <c r="Y99" s="4593">
        <f>X98/10</f>
        <v>12497500</v>
      </c>
      <c r="Z99" s="4593">
        <f t="shared" si="52"/>
        <v>137427300</v>
      </c>
      <c r="AA99" s="4594">
        <v>0</v>
      </c>
      <c r="AB99" s="4593"/>
      <c r="AC99" s="4595"/>
      <c r="AD99" s="4468"/>
      <c r="AE99" s="4469"/>
      <c r="AF99" s="3487" t="s">
        <v>353</v>
      </c>
      <c r="AG99" s="3488"/>
      <c r="AH99" s="3489"/>
      <c r="AI99" s="3490"/>
      <c r="AJ99" s="3491"/>
      <c r="AK99" s="3470"/>
      <c r="AL99" s="3490"/>
      <c r="AM99" s="3489"/>
      <c r="AN99" s="3490"/>
      <c r="AO99" s="3491"/>
      <c r="AP99" s="3492"/>
      <c r="AQ99" s="20"/>
      <c r="AR99" s="3493"/>
    </row>
    <row r="100" spans="1:44" ht="13.5" hidden="1" customHeight="1">
      <c r="A100" s="20"/>
      <c r="B100" s="20"/>
      <c r="C100" s="5411"/>
      <c r="D100" s="5310"/>
      <c r="E100" s="5311"/>
      <c r="F100" s="4596"/>
      <c r="G100" s="4596"/>
      <c r="H100" s="4597" t="s">
        <v>354</v>
      </c>
      <c r="I100" s="4598"/>
      <c r="J100" s="4599"/>
      <c r="K100" s="4445" t="s">
        <v>670</v>
      </c>
      <c r="L100" s="4600"/>
      <c r="M100" s="4601"/>
      <c r="N100" s="4602"/>
      <c r="O100" s="3521"/>
      <c r="P100" s="3522"/>
      <c r="Q100" s="3523"/>
      <c r="R100" s="3524"/>
      <c r="S100" s="4603"/>
      <c r="T100" s="4603"/>
      <c r="U100" s="4604"/>
      <c r="V100" s="4605">
        <v>45838</v>
      </c>
      <c r="W100" s="4606"/>
      <c r="X100" s="4603">
        <v>45200</v>
      </c>
      <c r="Y100" s="4603">
        <f t="shared" ref="Y100:Y106" si="53">X100/10</f>
        <v>4520</v>
      </c>
      <c r="Z100" s="4603">
        <f t="shared" si="52"/>
        <v>49720</v>
      </c>
      <c r="AA100" s="4607">
        <v>0</v>
      </c>
      <c r="AB100" s="4608"/>
      <c r="AC100" s="4609"/>
      <c r="AD100" s="4610"/>
      <c r="AE100" s="4611"/>
      <c r="AF100" s="4612"/>
      <c r="AG100" s="4613"/>
      <c r="AH100" s="4596"/>
      <c r="AI100" s="4600"/>
      <c r="AJ100" s="4614"/>
      <c r="AK100" s="4597"/>
      <c r="AL100" s="4600"/>
      <c r="AM100" s="4596"/>
      <c r="AN100" s="4600"/>
      <c r="AO100" s="4614"/>
      <c r="AP100" s="4615"/>
      <c r="AQ100" s="20"/>
      <c r="AR100" s="558"/>
    </row>
    <row r="101" spans="1:44" ht="30" customHeight="1">
      <c r="A101" s="2425"/>
      <c r="B101" s="2425"/>
      <c r="C101" s="5404">
        <v>32</v>
      </c>
      <c r="D101" s="5076"/>
      <c r="E101" s="5192"/>
      <c r="F101" s="3794" t="s">
        <v>615</v>
      </c>
      <c r="G101" s="3794" t="s">
        <v>730</v>
      </c>
      <c r="H101" s="3797" t="s">
        <v>731</v>
      </c>
      <c r="I101" s="3752" t="s">
        <v>112</v>
      </c>
      <c r="J101" s="4368" t="s">
        <v>641</v>
      </c>
      <c r="K101" s="4616" t="s">
        <v>115</v>
      </c>
      <c r="L101" s="3778" t="s">
        <v>732</v>
      </c>
      <c r="M101" s="4478" t="s">
        <v>16</v>
      </c>
      <c r="N101" s="3780" t="s">
        <v>72</v>
      </c>
      <c r="O101" s="4027">
        <v>45812</v>
      </c>
      <c r="P101" s="4479">
        <v>45812</v>
      </c>
      <c r="Q101" s="4063" t="s">
        <v>14</v>
      </c>
      <c r="R101" s="4480">
        <v>45838</v>
      </c>
      <c r="S101" s="4025">
        <v>124900000</v>
      </c>
      <c r="T101" s="4025">
        <f t="shared" ref="T101:T103" si="54">S101/10</f>
        <v>12490000</v>
      </c>
      <c r="U101" s="4026">
        <f t="shared" ref="U101:U103" si="55">SUM(S101:T101)</f>
        <v>137390000</v>
      </c>
      <c r="V101" s="4064">
        <v>45838</v>
      </c>
      <c r="W101" s="4028">
        <v>45855</v>
      </c>
      <c r="X101" s="4025">
        <v>124900000</v>
      </c>
      <c r="Y101" s="4025">
        <f t="shared" si="53"/>
        <v>12490000</v>
      </c>
      <c r="Z101" s="4025">
        <f t="shared" si="52"/>
        <v>137390000</v>
      </c>
      <c r="AA101" s="4617">
        <v>137390000</v>
      </c>
      <c r="AB101" s="3760">
        <f t="shared" ref="AB101:AB103" si="56">ROUND(U101-AA101,0)</f>
        <v>0</v>
      </c>
      <c r="AC101" s="4030">
        <f t="shared" ref="AC101:AC103" si="57">Z101/U101</f>
        <v>1</v>
      </c>
      <c r="AD101" s="3980" t="s">
        <v>643</v>
      </c>
      <c r="AE101" s="4377"/>
      <c r="AF101" s="4293" t="s">
        <v>364</v>
      </c>
      <c r="AG101" s="4379"/>
      <c r="AH101" s="4382"/>
      <c r="AI101" s="4382"/>
      <c r="AJ101" s="4382"/>
      <c r="AK101" s="4382"/>
      <c r="AL101" s="4382" t="s">
        <v>365</v>
      </c>
      <c r="AM101" s="4382" t="s">
        <v>366</v>
      </c>
      <c r="AN101" s="4382" t="s">
        <v>367</v>
      </c>
      <c r="AO101" s="4382" t="s">
        <v>368</v>
      </c>
      <c r="AP101" s="4297"/>
      <c r="AQ101" s="2425"/>
      <c r="AR101" s="2425"/>
    </row>
    <row r="102" spans="1:44" ht="30" customHeight="1">
      <c r="A102" s="2425"/>
      <c r="B102" s="2425"/>
      <c r="C102" s="5385">
        <v>33</v>
      </c>
      <c r="D102" s="5301"/>
      <c r="E102" s="5302"/>
      <c r="F102" s="3794" t="s">
        <v>615</v>
      </c>
      <c r="G102" s="3795"/>
      <c r="H102" s="4477" t="s">
        <v>733</v>
      </c>
      <c r="I102" s="3752" t="s">
        <v>726</v>
      </c>
      <c r="J102" s="4368" t="s">
        <v>734</v>
      </c>
      <c r="K102" s="3754" t="s">
        <v>734</v>
      </c>
      <c r="L102" s="3778" t="s">
        <v>15</v>
      </c>
      <c r="M102" s="4478" t="s">
        <v>16</v>
      </c>
      <c r="N102" s="3780" t="s">
        <v>72</v>
      </c>
      <c r="O102" s="4618"/>
      <c r="P102" s="4479"/>
      <c r="Q102" s="4063" t="s">
        <v>14</v>
      </c>
      <c r="R102" s="4480"/>
      <c r="S102" s="4025">
        <v>0</v>
      </c>
      <c r="T102" s="4025">
        <f t="shared" si="54"/>
        <v>0</v>
      </c>
      <c r="U102" s="4026">
        <f t="shared" si="55"/>
        <v>0</v>
      </c>
      <c r="V102" s="4064"/>
      <c r="W102" s="4028"/>
      <c r="X102" s="4025">
        <v>0</v>
      </c>
      <c r="Y102" s="4025">
        <f t="shared" si="53"/>
        <v>0</v>
      </c>
      <c r="Z102" s="4025">
        <f t="shared" si="52"/>
        <v>0</v>
      </c>
      <c r="AA102" s="4617">
        <v>0</v>
      </c>
      <c r="AB102" s="3760">
        <f t="shared" si="56"/>
        <v>0</v>
      </c>
      <c r="AC102" s="4030" t="e">
        <f t="shared" si="57"/>
        <v>#DIV/0!</v>
      </c>
      <c r="AD102" s="3980" t="s">
        <v>643</v>
      </c>
      <c r="AE102" s="4031"/>
      <c r="AF102" s="4293" t="s">
        <v>735</v>
      </c>
      <c r="AG102" s="4379"/>
      <c r="AH102" s="4382"/>
      <c r="AI102" s="4382"/>
      <c r="AJ102" s="4382"/>
      <c r="AK102" s="4382"/>
      <c r="AL102" s="4382"/>
      <c r="AM102" s="4382"/>
      <c r="AN102" s="4382"/>
      <c r="AO102" s="4382"/>
      <c r="AP102" s="4619"/>
      <c r="AQ102" s="2425"/>
      <c r="AR102" s="2425"/>
    </row>
    <row r="103" spans="1:44" ht="30" customHeight="1">
      <c r="A103" s="3823"/>
      <c r="B103" s="3823"/>
      <c r="C103" s="5412">
        <v>34</v>
      </c>
      <c r="D103" s="5176"/>
      <c r="E103" s="5177"/>
      <c r="F103" s="4304" t="s">
        <v>638</v>
      </c>
      <c r="G103" s="4304" t="s">
        <v>692</v>
      </c>
      <c r="H103" s="4620" t="s">
        <v>693</v>
      </c>
      <c r="I103" s="4621" t="s">
        <v>371</v>
      </c>
      <c r="J103" s="4622" t="s">
        <v>197</v>
      </c>
      <c r="K103" s="3830" t="s">
        <v>642</v>
      </c>
      <c r="L103" s="4303" t="s">
        <v>37</v>
      </c>
      <c r="M103" s="4623" t="s">
        <v>16</v>
      </c>
      <c r="N103" s="4624" t="s">
        <v>72</v>
      </c>
      <c r="O103" s="4625" t="s">
        <v>371</v>
      </c>
      <c r="P103" s="4626">
        <v>45809</v>
      </c>
      <c r="Q103" s="4627" t="s">
        <v>14</v>
      </c>
      <c r="R103" s="4628">
        <v>46173</v>
      </c>
      <c r="S103" s="4629">
        <v>6000000</v>
      </c>
      <c r="T103" s="4629">
        <f t="shared" si="54"/>
        <v>600000</v>
      </c>
      <c r="U103" s="4630">
        <f t="shared" si="55"/>
        <v>6600000</v>
      </c>
      <c r="V103" s="4631"/>
      <c r="W103" s="4632"/>
      <c r="X103" s="4629">
        <f>SUM(X104)</f>
        <v>6000000</v>
      </c>
      <c r="Y103" s="4629">
        <f t="shared" si="53"/>
        <v>600000</v>
      </c>
      <c r="Z103" s="4629">
        <f t="shared" si="52"/>
        <v>6600000</v>
      </c>
      <c r="AA103" s="4633">
        <f>SUM(AA104)</f>
        <v>6600000</v>
      </c>
      <c r="AB103" s="4634">
        <f t="shared" si="56"/>
        <v>0</v>
      </c>
      <c r="AC103" s="4635">
        <f t="shared" si="57"/>
        <v>1</v>
      </c>
      <c r="AD103" s="4078" t="s">
        <v>643</v>
      </c>
      <c r="AE103" s="4079"/>
      <c r="AF103" s="4080" t="s">
        <v>781</v>
      </c>
      <c r="AG103" s="3845" t="s">
        <v>156</v>
      </c>
      <c r="AH103" s="3846" t="s">
        <v>373</v>
      </c>
      <c r="AI103" s="3847" t="s">
        <v>374</v>
      </c>
      <c r="AJ103" s="3848" t="s">
        <v>72</v>
      </c>
      <c r="AK103" s="3846" t="s">
        <v>72</v>
      </c>
      <c r="AL103" s="3845" t="s">
        <v>375</v>
      </c>
      <c r="AM103" s="3846" t="s">
        <v>376</v>
      </c>
      <c r="AN103" s="3847" t="s">
        <v>377</v>
      </c>
      <c r="AO103" s="3848" t="s">
        <v>378</v>
      </c>
      <c r="AP103" s="3846" t="s">
        <v>213</v>
      </c>
      <c r="AQ103" s="3823"/>
      <c r="AR103" s="3823"/>
    </row>
    <row r="104" spans="1:44" ht="13.5" hidden="1" customHeight="1">
      <c r="A104" s="20"/>
      <c r="B104" s="20"/>
      <c r="C104" s="5413"/>
      <c r="D104" s="5182"/>
      <c r="E104" s="5183"/>
      <c r="F104" s="4636"/>
      <c r="G104" s="4636"/>
      <c r="H104" s="4637" t="s">
        <v>379</v>
      </c>
      <c r="I104" s="4638"/>
      <c r="J104" s="4639"/>
      <c r="K104" s="4640" t="s">
        <v>115</v>
      </c>
      <c r="L104" s="4641"/>
      <c r="M104" s="655"/>
      <c r="N104" s="4642"/>
      <c r="O104" s="4643"/>
      <c r="P104" s="4644"/>
      <c r="Q104" s="4645"/>
      <c r="R104" s="4646"/>
      <c r="S104" s="4647"/>
      <c r="T104" s="4647"/>
      <c r="U104" s="4648"/>
      <c r="V104" s="4649">
        <v>45809</v>
      </c>
      <c r="W104" s="4650">
        <v>45831</v>
      </c>
      <c r="X104" s="4651">
        <v>6000000</v>
      </c>
      <c r="Y104" s="4651">
        <f t="shared" si="53"/>
        <v>600000</v>
      </c>
      <c r="Z104" s="4651">
        <f t="shared" si="52"/>
        <v>6600000</v>
      </c>
      <c r="AA104" s="4652">
        <v>6600000</v>
      </c>
      <c r="AB104" s="4653"/>
      <c r="AC104" s="4654"/>
      <c r="AD104" s="4468"/>
      <c r="AE104" s="4469"/>
      <c r="AF104" s="3487"/>
      <c r="AG104" s="3488"/>
      <c r="AH104" s="3489"/>
      <c r="AI104" s="3490"/>
      <c r="AJ104" s="3491"/>
      <c r="AK104" s="3470"/>
      <c r="AL104" s="3490"/>
      <c r="AM104" s="3489"/>
      <c r="AN104" s="3490"/>
      <c r="AO104" s="3491"/>
      <c r="AP104" s="3492"/>
      <c r="AQ104" s="20"/>
      <c r="AR104" s="3493"/>
    </row>
    <row r="105" spans="1:44" ht="30" customHeight="1">
      <c r="A105" s="2425"/>
      <c r="B105" s="2425"/>
      <c r="C105" s="5404">
        <v>35</v>
      </c>
      <c r="D105" s="5076"/>
      <c r="E105" s="5192"/>
      <c r="F105" s="4227" t="s">
        <v>687</v>
      </c>
      <c r="G105" s="4228" t="s">
        <v>736</v>
      </c>
      <c r="H105" s="4655" t="s">
        <v>602</v>
      </c>
      <c r="I105" s="3752" t="s">
        <v>112</v>
      </c>
      <c r="J105" s="4368" t="s">
        <v>641</v>
      </c>
      <c r="K105" s="4616" t="s">
        <v>115</v>
      </c>
      <c r="L105" s="3778" t="s">
        <v>737</v>
      </c>
      <c r="M105" s="4656" t="s">
        <v>16</v>
      </c>
      <c r="N105" s="4657">
        <v>0.4</v>
      </c>
      <c r="O105" s="4658">
        <v>45791</v>
      </c>
      <c r="P105" s="4659">
        <v>45791</v>
      </c>
      <c r="Q105" s="4063" t="s">
        <v>14</v>
      </c>
      <c r="R105" s="4660">
        <v>45800</v>
      </c>
      <c r="S105" s="4661">
        <v>2200000</v>
      </c>
      <c r="T105" s="4025">
        <f t="shared" ref="T105:T108" si="58">S105/10</f>
        <v>220000</v>
      </c>
      <c r="U105" s="4026">
        <f t="shared" ref="U105:U108" si="59">SUM(S105:T105)</f>
        <v>2420000</v>
      </c>
      <c r="V105" s="4662">
        <v>45804</v>
      </c>
      <c r="W105" s="4663">
        <v>45838</v>
      </c>
      <c r="X105" s="4661">
        <v>2200000</v>
      </c>
      <c r="Y105" s="4661">
        <f t="shared" si="53"/>
        <v>220000</v>
      </c>
      <c r="Z105" s="4661">
        <f t="shared" ref="Z105:Z108" si="60">X105+Y105</f>
        <v>2420000</v>
      </c>
      <c r="AA105" s="4617">
        <v>2420000</v>
      </c>
      <c r="AB105" s="3760">
        <f t="shared" ref="AB105:AB108" si="61">ROUND(U105-AA105,0)</f>
        <v>0</v>
      </c>
      <c r="AC105" s="4030">
        <f t="shared" ref="AC105:AC108" si="62">Z105/U105</f>
        <v>1</v>
      </c>
      <c r="AD105" s="3980" t="s">
        <v>643</v>
      </c>
      <c r="AE105" s="4664"/>
      <c r="AF105" s="4665" t="s">
        <v>738</v>
      </c>
      <c r="AG105" s="4666" t="s">
        <v>383</v>
      </c>
      <c r="AH105" s="4667" t="s">
        <v>739</v>
      </c>
      <c r="AI105" s="4667" t="s">
        <v>740</v>
      </c>
      <c r="AJ105" s="4667" t="s">
        <v>741</v>
      </c>
      <c r="AK105" s="4667" t="s">
        <v>742</v>
      </c>
      <c r="AL105" s="4667" t="s">
        <v>383</v>
      </c>
      <c r="AM105" s="4667" t="s">
        <v>743</v>
      </c>
      <c r="AN105" s="4667" t="s">
        <v>744</v>
      </c>
      <c r="AO105" s="4667" t="s">
        <v>745</v>
      </c>
      <c r="AP105" s="4619"/>
      <c r="AQ105" s="2425"/>
      <c r="AR105" s="2425"/>
    </row>
    <row r="106" spans="1:44" ht="30" customHeight="1">
      <c r="A106" s="2425"/>
      <c r="B106" s="2425"/>
      <c r="C106" s="5404">
        <v>36</v>
      </c>
      <c r="D106" s="5076"/>
      <c r="E106" s="5192"/>
      <c r="F106" s="4227" t="s">
        <v>687</v>
      </c>
      <c r="G106" s="4228" t="s">
        <v>736</v>
      </c>
      <c r="H106" s="4655" t="s">
        <v>602</v>
      </c>
      <c r="I106" s="4291" t="s">
        <v>231</v>
      </c>
      <c r="J106" s="4368" t="s">
        <v>641</v>
      </c>
      <c r="K106" s="4616" t="s">
        <v>115</v>
      </c>
      <c r="L106" s="3778" t="s">
        <v>37</v>
      </c>
      <c r="M106" s="4656" t="s">
        <v>16</v>
      </c>
      <c r="N106" s="4657">
        <v>0.6</v>
      </c>
      <c r="O106" s="4668" t="s">
        <v>746</v>
      </c>
      <c r="P106" s="4659"/>
      <c r="Q106" s="4063" t="s">
        <v>14</v>
      </c>
      <c r="R106" s="4660"/>
      <c r="S106" s="4661">
        <v>3300000</v>
      </c>
      <c r="T106" s="4025">
        <f t="shared" si="58"/>
        <v>330000</v>
      </c>
      <c r="U106" s="4026">
        <f t="shared" si="59"/>
        <v>3630000</v>
      </c>
      <c r="V106" s="4662"/>
      <c r="W106" s="4663"/>
      <c r="X106" s="4661">
        <v>0</v>
      </c>
      <c r="Y106" s="4661">
        <f t="shared" si="53"/>
        <v>0</v>
      </c>
      <c r="Z106" s="4661">
        <f t="shared" si="60"/>
        <v>0</v>
      </c>
      <c r="AA106" s="3749">
        <v>0</v>
      </c>
      <c r="AB106" s="3760">
        <f t="shared" si="61"/>
        <v>3630000</v>
      </c>
      <c r="AC106" s="4030">
        <f t="shared" si="62"/>
        <v>0</v>
      </c>
      <c r="AD106" s="3980" t="s">
        <v>643</v>
      </c>
      <c r="AE106" s="4664"/>
      <c r="AF106" s="4665" t="s">
        <v>747</v>
      </c>
      <c r="AG106" s="4666"/>
      <c r="AH106" s="4667"/>
      <c r="AI106" s="4667"/>
      <c r="AJ106" s="4667"/>
      <c r="AK106" s="4667"/>
      <c r="AL106" s="4667"/>
      <c r="AM106" s="4667" t="s">
        <v>748</v>
      </c>
      <c r="AN106" s="4667"/>
      <c r="AO106" s="4667"/>
      <c r="AP106" s="4619"/>
      <c r="AQ106" s="2425"/>
      <c r="AR106" s="2425"/>
    </row>
    <row r="107" spans="1:44" ht="30" customHeight="1">
      <c r="A107" s="20"/>
      <c r="B107" s="20"/>
      <c r="C107" s="5399">
        <v>39</v>
      </c>
      <c r="D107" s="5076"/>
      <c r="E107" s="5192"/>
      <c r="F107" s="3702" t="s">
        <v>615</v>
      </c>
      <c r="G107" s="4670" t="s">
        <v>680</v>
      </c>
      <c r="H107" s="3704" t="s">
        <v>681</v>
      </c>
      <c r="I107" s="4671" t="s">
        <v>112</v>
      </c>
      <c r="J107" s="4672" t="s">
        <v>426</v>
      </c>
      <c r="K107" s="4176" t="s">
        <v>642</v>
      </c>
      <c r="L107" s="1796" t="s">
        <v>427</v>
      </c>
      <c r="M107" s="1786" t="s">
        <v>25</v>
      </c>
      <c r="N107" s="4673">
        <v>0.75</v>
      </c>
      <c r="O107" s="3706">
        <v>45821</v>
      </c>
      <c r="P107" s="4674">
        <v>45821</v>
      </c>
      <c r="Q107" s="4675" t="s">
        <v>14</v>
      </c>
      <c r="R107" s="4676">
        <v>46022</v>
      </c>
      <c r="S107" s="1799">
        <v>1495500000</v>
      </c>
      <c r="T107" s="1799">
        <f t="shared" si="58"/>
        <v>149550000</v>
      </c>
      <c r="U107" s="3708">
        <f t="shared" si="59"/>
        <v>1645050000</v>
      </c>
      <c r="V107" s="3709"/>
      <c r="W107" s="3710"/>
      <c r="X107" s="1799">
        <v>0</v>
      </c>
      <c r="Y107" s="1799">
        <v>0</v>
      </c>
      <c r="Z107" s="1799">
        <f t="shared" si="60"/>
        <v>0</v>
      </c>
      <c r="AA107" s="3690">
        <v>0</v>
      </c>
      <c r="AB107" s="468">
        <f t="shared" si="61"/>
        <v>1645050000</v>
      </c>
      <c r="AC107" s="4187">
        <f t="shared" si="62"/>
        <v>0</v>
      </c>
      <c r="AD107" s="4188" t="s">
        <v>643</v>
      </c>
      <c r="AE107" s="4677"/>
      <c r="AF107" s="3701" t="s">
        <v>428</v>
      </c>
      <c r="AG107" s="1304" t="s">
        <v>156</v>
      </c>
      <c r="AH107" s="1291" t="s">
        <v>429</v>
      </c>
      <c r="AI107" s="1291" t="s">
        <v>430</v>
      </c>
      <c r="AJ107" s="1291"/>
      <c r="AK107" s="1291" t="s">
        <v>431</v>
      </c>
      <c r="AL107" s="1291"/>
      <c r="AM107" s="1291"/>
      <c r="AN107" s="1291"/>
      <c r="AO107" s="1291"/>
      <c r="AP107" s="1794"/>
      <c r="AQ107" s="20"/>
      <c r="AR107" s="20"/>
    </row>
    <row r="108" spans="1:44" ht="30" customHeight="1">
      <c r="A108" s="1011"/>
      <c r="B108" s="1011"/>
      <c r="C108" s="5405">
        <v>40</v>
      </c>
      <c r="D108" s="5406"/>
      <c r="E108" s="5407"/>
      <c r="F108" s="4636" t="s">
        <v>615</v>
      </c>
      <c r="G108" s="4678" t="s">
        <v>682</v>
      </c>
      <c r="H108" s="4679" t="s">
        <v>681</v>
      </c>
      <c r="I108" s="4680" t="s">
        <v>112</v>
      </c>
      <c r="J108" s="4681" t="s">
        <v>426</v>
      </c>
      <c r="K108" s="4640" t="s">
        <v>642</v>
      </c>
      <c r="L108" s="4682" t="s">
        <v>427</v>
      </c>
      <c r="M108" s="4683" t="s">
        <v>116</v>
      </c>
      <c r="N108" s="4684">
        <v>0.25</v>
      </c>
      <c r="O108" s="4685">
        <v>45821</v>
      </c>
      <c r="P108" s="4674">
        <v>45821</v>
      </c>
      <c r="Q108" s="4675" t="s">
        <v>14</v>
      </c>
      <c r="R108" s="4676">
        <v>46022</v>
      </c>
      <c r="S108" s="4651">
        <v>498500000</v>
      </c>
      <c r="T108" s="4651">
        <f t="shared" si="58"/>
        <v>49850000</v>
      </c>
      <c r="U108" s="4686">
        <f t="shared" si="59"/>
        <v>548350000</v>
      </c>
      <c r="V108" s="4649"/>
      <c r="W108" s="4650"/>
      <c r="X108" s="4651">
        <v>0</v>
      </c>
      <c r="Y108" s="4651">
        <f>X108/10</f>
        <v>0</v>
      </c>
      <c r="Z108" s="4651">
        <f t="shared" si="60"/>
        <v>0</v>
      </c>
      <c r="AA108" s="1007">
        <v>0</v>
      </c>
      <c r="AB108" s="997">
        <f t="shared" si="61"/>
        <v>548350000</v>
      </c>
      <c r="AC108" s="4687">
        <f t="shared" si="62"/>
        <v>0</v>
      </c>
      <c r="AD108" s="4688" t="s">
        <v>643</v>
      </c>
      <c r="AE108" s="4689"/>
      <c r="AF108" s="4690" t="s">
        <v>683</v>
      </c>
      <c r="AG108" s="797"/>
      <c r="AH108" s="799"/>
      <c r="AI108" s="799"/>
      <c r="AJ108" s="799"/>
      <c r="AK108" s="799"/>
      <c r="AL108" s="799"/>
      <c r="AM108" s="799"/>
      <c r="AN108" s="799"/>
      <c r="AO108" s="799"/>
      <c r="AP108" s="802"/>
      <c r="AQ108" s="1011"/>
      <c r="AR108" s="1011"/>
    </row>
    <row r="109" spans="1:44" ht="30" hidden="1" customHeight="1">
      <c r="A109" s="3823"/>
      <c r="B109" s="3823"/>
      <c r="C109" s="5408">
        <v>41</v>
      </c>
      <c r="D109" s="5163"/>
      <c r="E109" s="5164"/>
      <c r="F109" s="4692" t="s">
        <v>615</v>
      </c>
      <c r="G109" s="4692"/>
      <c r="H109" s="4693" t="s">
        <v>782</v>
      </c>
      <c r="I109" s="4694" t="s">
        <v>173</v>
      </c>
      <c r="J109" s="4695"/>
      <c r="K109" s="4696" t="s">
        <v>173</v>
      </c>
      <c r="L109" s="4697" t="s">
        <v>685</v>
      </c>
      <c r="M109" s="4698" t="s">
        <v>116</v>
      </c>
      <c r="N109" s="4699"/>
      <c r="O109" s="4700"/>
      <c r="P109" s="4701"/>
      <c r="Q109" s="4691"/>
      <c r="R109" s="4702"/>
      <c r="S109" s="4703"/>
      <c r="T109" s="4703"/>
      <c r="U109" s="4704"/>
      <c r="V109" s="4705"/>
      <c r="W109" s="4706"/>
      <c r="X109" s="4707"/>
      <c r="Y109" s="4707"/>
      <c r="Z109" s="4703"/>
      <c r="AA109" s="4703"/>
      <c r="AB109" s="4703"/>
      <c r="AC109" s="4708"/>
      <c r="AD109" s="4709"/>
      <c r="AE109" s="4710"/>
      <c r="AF109" s="4711" t="s">
        <v>783</v>
      </c>
      <c r="AG109" s="4712"/>
      <c r="AH109" s="4713"/>
      <c r="AI109" s="4713"/>
      <c r="AJ109" s="4713"/>
      <c r="AK109" s="4713"/>
      <c r="AL109" s="4713"/>
      <c r="AM109" s="4713"/>
      <c r="AN109" s="4713"/>
      <c r="AO109" s="4713"/>
      <c r="AP109" s="4714"/>
      <c r="AQ109" s="3823"/>
      <c r="AR109" s="3823"/>
    </row>
    <row r="110" spans="1:44" ht="30" hidden="1" customHeight="1">
      <c r="A110" s="20"/>
      <c r="B110" s="20"/>
      <c r="C110" s="5409">
        <v>42</v>
      </c>
      <c r="D110" s="5080"/>
      <c r="E110" s="5346"/>
      <c r="F110" s="4715" t="s">
        <v>615</v>
      </c>
      <c r="G110" s="4715"/>
      <c r="H110" s="4716" t="s">
        <v>749</v>
      </c>
      <c r="I110" s="4717" t="s">
        <v>426</v>
      </c>
      <c r="J110" s="4718" t="s">
        <v>426</v>
      </c>
      <c r="K110" s="4470" t="s">
        <v>426</v>
      </c>
      <c r="L110" s="4719" t="s">
        <v>427</v>
      </c>
      <c r="M110" s="3691" t="s">
        <v>25</v>
      </c>
      <c r="N110" s="3692"/>
      <c r="O110" s="3693"/>
      <c r="P110" s="4720"/>
      <c r="Q110" s="664" t="s">
        <v>14</v>
      </c>
      <c r="R110" s="4721"/>
      <c r="S110" s="3502">
        <v>0</v>
      </c>
      <c r="T110" s="666">
        <f t="shared" ref="T110:T114" si="63">S110/10</f>
        <v>0</v>
      </c>
      <c r="U110" s="4722">
        <f t="shared" ref="U110:U114" si="64">SUM(S110:T110)</f>
        <v>0</v>
      </c>
      <c r="V110" s="3697"/>
      <c r="W110" s="3698"/>
      <c r="X110" s="4723">
        <v>0</v>
      </c>
      <c r="Y110" s="4723">
        <v>0</v>
      </c>
      <c r="Z110" s="997">
        <f t="shared" ref="Z110:AB110" si="65">X110+Y110</f>
        <v>0</v>
      </c>
      <c r="AA110" s="997">
        <f t="shared" si="65"/>
        <v>0</v>
      </c>
      <c r="AB110" s="997">
        <f t="shared" si="65"/>
        <v>0</v>
      </c>
      <c r="AC110" s="4724" t="e">
        <f t="shared" ref="AC110:AC115" si="66">Z110/U110</f>
        <v>#DIV/0!</v>
      </c>
      <c r="AD110" s="4725"/>
      <c r="AE110" s="4472"/>
      <c r="AF110" s="3701"/>
      <c r="AG110" s="1304"/>
      <c r="AH110" s="1291"/>
      <c r="AI110" s="1291"/>
      <c r="AJ110" s="1291"/>
      <c r="AK110" s="1291"/>
      <c r="AL110" s="1291"/>
      <c r="AM110" s="1291"/>
      <c r="AN110" s="1291"/>
      <c r="AO110" s="1291"/>
      <c r="AP110" s="1794"/>
      <c r="AQ110" s="20"/>
      <c r="AR110" s="20"/>
    </row>
    <row r="111" spans="1:44" ht="30" hidden="1" customHeight="1">
      <c r="A111" s="20"/>
      <c r="B111" s="20"/>
      <c r="C111" s="5399">
        <v>43</v>
      </c>
      <c r="D111" s="5076"/>
      <c r="E111" s="5192"/>
      <c r="F111" s="4726" t="s">
        <v>638</v>
      </c>
      <c r="G111" s="4726"/>
      <c r="H111" s="4727" t="s">
        <v>750</v>
      </c>
      <c r="I111" s="4174" t="s">
        <v>173</v>
      </c>
      <c r="J111" s="4728"/>
      <c r="K111" s="4587" t="s">
        <v>751</v>
      </c>
      <c r="L111" s="4729" t="s">
        <v>752</v>
      </c>
      <c r="M111" s="4730" t="s">
        <v>16</v>
      </c>
      <c r="N111" s="4179" t="s">
        <v>72</v>
      </c>
      <c r="O111" s="3706"/>
      <c r="P111" s="4731"/>
      <c r="Q111" s="4669" t="s">
        <v>14</v>
      </c>
      <c r="R111" s="4732"/>
      <c r="S111" s="1799">
        <v>0</v>
      </c>
      <c r="T111" s="4733">
        <f t="shared" si="63"/>
        <v>0</v>
      </c>
      <c r="U111" s="4734">
        <f t="shared" si="64"/>
        <v>0</v>
      </c>
      <c r="V111" s="3709"/>
      <c r="W111" s="3710"/>
      <c r="X111" s="4735">
        <v>0</v>
      </c>
      <c r="Y111" s="4735">
        <v>0</v>
      </c>
      <c r="Z111" s="4651">
        <f t="shared" ref="Z111:AB111" si="67">X111+Y111</f>
        <v>0</v>
      </c>
      <c r="AA111" s="4651">
        <f t="shared" si="67"/>
        <v>0</v>
      </c>
      <c r="AB111" s="4651">
        <f t="shared" si="67"/>
        <v>0</v>
      </c>
      <c r="AC111" s="4187" t="e">
        <f t="shared" si="66"/>
        <v>#DIV/0!</v>
      </c>
      <c r="AD111" s="4188" t="s">
        <v>643</v>
      </c>
      <c r="AE111" s="4677"/>
      <c r="AF111" s="3701" t="s">
        <v>753</v>
      </c>
      <c r="AG111" s="1304"/>
      <c r="AH111" s="1291"/>
      <c r="AI111" s="1291"/>
      <c r="AJ111" s="1291"/>
      <c r="AK111" s="1291"/>
      <c r="AL111" s="1291"/>
      <c r="AM111" s="1291"/>
      <c r="AN111" s="1291"/>
      <c r="AO111" s="1291"/>
      <c r="AP111" s="1794"/>
      <c r="AQ111" s="20"/>
      <c r="AR111" s="20"/>
    </row>
    <row r="112" spans="1:44" ht="30" hidden="1" customHeight="1">
      <c r="A112" s="20"/>
      <c r="B112" s="20"/>
      <c r="C112" s="5399">
        <v>44</v>
      </c>
      <c r="D112" s="5076"/>
      <c r="E112" s="5192"/>
      <c r="F112" s="3702" t="s">
        <v>638</v>
      </c>
      <c r="G112" s="3703"/>
      <c r="H112" s="3704" t="s">
        <v>754</v>
      </c>
      <c r="I112" s="4174" t="s">
        <v>173</v>
      </c>
      <c r="J112" s="4728"/>
      <c r="K112" s="4467" t="s">
        <v>751</v>
      </c>
      <c r="L112" s="1796" t="s">
        <v>755</v>
      </c>
      <c r="M112" s="4730" t="s">
        <v>16</v>
      </c>
      <c r="N112" s="4179" t="s">
        <v>72</v>
      </c>
      <c r="O112" s="3706"/>
      <c r="P112" s="4731"/>
      <c r="Q112" s="4669" t="s">
        <v>14</v>
      </c>
      <c r="R112" s="4732"/>
      <c r="S112" s="1799">
        <v>7800000</v>
      </c>
      <c r="T112" s="4733">
        <f t="shared" si="63"/>
        <v>780000</v>
      </c>
      <c r="U112" s="4734">
        <f t="shared" si="64"/>
        <v>8580000</v>
      </c>
      <c r="V112" s="3709"/>
      <c r="W112" s="3710"/>
      <c r="X112" s="4736">
        <v>0</v>
      </c>
      <c r="Y112" s="4736">
        <v>0</v>
      </c>
      <c r="Z112" s="788">
        <f t="shared" ref="Z112:AA112" si="68">X112+Y112</f>
        <v>0</v>
      </c>
      <c r="AA112" s="788">
        <f t="shared" si="68"/>
        <v>0</v>
      </c>
      <c r="AB112" s="788">
        <f t="shared" ref="AB112:AB115" si="69">ROUND(U112-AA112,0)</f>
        <v>8580000</v>
      </c>
      <c r="AC112" s="4187">
        <f t="shared" si="66"/>
        <v>0</v>
      </c>
      <c r="AD112" s="4188" t="s">
        <v>643</v>
      </c>
      <c r="AE112" s="4677"/>
      <c r="AF112" s="3701"/>
      <c r="AG112" s="1304"/>
      <c r="AH112" s="1291"/>
      <c r="AI112" s="1291"/>
      <c r="AJ112" s="1291"/>
      <c r="AK112" s="1291"/>
      <c r="AL112" s="1291" t="s">
        <v>756</v>
      </c>
      <c r="AM112" s="1291" t="s">
        <v>757</v>
      </c>
      <c r="AN112" s="1291" t="s">
        <v>758</v>
      </c>
      <c r="AO112" s="1291" t="s">
        <v>759</v>
      </c>
      <c r="AP112" s="1794"/>
      <c r="AQ112" s="20"/>
      <c r="AR112" s="20"/>
    </row>
    <row r="113" spans="1:44" ht="30" hidden="1" customHeight="1">
      <c r="A113" s="20"/>
      <c r="B113" s="20"/>
      <c r="C113" s="5399">
        <v>45</v>
      </c>
      <c r="D113" s="5076"/>
      <c r="E113" s="5192"/>
      <c r="F113" s="3702" t="s">
        <v>638</v>
      </c>
      <c r="G113" s="3703"/>
      <c r="H113" s="3704" t="s">
        <v>35</v>
      </c>
      <c r="I113" s="4174" t="s">
        <v>173</v>
      </c>
      <c r="J113" s="4728"/>
      <c r="K113" s="4467" t="s">
        <v>751</v>
      </c>
      <c r="L113" s="1796" t="s">
        <v>755</v>
      </c>
      <c r="M113" s="4730" t="s">
        <v>16</v>
      </c>
      <c r="N113" s="4179" t="s">
        <v>72</v>
      </c>
      <c r="O113" s="3706"/>
      <c r="P113" s="4731"/>
      <c r="Q113" s="4669" t="s">
        <v>14</v>
      </c>
      <c r="R113" s="4732"/>
      <c r="S113" s="1799">
        <v>6000000</v>
      </c>
      <c r="T113" s="4733">
        <f t="shared" si="63"/>
        <v>600000</v>
      </c>
      <c r="U113" s="4734">
        <f t="shared" si="64"/>
        <v>6600000</v>
      </c>
      <c r="V113" s="3709"/>
      <c r="W113" s="3710"/>
      <c r="X113" s="4736">
        <v>0</v>
      </c>
      <c r="Y113" s="4736">
        <v>0</v>
      </c>
      <c r="Z113" s="788">
        <f t="shared" ref="Z113:Z115" si="70">X113+Y113</f>
        <v>0</v>
      </c>
      <c r="AA113" s="798"/>
      <c r="AB113" s="788">
        <f t="shared" si="69"/>
        <v>6600000</v>
      </c>
      <c r="AC113" s="4187">
        <f t="shared" si="66"/>
        <v>0</v>
      </c>
      <c r="AD113" s="4188" t="s">
        <v>643</v>
      </c>
      <c r="AE113" s="4677"/>
      <c r="AF113" s="3701"/>
      <c r="AG113" s="1304"/>
      <c r="AH113" s="1291"/>
      <c r="AI113" s="1291"/>
      <c r="AJ113" s="1291"/>
      <c r="AK113" s="1291"/>
      <c r="AL113" s="1291" t="s">
        <v>756</v>
      </c>
      <c r="AM113" s="1291" t="s">
        <v>757</v>
      </c>
      <c r="AN113" s="1291" t="s">
        <v>758</v>
      </c>
      <c r="AO113" s="1291" t="s">
        <v>759</v>
      </c>
      <c r="AP113" s="1794"/>
      <c r="AQ113" s="20"/>
      <c r="AR113" s="20"/>
    </row>
    <row r="114" spans="1:44" ht="30" hidden="1" customHeight="1">
      <c r="A114" s="20"/>
      <c r="B114" s="20"/>
      <c r="C114" s="5399">
        <v>46</v>
      </c>
      <c r="D114" s="5076"/>
      <c r="E114" s="5192"/>
      <c r="F114" s="3702" t="s">
        <v>615</v>
      </c>
      <c r="G114" s="3703"/>
      <c r="H114" s="3704" t="s">
        <v>760</v>
      </c>
      <c r="I114" s="4174" t="s">
        <v>173</v>
      </c>
      <c r="J114" s="4728"/>
      <c r="K114" s="4467" t="s">
        <v>751</v>
      </c>
      <c r="L114" s="1796" t="s">
        <v>761</v>
      </c>
      <c r="M114" s="4730" t="s">
        <v>16</v>
      </c>
      <c r="N114" s="4179" t="s">
        <v>72</v>
      </c>
      <c r="O114" s="3706"/>
      <c r="P114" s="4731"/>
      <c r="Q114" s="4669" t="s">
        <v>14</v>
      </c>
      <c r="R114" s="4732"/>
      <c r="S114" s="1799">
        <v>61000000</v>
      </c>
      <c r="T114" s="4733">
        <f t="shared" si="63"/>
        <v>6100000</v>
      </c>
      <c r="U114" s="4734">
        <f t="shared" si="64"/>
        <v>67100000</v>
      </c>
      <c r="V114" s="3709"/>
      <c r="W114" s="3710"/>
      <c r="X114" s="4737">
        <v>0</v>
      </c>
      <c r="Y114" s="4737">
        <v>0</v>
      </c>
      <c r="Z114" s="1296">
        <f t="shared" si="70"/>
        <v>0</v>
      </c>
      <c r="AA114" s="4738"/>
      <c r="AB114" s="4739">
        <f t="shared" si="69"/>
        <v>67100000</v>
      </c>
      <c r="AC114" s="4187">
        <f t="shared" si="66"/>
        <v>0</v>
      </c>
      <c r="AD114" s="4188" t="s">
        <v>643</v>
      </c>
      <c r="AE114" s="4677"/>
      <c r="AF114" s="3701"/>
      <c r="AG114" s="1304"/>
      <c r="AH114" s="1291"/>
      <c r="AI114" s="1291"/>
      <c r="AJ114" s="1291"/>
      <c r="AK114" s="1291"/>
      <c r="AL114" s="1291"/>
      <c r="AM114" s="1291"/>
      <c r="AN114" s="1291"/>
      <c r="AO114" s="1291"/>
      <c r="AP114" s="1794"/>
      <c r="AQ114" s="20"/>
      <c r="AR114" s="20"/>
    </row>
    <row r="115" spans="1:44" ht="30" hidden="1" customHeight="1">
      <c r="A115" s="20"/>
      <c r="B115" s="20"/>
      <c r="C115" s="5399">
        <v>47</v>
      </c>
      <c r="D115" s="5076"/>
      <c r="E115" s="5192"/>
      <c r="F115" s="3702" t="s">
        <v>615</v>
      </c>
      <c r="G115" s="3703"/>
      <c r="H115" s="3704" t="s">
        <v>762</v>
      </c>
      <c r="I115" s="4174" t="s">
        <v>173</v>
      </c>
      <c r="J115" s="4728"/>
      <c r="K115" s="4467" t="s">
        <v>751</v>
      </c>
      <c r="L115" s="1796" t="s">
        <v>761</v>
      </c>
      <c r="M115" s="1786" t="s">
        <v>16</v>
      </c>
      <c r="N115" s="4179" t="s">
        <v>72</v>
      </c>
      <c r="O115" s="3706"/>
      <c r="P115" s="3707"/>
      <c r="Q115" s="4669" t="s">
        <v>14</v>
      </c>
      <c r="R115" s="1798"/>
      <c r="S115" s="1799">
        <v>0</v>
      </c>
      <c r="T115" s="1799"/>
      <c r="U115" s="3708"/>
      <c r="V115" s="3709"/>
      <c r="W115" s="3710"/>
      <c r="X115" s="4740">
        <v>0</v>
      </c>
      <c r="Y115" s="4740">
        <v>0</v>
      </c>
      <c r="Z115" s="1799">
        <f t="shared" si="70"/>
        <v>0</v>
      </c>
      <c r="AA115" s="3690"/>
      <c r="AB115" s="468">
        <f t="shared" si="69"/>
        <v>0</v>
      </c>
      <c r="AC115" s="4187" t="e">
        <f t="shared" si="66"/>
        <v>#DIV/0!</v>
      </c>
      <c r="AD115" s="4188" t="s">
        <v>643</v>
      </c>
      <c r="AE115" s="4677"/>
      <c r="AF115" s="3701"/>
      <c r="AG115" s="1304"/>
      <c r="AH115" s="1291"/>
      <c r="AI115" s="1291"/>
      <c r="AJ115" s="1291"/>
      <c r="AK115" s="1291"/>
      <c r="AL115" s="1291"/>
      <c r="AM115" s="1291"/>
      <c r="AN115" s="1291"/>
      <c r="AO115" s="1291"/>
      <c r="AP115" s="1794"/>
      <c r="AQ115" s="20"/>
      <c r="AR115" s="20"/>
    </row>
    <row r="116" spans="1:44" ht="30" hidden="1" customHeight="1">
      <c r="A116" s="20"/>
      <c r="B116" s="20"/>
      <c r="C116" s="5170"/>
      <c r="D116" s="5111"/>
      <c r="E116" s="5184"/>
      <c r="F116" s="3513"/>
      <c r="G116" s="3514"/>
      <c r="H116" s="3688"/>
      <c r="I116" s="3689"/>
      <c r="J116" s="3690"/>
      <c r="K116" s="462"/>
      <c r="L116" s="462"/>
      <c r="M116" s="3691"/>
      <c r="N116" s="3692"/>
      <c r="O116" s="3693"/>
      <c r="P116" s="3694"/>
      <c r="Q116" s="483"/>
      <c r="R116" s="3695"/>
      <c r="S116" s="3502"/>
      <c r="T116" s="3502"/>
      <c r="U116" s="3696"/>
      <c r="V116" s="3697"/>
      <c r="W116" s="3698"/>
      <c r="X116" s="3502"/>
      <c r="Y116" s="3502"/>
      <c r="Z116" s="3502"/>
      <c r="AA116" s="3690"/>
      <c r="AB116" s="3690"/>
      <c r="AC116" s="3508"/>
      <c r="AD116" s="3703"/>
      <c r="AE116" s="4677"/>
      <c r="AF116" s="3701"/>
      <c r="AG116" s="1304"/>
      <c r="AH116" s="1291"/>
      <c r="AI116" s="1291"/>
      <c r="AJ116" s="1291"/>
      <c r="AK116" s="1291"/>
      <c r="AL116" s="1291"/>
      <c r="AM116" s="1291"/>
      <c r="AN116" s="1291"/>
      <c r="AO116" s="1291"/>
      <c r="AP116" s="1794"/>
      <c r="AQ116" s="20"/>
      <c r="AR116" s="20"/>
    </row>
    <row r="117" spans="1:44" ht="30" hidden="1" customHeight="1">
      <c r="A117" s="20"/>
      <c r="B117" s="20"/>
      <c r="C117" s="5193"/>
      <c r="D117" s="5086"/>
      <c r="E117" s="5194"/>
      <c r="F117" s="3702"/>
      <c r="G117" s="3703"/>
      <c r="H117" s="3704"/>
      <c r="I117" s="3705"/>
      <c r="J117" s="1789"/>
      <c r="K117" s="1796"/>
      <c r="L117" s="1796"/>
      <c r="M117" s="1786"/>
      <c r="N117" s="1787"/>
      <c r="O117" s="3706"/>
      <c r="P117" s="3707"/>
      <c r="Q117" s="1785"/>
      <c r="R117" s="1798"/>
      <c r="S117" s="1799"/>
      <c r="T117" s="1799"/>
      <c r="U117" s="3708"/>
      <c r="V117" s="3709"/>
      <c r="W117" s="3710"/>
      <c r="X117" s="1799"/>
      <c r="Y117" s="1799"/>
      <c r="Z117" s="1799"/>
      <c r="AA117" s="3690"/>
      <c r="AB117" s="3690"/>
      <c r="AC117" s="3711"/>
      <c r="AD117" s="3703"/>
      <c r="AE117" s="4677"/>
      <c r="AF117" s="3701"/>
      <c r="AG117" s="1304"/>
      <c r="AH117" s="1291"/>
      <c r="AI117" s="1291"/>
      <c r="AJ117" s="1291"/>
      <c r="AK117" s="1291"/>
      <c r="AL117" s="1291"/>
      <c r="AM117" s="1291"/>
      <c r="AN117" s="1291"/>
      <c r="AO117" s="1291"/>
      <c r="AP117" s="1794"/>
      <c r="AQ117" s="20"/>
      <c r="AR117" s="20"/>
    </row>
    <row r="118" spans="1:44" ht="30" hidden="1" customHeight="1">
      <c r="A118" s="20"/>
      <c r="B118" s="20"/>
      <c r="C118" s="5193"/>
      <c r="D118" s="5086"/>
      <c r="E118" s="5194"/>
      <c r="F118" s="3702"/>
      <c r="G118" s="3703"/>
      <c r="H118" s="3704"/>
      <c r="I118" s="3705"/>
      <c r="J118" s="1789"/>
      <c r="K118" s="1796"/>
      <c r="L118" s="1796"/>
      <c r="M118" s="1786"/>
      <c r="N118" s="1787"/>
      <c r="O118" s="3706"/>
      <c r="P118" s="3707"/>
      <c r="Q118" s="1785"/>
      <c r="R118" s="1798"/>
      <c r="S118" s="1799"/>
      <c r="T118" s="1799"/>
      <c r="U118" s="3708"/>
      <c r="V118" s="3709"/>
      <c r="W118" s="3710"/>
      <c r="X118" s="1799"/>
      <c r="Y118" s="1799"/>
      <c r="Z118" s="1799"/>
      <c r="AA118" s="3690"/>
      <c r="AB118" s="3690"/>
      <c r="AC118" s="3711"/>
      <c r="AD118" s="3703"/>
      <c r="AE118" s="4677"/>
      <c r="AF118" s="3701"/>
      <c r="AG118" s="1304"/>
      <c r="AH118" s="1291"/>
      <c r="AI118" s="1291"/>
      <c r="AJ118" s="1291"/>
      <c r="AK118" s="1291"/>
      <c r="AL118" s="1291"/>
      <c r="AM118" s="1291"/>
      <c r="AN118" s="1291"/>
      <c r="AO118" s="1291"/>
      <c r="AP118" s="1794"/>
      <c r="AQ118" s="20"/>
      <c r="AR118" s="20"/>
    </row>
    <row r="119" spans="1:44" ht="30" hidden="1" customHeight="1">
      <c r="A119" s="20"/>
      <c r="B119" s="20"/>
      <c r="C119" s="5193"/>
      <c r="D119" s="5086"/>
      <c r="E119" s="5194"/>
      <c r="F119" s="3702"/>
      <c r="G119" s="3703"/>
      <c r="H119" s="3704"/>
      <c r="I119" s="3705"/>
      <c r="J119" s="1789"/>
      <c r="K119" s="1796"/>
      <c r="L119" s="1796"/>
      <c r="M119" s="1786"/>
      <c r="N119" s="1787"/>
      <c r="O119" s="3706"/>
      <c r="P119" s="3707"/>
      <c r="Q119" s="1785"/>
      <c r="R119" s="1798"/>
      <c r="S119" s="1799"/>
      <c r="T119" s="1799"/>
      <c r="U119" s="3708"/>
      <c r="V119" s="3709"/>
      <c r="W119" s="3710"/>
      <c r="X119" s="1799"/>
      <c r="Y119" s="1799"/>
      <c r="Z119" s="1799"/>
      <c r="AA119" s="3690"/>
      <c r="AB119" s="3690"/>
      <c r="AC119" s="3711"/>
      <c r="AD119" s="3703"/>
      <c r="AE119" s="4677"/>
      <c r="AF119" s="3701"/>
      <c r="AG119" s="1304"/>
      <c r="AH119" s="1291"/>
      <c r="AI119" s="1291"/>
      <c r="AJ119" s="1291"/>
      <c r="AK119" s="1291"/>
      <c r="AL119" s="1291"/>
      <c r="AM119" s="1291"/>
      <c r="AN119" s="1291"/>
      <c r="AO119" s="1291"/>
      <c r="AP119" s="1794"/>
      <c r="AQ119" s="20"/>
      <c r="AR119" s="20"/>
    </row>
    <row r="120" spans="1:44" ht="30" hidden="1" customHeight="1">
      <c r="A120" s="20"/>
      <c r="B120" s="20"/>
      <c r="C120" s="5193"/>
      <c r="D120" s="5086"/>
      <c r="E120" s="5194"/>
      <c r="F120" s="3702"/>
      <c r="G120" s="3703"/>
      <c r="H120" s="3704"/>
      <c r="I120" s="3705"/>
      <c r="J120" s="1789"/>
      <c r="K120" s="1796"/>
      <c r="L120" s="1796"/>
      <c r="M120" s="1786"/>
      <c r="N120" s="1787"/>
      <c r="O120" s="3706"/>
      <c r="P120" s="3707"/>
      <c r="Q120" s="1785"/>
      <c r="R120" s="1798"/>
      <c r="S120" s="1799"/>
      <c r="T120" s="1799"/>
      <c r="U120" s="3708"/>
      <c r="V120" s="3709"/>
      <c r="W120" s="3710"/>
      <c r="X120" s="1799"/>
      <c r="Y120" s="1799"/>
      <c r="Z120" s="1799"/>
      <c r="AA120" s="3690"/>
      <c r="AB120" s="3690"/>
      <c r="AC120" s="3711"/>
      <c r="AD120" s="3703"/>
      <c r="AE120" s="4677"/>
      <c r="AF120" s="3701"/>
      <c r="AG120" s="1304"/>
      <c r="AH120" s="1291"/>
      <c r="AI120" s="1291"/>
      <c r="AJ120" s="1291"/>
      <c r="AK120" s="1291"/>
      <c r="AL120" s="1291"/>
      <c r="AM120" s="1291"/>
      <c r="AN120" s="1291"/>
      <c r="AO120" s="1291"/>
      <c r="AP120" s="1794"/>
      <c r="AQ120" s="20"/>
      <c r="AR120" s="20"/>
    </row>
    <row r="121" spans="1:44" ht="30" hidden="1" customHeight="1">
      <c r="A121" s="20"/>
      <c r="B121" s="20"/>
      <c r="C121" s="5193"/>
      <c r="D121" s="5086"/>
      <c r="E121" s="5194"/>
      <c r="F121" s="3702"/>
      <c r="G121" s="3703"/>
      <c r="H121" s="3704"/>
      <c r="I121" s="3705"/>
      <c r="J121" s="1789"/>
      <c r="K121" s="1796"/>
      <c r="L121" s="1796"/>
      <c r="M121" s="1786"/>
      <c r="N121" s="1787"/>
      <c r="O121" s="3706"/>
      <c r="P121" s="3707"/>
      <c r="Q121" s="1785"/>
      <c r="R121" s="1798"/>
      <c r="S121" s="1799"/>
      <c r="T121" s="1799"/>
      <c r="U121" s="3708"/>
      <c r="V121" s="3709"/>
      <c r="W121" s="3710"/>
      <c r="X121" s="1799"/>
      <c r="Y121" s="1799"/>
      <c r="Z121" s="1799"/>
      <c r="AA121" s="3690"/>
      <c r="AB121" s="3690"/>
      <c r="AC121" s="3711"/>
      <c r="AD121" s="3703"/>
      <c r="AE121" s="4677"/>
      <c r="AF121" s="3701"/>
      <c r="AG121" s="1304"/>
      <c r="AH121" s="1291"/>
      <c r="AI121" s="1291"/>
      <c r="AJ121" s="1291"/>
      <c r="AK121" s="1291"/>
      <c r="AL121" s="1291"/>
      <c r="AM121" s="1291"/>
      <c r="AN121" s="1291"/>
      <c r="AO121" s="1291"/>
      <c r="AP121" s="1794"/>
      <c r="AQ121" s="20"/>
      <c r="AR121" s="20"/>
    </row>
    <row r="122" spans="1:44" ht="30" hidden="1" customHeight="1">
      <c r="A122" s="20"/>
      <c r="B122" s="20"/>
      <c r="C122" s="5193"/>
      <c r="D122" s="5086"/>
      <c r="E122" s="5194"/>
      <c r="F122" s="3702"/>
      <c r="G122" s="3703"/>
      <c r="H122" s="3704"/>
      <c r="I122" s="3705"/>
      <c r="J122" s="1789"/>
      <c r="K122" s="1796"/>
      <c r="L122" s="1796"/>
      <c r="M122" s="1786"/>
      <c r="N122" s="1787"/>
      <c r="O122" s="3706"/>
      <c r="P122" s="3707"/>
      <c r="Q122" s="1785"/>
      <c r="R122" s="1798"/>
      <c r="S122" s="1799"/>
      <c r="T122" s="1799"/>
      <c r="U122" s="3708"/>
      <c r="V122" s="3709"/>
      <c r="W122" s="3710"/>
      <c r="X122" s="1799"/>
      <c r="Y122" s="1799"/>
      <c r="Z122" s="1799"/>
      <c r="AA122" s="3690"/>
      <c r="AB122" s="3690"/>
      <c r="AC122" s="3711"/>
      <c r="AD122" s="3703"/>
      <c r="AE122" s="4677"/>
      <c r="AF122" s="3701"/>
      <c r="AG122" s="1304"/>
      <c r="AH122" s="1291"/>
      <c r="AI122" s="1291"/>
      <c r="AJ122" s="1291"/>
      <c r="AK122" s="1291"/>
      <c r="AL122" s="1291"/>
      <c r="AM122" s="1291"/>
      <c r="AN122" s="1291"/>
      <c r="AO122" s="1291"/>
      <c r="AP122" s="1794"/>
      <c r="AQ122" s="20"/>
      <c r="AR122" s="20"/>
    </row>
    <row r="123" spans="1:44" ht="30" hidden="1" customHeight="1">
      <c r="A123" s="20"/>
      <c r="B123" s="20"/>
      <c r="C123" s="5193"/>
      <c r="D123" s="5086"/>
      <c r="E123" s="5194"/>
      <c r="F123" s="3702"/>
      <c r="G123" s="3703"/>
      <c r="H123" s="3704"/>
      <c r="I123" s="3705"/>
      <c r="J123" s="1789"/>
      <c r="K123" s="1796"/>
      <c r="L123" s="1796"/>
      <c r="M123" s="1786"/>
      <c r="N123" s="1787"/>
      <c r="O123" s="3706"/>
      <c r="P123" s="3707"/>
      <c r="Q123" s="1785"/>
      <c r="R123" s="1798"/>
      <c r="S123" s="1799"/>
      <c r="T123" s="1799"/>
      <c r="U123" s="3708"/>
      <c r="V123" s="3709"/>
      <c r="W123" s="3710"/>
      <c r="X123" s="1799"/>
      <c r="Y123" s="1799"/>
      <c r="Z123" s="1799"/>
      <c r="AA123" s="3690"/>
      <c r="AB123" s="3690"/>
      <c r="AC123" s="3711"/>
      <c r="AD123" s="3703"/>
      <c r="AE123" s="4677"/>
      <c r="AF123" s="3701"/>
      <c r="AG123" s="1304"/>
      <c r="AH123" s="1291"/>
      <c r="AI123" s="1291"/>
      <c r="AJ123" s="1291"/>
      <c r="AK123" s="1291"/>
      <c r="AL123" s="1291"/>
      <c r="AM123" s="1291"/>
      <c r="AN123" s="1291"/>
      <c r="AO123" s="1291"/>
      <c r="AP123" s="1794"/>
      <c r="AQ123" s="20"/>
      <c r="AR123" s="20"/>
    </row>
    <row r="124" spans="1:44" ht="30" hidden="1" customHeight="1">
      <c r="A124" s="20"/>
      <c r="B124" s="20"/>
      <c r="C124" s="5193"/>
      <c r="D124" s="5086"/>
      <c r="E124" s="5194"/>
      <c r="F124" s="3702"/>
      <c r="G124" s="3703"/>
      <c r="H124" s="3704"/>
      <c r="I124" s="3705"/>
      <c r="J124" s="1789"/>
      <c r="K124" s="1796"/>
      <c r="L124" s="1796"/>
      <c r="M124" s="1786"/>
      <c r="N124" s="1787"/>
      <c r="O124" s="3706"/>
      <c r="P124" s="3707"/>
      <c r="Q124" s="1785"/>
      <c r="R124" s="1798"/>
      <c r="S124" s="1799"/>
      <c r="T124" s="1799"/>
      <c r="U124" s="3708"/>
      <c r="V124" s="3709"/>
      <c r="W124" s="3710"/>
      <c r="X124" s="1799"/>
      <c r="Y124" s="1799"/>
      <c r="Z124" s="1799"/>
      <c r="AA124" s="3690"/>
      <c r="AB124" s="3690"/>
      <c r="AC124" s="3711"/>
      <c r="AD124" s="3703"/>
      <c r="AE124" s="4677"/>
      <c r="AF124" s="3701"/>
      <c r="AG124" s="1304"/>
      <c r="AH124" s="1291"/>
      <c r="AI124" s="1291"/>
      <c r="AJ124" s="1291"/>
      <c r="AK124" s="1291"/>
      <c r="AL124" s="1291"/>
      <c r="AM124" s="1291"/>
      <c r="AN124" s="1291"/>
      <c r="AO124" s="1291"/>
      <c r="AP124" s="1794"/>
      <c r="AQ124" s="20"/>
      <c r="AR124" s="20"/>
    </row>
    <row r="125" spans="1:44" ht="30" hidden="1" customHeight="1">
      <c r="A125" s="20"/>
      <c r="B125" s="20"/>
      <c r="C125" s="5193"/>
      <c r="D125" s="5086"/>
      <c r="E125" s="5194"/>
      <c r="F125" s="3702"/>
      <c r="G125" s="3703"/>
      <c r="H125" s="3704"/>
      <c r="I125" s="3705"/>
      <c r="J125" s="1789"/>
      <c r="K125" s="1796"/>
      <c r="L125" s="1796"/>
      <c r="M125" s="1786"/>
      <c r="N125" s="1787"/>
      <c r="O125" s="3706"/>
      <c r="P125" s="3707"/>
      <c r="Q125" s="1785"/>
      <c r="R125" s="1798"/>
      <c r="S125" s="1799"/>
      <c r="T125" s="1799"/>
      <c r="U125" s="3708"/>
      <c r="V125" s="3709"/>
      <c r="W125" s="3710"/>
      <c r="X125" s="1799"/>
      <c r="Y125" s="1799"/>
      <c r="Z125" s="1799"/>
      <c r="AA125" s="3690"/>
      <c r="AB125" s="3690"/>
      <c r="AC125" s="3711"/>
      <c r="AD125" s="3703"/>
      <c r="AE125" s="4677"/>
      <c r="AF125" s="3701"/>
      <c r="AG125" s="1304"/>
      <c r="AH125" s="1291"/>
      <c r="AI125" s="1291"/>
      <c r="AJ125" s="1291"/>
      <c r="AK125" s="1291"/>
      <c r="AL125" s="1291"/>
      <c r="AM125" s="1291"/>
      <c r="AN125" s="1291"/>
      <c r="AO125" s="1291"/>
      <c r="AP125" s="1794"/>
      <c r="AQ125" s="20"/>
      <c r="AR125" s="20"/>
    </row>
    <row r="126" spans="1:44" ht="30" hidden="1" customHeight="1">
      <c r="A126" s="20"/>
      <c r="B126" s="20"/>
      <c r="C126" s="5193"/>
      <c r="D126" s="5086"/>
      <c r="E126" s="5194"/>
      <c r="F126" s="3702"/>
      <c r="G126" s="3703"/>
      <c r="H126" s="3704"/>
      <c r="I126" s="3705"/>
      <c r="J126" s="1789"/>
      <c r="K126" s="1796"/>
      <c r="L126" s="1796"/>
      <c r="M126" s="1786"/>
      <c r="N126" s="1787"/>
      <c r="O126" s="3706"/>
      <c r="P126" s="3707"/>
      <c r="Q126" s="1785"/>
      <c r="R126" s="1798"/>
      <c r="S126" s="1799"/>
      <c r="T126" s="1799"/>
      <c r="U126" s="3708"/>
      <c r="V126" s="3709"/>
      <c r="W126" s="3710"/>
      <c r="X126" s="1799"/>
      <c r="Y126" s="1799"/>
      <c r="Z126" s="1799"/>
      <c r="AA126" s="3690"/>
      <c r="AB126" s="3690"/>
      <c r="AC126" s="3711"/>
      <c r="AD126" s="3703"/>
      <c r="AE126" s="4677"/>
      <c r="AF126" s="3701"/>
      <c r="AG126" s="1304"/>
      <c r="AH126" s="1291"/>
      <c r="AI126" s="1291"/>
      <c r="AJ126" s="1291"/>
      <c r="AK126" s="1291"/>
      <c r="AL126" s="1291"/>
      <c r="AM126" s="1291"/>
      <c r="AN126" s="1291"/>
      <c r="AO126" s="1291"/>
      <c r="AP126" s="1794"/>
      <c r="AQ126" s="20"/>
      <c r="AR126" s="20"/>
    </row>
    <row r="127" spans="1:44" ht="30" hidden="1" customHeight="1">
      <c r="A127" s="20"/>
      <c r="B127" s="20"/>
      <c r="C127" s="5193"/>
      <c r="D127" s="5086"/>
      <c r="E127" s="5194"/>
      <c r="F127" s="3702"/>
      <c r="G127" s="3703"/>
      <c r="H127" s="3704"/>
      <c r="I127" s="3705"/>
      <c r="J127" s="1789"/>
      <c r="K127" s="1796"/>
      <c r="L127" s="1796"/>
      <c r="M127" s="1786"/>
      <c r="N127" s="1787"/>
      <c r="O127" s="3706"/>
      <c r="P127" s="3707"/>
      <c r="Q127" s="1785"/>
      <c r="R127" s="1798"/>
      <c r="S127" s="1799"/>
      <c r="T127" s="1799"/>
      <c r="U127" s="3708"/>
      <c r="V127" s="3709"/>
      <c r="W127" s="3710"/>
      <c r="X127" s="1799"/>
      <c r="Y127" s="1799"/>
      <c r="Z127" s="1799"/>
      <c r="AA127" s="3690"/>
      <c r="AB127" s="3690"/>
      <c r="AC127" s="3711"/>
      <c r="AD127" s="3703"/>
      <c r="AE127" s="4677"/>
      <c r="AF127" s="3701"/>
      <c r="AG127" s="1304"/>
      <c r="AH127" s="1291"/>
      <c r="AI127" s="1291"/>
      <c r="AJ127" s="1291"/>
      <c r="AK127" s="1291"/>
      <c r="AL127" s="1291"/>
      <c r="AM127" s="1291"/>
      <c r="AN127" s="1291"/>
      <c r="AO127" s="1291"/>
      <c r="AP127" s="1794"/>
      <c r="AQ127" s="20"/>
      <c r="AR127" s="20"/>
    </row>
    <row r="128" spans="1:44" ht="30" hidden="1" customHeight="1">
      <c r="A128" s="20"/>
      <c r="B128" s="20"/>
      <c r="C128" s="5193"/>
      <c r="D128" s="5086"/>
      <c r="E128" s="5194"/>
      <c r="F128" s="3702"/>
      <c r="G128" s="3703"/>
      <c r="H128" s="3704"/>
      <c r="I128" s="3705"/>
      <c r="J128" s="1789"/>
      <c r="K128" s="1796"/>
      <c r="L128" s="1796"/>
      <c r="M128" s="1786"/>
      <c r="N128" s="1787"/>
      <c r="O128" s="3706"/>
      <c r="P128" s="3707"/>
      <c r="Q128" s="1785"/>
      <c r="R128" s="1798"/>
      <c r="S128" s="1799"/>
      <c r="T128" s="1799"/>
      <c r="U128" s="3708"/>
      <c r="V128" s="3709"/>
      <c r="W128" s="3710"/>
      <c r="X128" s="1799"/>
      <c r="Y128" s="1799"/>
      <c r="Z128" s="1799"/>
      <c r="AA128" s="3690"/>
      <c r="AB128" s="3690"/>
      <c r="AC128" s="3711"/>
      <c r="AD128" s="3703"/>
      <c r="AE128" s="4677"/>
      <c r="AF128" s="3701"/>
      <c r="AG128" s="1304"/>
      <c r="AH128" s="1291"/>
      <c r="AI128" s="1291"/>
      <c r="AJ128" s="1291"/>
      <c r="AK128" s="1291"/>
      <c r="AL128" s="1291"/>
      <c r="AM128" s="1291"/>
      <c r="AN128" s="1291"/>
      <c r="AO128" s="1291"/>
      <c r="AP128" s="1794"/>
      <c r="AQ128" s="20"/>
      <c r="AR128" s="20"/>
    </row>
    <row r="129" spans="1:44" ht="30" hidden="1" customHeight="1">
      <c r="A129" s="20"/>
      <c r="B129" s="20"/>
      <c r="C129" s="5193"/>
      <c r="D129" s="5086"/>
      <c r="E129" s="5194"/>
      <c r="F129" s="3702"/>
      <c r="G129" s="3703"/>
      <c r="H129" s="3704"/>
      <c r="I129" s="3705"/>
      <c r="J129" s="1789"/>
      <c r="K129" s="1796"/>
      <c r="L129" s="1796"/>
      <c r="M129" s="1786"/>
      <c r="N129" s="1787"/>
      <c r="O129" s="3706"/>
      <c r="P129" s="3707"/>
      <c r="Q129" s="1785"/>
      <c r="R129" s="1798"/>
      <c r="S129" s="1799"/>
      <c r="T129" s="1799"/>
      <c r="U129" s="3708"/>
      <c r="V129" s="3709"/>
      <c r="W129" s="3710"/>
      <c r="X129" s="1799"/>
      <c r="Y129" s="1799"/>
      <c r="Z129" s="1799"/>
      <c r="AA129" s="3690"/>
      <c r="AB129" s="3690"/>
      <c r="AC129" s="3711"/>
      <c r="AD129" s="3703"/>
      <c r="AE129" s="4677"/>
      <c r="AF129" s="3701"/>
      <c r="AG129" s="1304"/>
      <c r="AH129" s="1291"/>
      <c r="AI129" s="1291"/>
      <c r="AJ129" s="1291"/>
      <c r="AK129" s="1291"/>
      <c r="AL129" s="1291"/>
      <c r="AM129" s="1291"/>
      <c r="AN129" s="1291"/>
      <c r="AO129" s="1291"/>
      <c r="AP129" s="1794"/>
      <c r="AQ129" s="20"/>
      <c r="AR129" s="20"/>
    </row>
    <row r="130" spans="1:44" ht="30" hidden="1" customHeight="1">
      <c r="A130" s="20"/>
      <c r="B130" s="20"/>
      <c r="C130" s="5193"/>
      <c r="D130" s="5086"/>
      <c r="E130" s="5194"/>
      <c r="F130" s="3702"/>
      <c r="G130" s="3703"/>
      <c r="H130" s="3704"/>
      <c r="I130" s="3705"/>
      <c r="J130" s="1789"/>
      <c r="K130" s="1796"/>
      <c r="L130" s="1796"/>
      <c r="M130" s="1786"/>
      <c r="N130" s="1787"/>
      <c r="O130" s="3706"/>
      <c r="P130" s="3707"/>
      <c r="Q130" s="1785"/>
      <c r="R130" s="1798"/>
      <c r="S130" s="1799"/>
      <c r="T130" s="1799"/>
      <c r="U130" s="3708"/>
      <c r="V130" s="3709"/>
      <c r="W130" s="3710"/>
      <c r="X130" s="1799"/>
      <c r="Y130" s="1799"/>
      <c r="Z130" s="1799"/>
      <c r="AA130" s="3690"/>
      <c r="AB130" s="3690"/>
      <c r="AC130" s="3711"/>
      <c r="AD130" s="3703"/>
      <c r="AE130" s="4677"/>
      <c r="AF130" s="3701"/>
      <c r="AG130" s="1304"/>
      <c r="AH130" s="1291"/>
      <c r="AI130" s="1291"/>
      <c r="AJ130" s="1291"/>
      <c r="AK130" s="1291"/>
      <c r="AL130" s="1291"/>
      <c r="AM130" s="1291"/>
      <c r="AN130" s="1291"/>
      <c r="AO130" s="1291"/>
      <c r="AP130" s="1794"/>
      <c r="AQ130" s="20"/>
      <c r="AR130" s="20"/>
    </row>
    <row r="131" spans="1:44" ht="30" hidden="1" customHeight="1">
      <c r="A131" s="20"/>
      <c r="B131" s="20"/>
      <c r="C131" s="5193"/>
      <c r="D131" s="5086"/>
      <c r="E131" s="5194"/>
      <c r="F131" s="3702"/>
      <c r="G131" s="3703"/>
      <c r="H131" s="3704"/>
      <c r="I131" s="3705"/>
      <c r="J131" s="1789"/>
      <c r="K131" s="1796"/>
      <c r="L131" s="1796"/>
      <c r="M131" s="1786"/>
      <c r="N131" s="1787"/>
      <c r="O131" s="3706"/>
      <c r="P131" s="3707"/>
      <c r="Q131" s="1785"/>
      <c r="R131" s="1798"/>
      <c r="S131" s="1799"/>
      <c r="T131" s="1799"/>
      <c r="U131" s="3708"/>
      <c r="V131" s="3709"/>
      <c r="W131" s="3710"/>
      <c r="X131" s="1799"/>
      <c r="Y131" s="1799"/>
      <c r="Z131" s="1799"/>
      <c r="AA131" s="3690"/>
      <c r="AB131" s="3690"/>
      <c r="AC131" s="3711"/>
      <c r="AD131" s="3703"/>
      <c r="AE131" s="4677"/>
      <c r="AF131" s="3701"/>
      <c r="AG131" s="1304"/>
      <c r="AH131" s="1291"/>
      <c r="AI131" s="1291"/>
      <c r="AJ131" s="1291"/>
      <c r="AK131" s="1291"/>
      <c r="AL131" s="1291"/>
      <c r="AM131" s="1291"/>
      <c r="AN131" s="1291"/>
      <c r="AO131" s="1291"/>
      <c r="AP131" s="1794"/>
      <c r="AQ131" s="20"/>
      <c r="AR131" s="20"/>
    </row>
    <row r="132" spans="1:44" ht="30" hidden="1" customHeight="1">
      <c r="A132" s="20"/>
      <c r="B132" s="20"/>
      <c r="C132" s="5193"/>
      <c r="D132" s="5086"/>
      <c r="E132" s="5194"/>
      <c r="F132" s="3702"/>
      <c r="G132" s="3703"/>
      <c r="H132" s="3704"/>
      <c r="I132" s="3705"/>
      <c r="J132" s="1789"/>
      <c r="K132" s="1796"/>
      <c r="L132" s="1796"/>
      <c r="M132" s="1786"/>
      <c r="N132" s="1787"/>
      <c r="O132" s="3706"/>
      <c r="P132" s="3707"/>
      <c r="Q132" s="1785"/>
      <c r="R132" s="1798"/>
      <c r="S132" s="1799"/>
      <c r="T132" s="1799"/>
      <c r="U132" s="3708"/>
      <c r="V132" s="3709"/>
      <c r="W132" s="3710"/>
      <c r="X132" s="1799"/>
      <c r="Y132" s="1799"/>
      <c r="Z132" s="1799"/>
      <c r="AA132" s="3690"/>
      <c r="AB132" s="3690"/>
      <c r="AC132" s="3711"/>
      <c r="AD132" s="3703"/>
      <c r="AE132" s="4677"/>
      <c r="AF132" s="3701"/>
      <c r="AG132" s="1304"/>
      <c r="AH132" s="1291"/>
      <c r="AI132" s="1291"/>
      <c r="AJ132" s="1291"/>
      <c r="AK132" s="1291"/>
      <c r="AL132" s="1291"/>
      <c r="AM132" s="1291"/>
      <c r="AN132" s="1291"/>
      <c r="AO132" s="1291"/>
      <c r="AP132" s="1794"/>
      <c r="AQ132" s="20"/>
      <c r="AR132" s="20"/>
    </row>
    <row r="133" spans="1:44" ht="30" hidden="1" customHeight="1">
      <c r="A133" s="20"/>
      <c r="B133" s="20"/>
      <c r="C133" s="5193"/>
      <c r="D133" s="5086"/>
      <c r="E133" s="5194"/>
      <c r="F133" s="3702"/>
      <c r="G133" s="3703"/>
      <c r="H133" s="3704"/>
      <c r="I133" s="3712"/>
      <c r="J133" s="1810"/>
      <c r="K133" s="1811"/>
      <c r="L133" s="1811"/>
      <c r="M133" s="1786"/>
      <c r="N133" s="1787"/>
      <c r="O133" s="3706"/>
      <c r="P133" s="3707"/>
      <c r="Q133" s="1785"/>
      <c r="R133" s="1798"/>
      <c r="S133" s="1799"/>
      <c r="T133" s="1799"/>
      <c r="U133" s="3708"/>
      <c r="V133" s="3709"/>
      <c r="W133" s="3710"/>
      <c r="X133" s="1799"/>
      <c r="Y133" s="1799"/>
      <c r="Z133" s="1799"/>
      <c r="AA133" s="3513"/>
      <c r="AB133" s="3690"/>
      <c r="AC133" s="3711"/>
      <c r="AD133" s="3703"/>
      <c r="AE133" s="4677"/>
      <c r="AF133" s="3701"/>
      <c r="AG133" s="1304"/>
      <c r="AH133" s="1291"/>
      <c r="AI133" s="1291"/>
      <c r="AJ133" s="1291"/>
      <c r="AK133" s="1291"/>
      <c r="AL133" s="1291"/>
      <c r="AM133" s="1291"/>
      <c r="AN133" s="1291"/>
      <c r="AO133" s="1291"/>
      <c r="AP133" s="1794"/>
      <c r="AQ133" s="20"/>
      <c r="AR133" s="20"/>
    </row>
    <row r="134" spans="1:44" ht="30" customHeight="1">
      <c r="A134" s="3713"/>
      <c r="B134" s="3713"/>
      <c r="C134" s="5362" t="s">
        <v>47</v>
      </c>
      <c r="D134" s="5196"/>
      <c r="E134" s="5196"/>
      <c r="F134" s="5196"/>
      <c r="G134" s="5196"/>
      <c r="H134" s="5196"/>
      <c r="I134" s="5196"/>
      <c r="J134" s="5196"/>
      <c r="K134" s="5196"/>
      <c r="L134" s="5196"/>
      <c r="M134" s="5196"/>
      <c r="N134" s="5196"/>
      <c r="O134" s="5196"/>
      <c r="P134" s="5196"/>
      <c r="Q134" s="5196"/>
      <c r="R134" s="5197"/>
      <c r="S134" s="1815">
        <f>SUMIF(G10:G115, "&lt;&gt;", S10:S122)</f>
        <v>4297264172</v>
      </c>
      <c r="T134" s="3714">
        <f>S134/10</f>
        <v>429726417.19999999</v>
      </c>
      <c r="U134" s="3715">
        <f>SUM(S134:T134)</f>
        <v>4726990589.1999998</v>
      </c>
      <c r="V134" s="3716"/>
      <c r="W134" s="3717"/>
      <c r="X134" s="1815">
        <f>SUMIF(W10:W115, "&lt;&gt;", X10:X122)</f>
        <v>1853558517</v>
      </c>
      <c r="Y134" s="4741">
        <f>X134/10</f>
        <v>185355851.69999999</v>
      </c>
      <c r="Z134" s="3718">
        <f>SUM(X134:Y134)</f>
        <v>2038914368.7</v>
      </c>
      <c r="AA134" s="3719"/>
      <c r="AB134" s="3719"/>
      <c r="AC134" s="3720">
        <f>Z134/U134</f>
        <v>0.43133455212676186</v>
      </c>
      <c r="AD134" s="4742"/>
      <c r="AE134" s="4743"/>
      <c r="AF134" s="3723"/>
      <c r="AG134" s="1826"/>
      <c r="AH134" s="1827"/>
      <c r="AI134" s="1827"/>
      <c r="AJ134" s="1827"/>
      <c r="AK134" s="1827"/>
      <c r="AL134" s="1827"/>
      <c r="AM134" s="1827"/>
      <c r="AN134" s="1827"/>
      <c r="AO134" s="1827"/>
      <c r="AP134" s="1828"/>
      <c r="AQ134" s="22"/>
      <c r="AR134" s="23"/>
    </row>
    <row r="135" spans="1:44" ht="7.5" customHeight="1">
      <c r="A135" s="1841"/>
      <c r="B135" s="2089"/>
      <c r="C135" s="5361"/>
      <c r="D135" s="5111"/>
      <c r="E135" s="5111"/>
      <c r="F135" s="2"/>
      <c r="G135" s="2"/>
      <c r="H135" s="2" t="s">
        <v>48</v>
      </c>
      <c r="I135" s="2" t="s">
        <v>48</v>
      </c>
      <c r="J135" s="3"/>
      <c r="K135" s="3725"/>
      <c r="L135" s="224"/>
      <c r="M135" s="4"/>
      <c r="N135" s="225"/>
      <c r="O135" s="3"/>
      <c r="P135" s="3"/>
      <c r="Q135" s="2"/>
      <c r="R135" s="3"/>
      <c r="S135" s="2"/>
      <c r="T135" s="2"/>
      <c r="U135" s="2"/>
      <c r="V135" s="3"/>
      <c r="W135" s="3"/>
      <c r="X135" s="2"/>
      <c r="Y135" s="2"/>
      <c r="Z135" s="2"/>
      <c r="AA135" s="2"/>
      <c r="AB135" s="2"/>
      <c r="AC135" s="1842"/>
      <c r="AD135" s="2"/>
      <c r="AE135" s="1844"/>
      <c r="AF135" s="3724"/>
      <c r="AG135" s="2"/>
      <c r="AH135" s="2"/>
      <c r="AI135" s="1844"/>
      <c r="AJ135" s="1845"/>
      <c r="AK135" s="1846"/>
      <c r="AL135" s="1846"/>
      <c r="AM135" s="1846"/>
      <c r="AN135" s="1846"/>
      <c r="AO135" s="1846"/>
      <c r="AP135" s="1846"/>
      <c r="AQ135" s="22"/>
      <c r="AR135" s="2"/>
    </row>
  </sheetData>
  <mergeCells count="161">
    <mergeCell ref="C106:E106"/>
    <mergeCell ref="C107:E107"/>
    <mergeCell ref="C108:E108"/>
    <mergeCell ref="C109:E109"/>
    <mergeCell ref="C110:E110"/>
    <mergeCell ref="C111:E111"/>
    <mergeCell ref="C112:E112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126:E126"/>
    <mergeCell ref="C133:E133"/>
    <mergeCell ref="C135:E135"/>
    <mergeCell ref="C127:E127"/>
    <mergeCell ref="C128:E128"/>
    <mergeCell ref="C129:E129"/>
    <mergeCell ref="C130:E130"/>
    <mergeCell ref="C131:E131"/>
    <mergeCell ref="C132:E132"/>
    <mergeCell ref="C134:R134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59:E59"/>
    <mergeCell ref="C60:E60"/>
    <mergeCell ref="C61:E61"/>
    <mergeCell ref="C62:E62"/>
    <mergeCell ref="C63:E63"/>
    <mergeCell ref="C113:E113"/>
    <mergeCell ref="C114:E114"/>
    <mergeCell ref="C115:E115"/>
    <mergeCell ref="C116:E116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32:E32"/>
    <mergeCell ref="C33:E33"/>
    <mergeCell ref="C34:E34"/>
    <mergeCell ref="C35:E35"/>
    <mergeCell ref="C36:E36"/>
    <mergeCell ref="C37:E37"/>
    <mergeCell ref="AJ48:AJ49"/>
    <mergeCell ref="AK48:AK49"/>
    <mergeCell ref="C45:E45"/>
    <mergeCell ref="C46:E46"/>
    <mergeCell ref="C47:E47"/>
    <mergeCell ref="C48:E48"/>
    <mergeCell ref="AG48:AG49"/>
    <mergeCell ref="AH48:AH49"/>
    <mergeCell ref="AI48:AI49"/>
    <mergeCell ref="C49:E49"/>
    <mergeCell ref="C38:E38"/>
    <mergeCell ref="C39:E39"/>
    <mergeCell ref="C40:E40"/>
    <mergeCell ref="C41:E41"/>
    <mergeCell ref="C42:E42"/>
    <mergeCell ref="C43:E43"/>
    <mergeCell ref="C44:E44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8:E9"/>
    <mergeCell ref="F8:F9"/>
    <mergeCell ref="G8:G9"/>
    <mergeCell ref="H8:H9"/>
    <mergeCell ref="I8:I9"/>
    <mergeCell ref="C10:E10"/>
    <mergeCell ref="C11:E11"/>
    <mergeCell ref="C12:E12"/>
    <mergeCell ref="C13:E13"/>
    <mergeCell ref="V8:AC8"/>
    <mergeCell ref="AD8:AD9"/>
    <mergeCell ref="AE8:AE9"/>
    <mergeCell ref="AF8:AF9"/>
    <mergeCell ref="AG8:AK8"/>
    <mergeCell ref="AL8:AP8"/>
    <mergeCell ref="J8:J9"/>
    <mergeCell ref="K8:K9"/>
    <mergeCell ref="L8:L9"/>
    <mergeCell ref="M8:M9"/>
    <mergeCell ref="N8:N9"/>
    <mergeCell ref="O8:R8"/>
    <mergeCell ref="S8:U8"/>
    <mergeCell ref="AD3:AD4"/>
    <mergeCell ref="AE3:AE4"/>
    <mergeCell ref="B2:D4"/>
    <mergeCell ref="E2:S4"/>
    <mergeCell ref="U2:U4"/>
    <mergeCell ref="X2:X4"/>
    <mergeCell ref="AD2:AE2"/>
    <mergeCell ref="AJ2:AK6"/>
    <mergeCell ref="AP2:AQ6"/>
    <mergeCell ref="AD6:AE6"/>
    <mergeCell ref="C6:D6"/>
    <mergeCell ref="E6:F6"/>
  </mergeCells>
  <phoneticPr fontId="162" type="noConversion"/>
  <conditionalFormatting sqref="R10:R133">
    <cfRule type="expression" dxfId="4" priority="1">
      <formula>AND(ISNUMBER(R10),TRUNC(R10)&gt;TODAY())</formula>
    </cfRule>
  </conditionalFormatting>
  <conditionalFormatting sqref="R72:R73 R75:R76 R93 R95:R101">
    <cfRule type="expression" dxfId="3" priority="2">
      <formula>AND(ISNUMBER(R72),TRUNC(R72)&gt;TODAY())</formula>
    </cfRule>
  </conditionalFormatting>
  <conditionalFormatting sqref="O10:P133">
    <cfRule type="expression" dxfId="2" priority="3">
      <formula>AND(ISNUMBER(O10),TRUNC(O10)&gt;TODAY())</formula>
    </cfRule>
  </conditionalFormatting>
  <conditionalFormatting sqref="W10:W115">
    <cfRule type="expression" dxfId="1" priority="4">
      <formula>AND(ISNUMBER(W10),TRUNC(W10)&gt;TODAY())</formula>
    </cfRule>
  </conditionalFormatting>
  <conditionalFormatting sqref="V10:V115">
    <cfRule type="expression" dxfId="0" priority="5">
      <formula>AND(ISNUMBER(V10),TRUNC(V10)&gt;TODAY())</formula>
    </cfRule>
  </conditionalFormatting>
  <dataValidations count="10">
    <dataValidation type="list" allowBlank="1" showErrorMessage="1" sqref="J116:J133">
      <formula1>"수의계약,구독(년),영구,납품,유지보수,반품/취소"</formula1>
    </dataValidation>
    <dataValidation type="list" allowBlank="1" showErrorMessage="1" sqref="I18:I23 I25:I28 I30:I31 I33:I34 I37:I41 I44:I47 I50:I61 I63:I66 I73 I76 I80:I83 I86:I90 I97 I100 I104">
      <formula1>"대기,완료,취소,외주거래"</formula1>
    </dataValidation>
    <dataValidation type="list" allowBlank="1" showErrorMessage="1" sqref="K24 K36 K42:K43 K67:K69 K71 K74 K84 K91:K94 K103 K107:K108">
      <formula1>"대기,견적작성,입찰,계약진행중,계약완료,사업진행중,청구대기,청구진행중,청구완료,완료,취소"</formula1>
    </dataValidation>
    <dataValidation type="list" allowBlank="1" showErrorMessage="1" sqref="I10:I17 I24 I29 I32 I35:I36 I42:I43 I48:I49 I62 I67:I72 I74:I75 I77:I79 I84:I85 I91:I96 I98:I99 I101:I103 I105:I115">
      <formula1>"대기,입찰,계약준비,계약진행중,계약완료,자동연장,외주거래,취소"</formula1>
    </dataValidation>
    <dataValidation type="list" allowBlank="1" showErrorMessage="1" sqref="J10:J115">
      <formula1>"입찰,수의계약,구독(년),영구,납품,유지보수,취소/반품"</formula1>
    </dataValidation>
    <dataValidation type="list" allowBlank="1" showErrorMessage="1" sqref="F10:F133">
      <formula1>"BIM,HW,SW,기타"</formula1>
    </dataValidation>
    <dataValidation type="list" allowBlank="1" showErrorMessage="1" sqref="K10:K23 K25:K35 K37:K41 K44:K45 K48:K66 K70 K72:K73 K75:K83 K85:K90 K95:K102 K104:K106 K109:K115">
      <formula1>"대기,견적작성,입찰,계약진행중,계약완료,진행중,청구대기,청구진행중,청구완료,완료,취소/반품"</formula1>
    </dataValidation>
    <dataValidation type="list" allowBlank="1" showErrorMessage="1" sqref="K46:K47 K116:K133">
      <formula1>"대기,견적작성,진행중,청구준비,계산서발행,완료,취소됨"</formula1>
    </dataValidation>
    <dataValidation type="list" allowBlank="1" showErrorMessage="1" sqref="M10:M133">
      <formula1>"한맥,삼안,장헌,PTC,바론,공동원사업자,원사업자"</formula1>
    </dataValidation>
    <dataValidation type="list" allowBlank="1" showErrorMessage="1" sqref="I116:I133">
      <formula1>"대기,입찰,계약진행중,계약완료,청구진행중,청구완료,완료,취소,외주거래"</formula1>
    </dataValidation>
  </dataValidations>
  <hyperlinks>
    <hyperlink ref="AD10" r:id="rId1"/>
    <hyperlink ref="AD11" r:id="rId2"/>
    <hyperlink ref="AD12" r:id="rId3"/>
    <hyperlink ref="AD13" r:id="rId4"/>
    <hyperlink ref="AD14" r:id="rId5"/>
    <hyperlink ref="AD15" r:id="rId6"/>
    <hyperlink ref="AD16" r:id="rId7"/>
    <hyperlink ref="AD17" r:id="rId8"/>
    <hyperlink ref="AD24" r:id="rId9"/>
    <hyperlink ref="AD29" r:id="rId10"/>
    <hyperlink ref="AD32" r:id="rId11"/>
    <hyperlink ref="AD35" r:id="rId12"/>
    <hyperlink ref="AD36" r:id="rId13"/>
    <hyperlink ref="AD42" r:id="rId14"/>
    <hyperlink ref="AD43" r:id="rId15"/>
    <hyperlink ref="AD48" r:id="rId16"/>
    <hyperlink ref="AD49" r:id="rId17"/>
    <hyperlink ref="AD62" r:id="rId18"/>
    <hyperlink ref="AD67" r:id="rId19"/>
    <hyperlink ref="AD68" r:id="rId20"/>
    <hyperlink ref="AD69" r:id="rId21"/>
    <hyperlink ref="AD70" r:id="rId22"/>
    <hyperlink ref="AD71" r:id="rId23"/>
    <hyperlink ref="AD74" r:id="rId24"/>
    <hyperlink ref="AD77" r:id="rId25"/>
    <hyperlink ref="AD78" r:id="rId26"/>
    <hyperlink ref="AD84" r:id="rId27"/>
    <hyperlink ref="AD91" r:id="rId28"/>
    <hyperlink ref="AD92" r:id="rId29"/>
    <hyperlink ref="AD93" r:id="rId30"/>
    <hyperlink ref="AD95" r:id="rId31"/>
    <hyperlink ref="AD98" r:id="rId32"/>
    <hyperlink ref="AD101" r:id="rId33"/>
    <hyperlink ref="AD102" r:id="rId34"/>
    <hyperlink ref="AD103" r:id="rId35"/>
    <hyperlink ref="AD105" r:id="rId36"/>
    <hyperlink ref="AD106" r:id="rId37"/>
    <hyperlink ref="AD107" r:id="rId38"/>
    <hyperlink ref="AD108" r:id="rId39"/>
    <hyperlink ref="AD111" r:id="rId40"/>
    <hyperlink ref="AD112" r:id="rId41"/>
    <hyperlink ref="AD113" r:id="rId42"/>
    <hyperlink ref="AD114" r:id="rId43"/>
    <hyperlink ref="AD115" r:id="rId44"/>
  </hyperlinks>
  <printOptions horizontalCentered="1"/>
  <pageMargins left="0.15748031496062992" right="0.15748031496062992" top="0.15748031496062992" bottom="0.15748031496062992" header="0" footer="0"/>
  <pageSetup paperSize="8" fitToHeight="0" pageOrder="overThenDown" orientation="portrait"/>
  <headerFooter>
    <oddHeader>&amp;R</oddHeader>
    <oddFooter>&amp;C</oddFooter>
  </headerFooter>
  <drawing r:id="rId45"/>
  <legacyDrawing r:id="rId46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워크시트</vt:lpstr>
      </vt:variant>
      <vt:variant>
        <vt:i4>15</vt:i4>
      </vt:variant>
    </vt:vector>
  </HeadingPairs>
  <TitlesOfParts>
    <vt:vector size="15" baseType="lpstr">
      <vt:lpstr>(2) 기간별 매출현황 (발행기준)</vt:lpstr>
      <vt:lpstr>공유사업관리대장</vt:lpstr>
      <vt:lpstr>외주쓰리티어</vt:lpstr>
      <vt:lpstr>외주바토스</vt:lpstr>
      <vt:lpstr>외주경수</vt:lpstr>
      <vt:lpstr>외주둠둠주식회사</vt:lpstr>
      <vt:lpstr>바론계약건만</vt:lpstr>
      <vt:lpstr>(미사용)사업관리대장</vt:lpstr>
      <vt:lpstr>사업관리대장의 사본</vt:lpstr>
      <vt:lpstr>(미사용)PQ_한맥</vt:lpstr>
      <vt:lpstr>(미사용)PQ_지오</vt:lpstr>
      <vt:lpstr>(미사용)PQ_서정</vt:lpstr>
      <vt:lpstr>(미사용)서비스별 계약현황</vt:lpstr>
      <vt:lpstr>(미사용)ERP_한엔</vt:lpstr>
      <vt:lpstr>(미사용)BIM_동해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김원기</dc:creator>
  <cp:lastModifiedBy>USER</cp:lastModifiedBy>
  <dcterms:created xsi:type="dcterms:W3CDTF">2026-03-24T08:59:31Z</dcterms:created>
  <dcterms:modified xsi:type="dcterms:W3CDTF">2026-03-25T07:26:55Z</dcterms:modified>
</cp:coreProperties>
</file>