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embeddings/oleObject1.bin" ContentType="application/vnd.openxmlformats-officedocument.oleObject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embeddings/oleObject2.bin" ContentType="application/vnd.openxmlformats-officedocument.oleObject"/>
  <Override PartName="/xl/drawings/drawing9.xml" ContentType="application/vnd.openxmlformats-officedocument.drawing+xml"/>
  <Override PartName="/xl/drawings/drawing10.xml" ContentType="application/vnd.openxmlformats-officedocument.drawing+xml"/>
  <Override PartName="/xl/embeddings/oleObject3.bin" ContentType="application/vnd.openxmlformats-officedocument.oleObject"/>
  <Override PartName="/xl/drawings/drawing11.xml" ContentType="application/vnd.openxmlformats-officedocument.drawing+xml"/>
  <Override PartName="/xl/embeddings/oleObject4.bin" ContentType="application/vnd.openxmlformats-officedocument.oleObject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embeddings/oleObject5.bin" ContentType="application/vnd.openxmlformats-officedocument.oleObject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D:\Downloads\"/>
    </mc:Choice>
  </mc:AlternateContent>
  <bookViews>
    <workbookView xWindow="32760" yWindow="32760" windowWidth="28800" windowHeight="11190" tabRatio="862" activeTab="1"/>
  </bookViews>
  <sheets>
    <sheet name="표지" sheetId="1" r:id="rId1"/>
    <sheet name="U형측구현황DB작업" sheetId="21" r:id="rId2"/>
    <sheet name="U형측구수량집계" sheetId="2" r:id="rId3"/>
    <sheet name="U형측구현황" sheetId="3" r:id="rId4"/>
    <sheet name="U형측구 단위수량(1-5)" sheetId="4" r:id="rId5"/>
    <sheet name="U형측구 단위수량(형식6_옹벽상단)" sheetId="5" r:id="rId6"/>
    <sheet name="U형측구 단위수량(형식7_500x500)" sheetId="6" r:id="rId7"/>
    <sheet name="U형측구 단위수량(형식8_600x600)" sheetId="7" r:id="rId8"/>
    <sheet name="U형측구 단위수량 (형식6)" sheetId="8" state="hidden" r:id="rId9"/>
    <sheet name="U형측구 단위수량 (형식7)" sheetId="9" state="hidden" r:id="rId10"/>
    <sheet name="U형측구 단위수량(형식-8_400x400)" sheetId="10" state="hidden" r:id="rId11"/>
    <sheet name="U형측구 단위수량(형식-12_옹벽상단)" sheetId="11" state="hidden" r:id="rId12"/>
    <sheet name="U형측구 단위수량(형식-8_옹벽상단)" sheetId="12" state="hidden" r:id="rId13"/>
    <sheet name="U형측구 단위수량(형식-16_(0.45x1.00)" sheetId="13" state="hidden" r:id="rId14"/>
    <sheet name="U형측구단위수량 (형식28)" sheetId="14" state="hidden" r:id="rId15"/>
    <sheet name="U형측구단위수량 (형식-29)" sheetId="15" state="hidden" r:id="rId16"/>
    <sheet name="U형측구 단위수량(형식-7_옹벽상단300X300) (2)" sheetId="16" state="hidden" r:id="rId17"/>
    <sheet name="U형측구단위수량 (형식9)" sheetId="17" state="hidden" r:id="rId18"/>
    <sheet name="U형측구단위수량 (형식10)" sheetId="18" state="hidden" r:id="rId19"/>
    <sheet name="U형측구 단위수량 (형식31)" sheetId="19" state="hidden" r:id="rId20"/>
    <sheet name="U형측구 단위수량(형식-9_보강토옹벽상단)" sheetId="20" r:id="rId21"/>
  </sheets>
  <externalReferences>
    <externalReference r:id="rId22"/>
    <externalReference r:id="rId23"/>
  </externalReferences>
  <definedNames>
    <definedName name="_xlnm.Print_Area" localSheetId="4">'U형측구 단위수량(1-5)'!$A$1:$J$28</definedName>
    <definedName name="_xlnm.Print_Area" localSheetId="13">'U형측구 단위수량(형식-16_(0.45x1.00)'!$A$1:$AK$45</definedName>
    <definedName name="_xlnm.Print_Area" localSheetId="5">'U형측구 단위수량(형식6_옹벽상단)'!$A$1:$AK$45</definedName>
    <definedName name="_xlnm.Print_Area" localSheetId="6">'U형측구 단위수량(형식7_500x500)'!$A$1:$AK$45</definedName>
    <definedName name="_xlnm.Print_Area" localSheetId="7">'U형측구 단위수량(형식8_600x600)'!$A$1:$AK$45</definedName>
    <definedName name="_xlnm.Print_Area" localSheetId="20">'U형측구 단위수량(형식-9_보강토옹벽상단)'!$A$1:$AK$45</definedName>
    <definedName name="_xlnm.Print_Area" localSheetId="15">'U형측구단위수량 (형식-29)'!$A$1:$BB$53</definedName>
    <definedName name="_xlnm.Print_Area" localSheetId="2">U형측구수량집계!$A$1:$AB$70</definedName>
    <definedName name="_xlnm.Print_Area" localSheetId="3">U형측구현황!$A$1:$W$24</definedName>
    <definedName name="_xlnm.Print_Titles" localSheetId="2">U형측구수량집계!$A:$AB,U형측구수량집계!$1:$4</definedName>
    <definedName name="_xlnm.Print_Titles" localSheetId="3">U형측구현황!$1:$3</definedName>
    <definedName name="계" localSheetId="13">[1]간지!#REF!</definedName>
    <definedName name="계" localSheetId="16">[1]간지!#REF!</definedName>
    <definedName name="계" localSheetId="10">[1]간지!#REF!</definedName>
    <definedName name="계" localSheetId="18">[1]간지!#REF!</definedName>
    <definedName name="계" localSheetId="15">[2]간지!#REF!</definedName>
    <definedName name="계">[1]간지!#REF!</definedName>
    <definedName name="번호" localSheetId="13">[1]간지!#REF!</definedName>
    <definedName name="번호" localSheetId="16">[1]간지!#REF!</definedName>
    <definedName name="번호" localSheetId="10">[1]간지!#REF!</definedName>
    <definedName name="번호" localSheetId="18">[1]간지!#REF!</definedName>
    <definedName name="번호" localSheetId="15">[2]간지!#REF!</definedName>
    <definedName name="번호">[1]간지!#REF!</definedName>
    <definedName name="수량" localSheetId="15">[2]간지!$C$8:$C$11</definedName>
    <definedName name="수량">[1]간지!$C$8:$C$11</definedName>
    <definedName name="장산교" localSheetId="13">[1]간지!#REF!</definedName>
    <definedName name="장산교" localSheetId="16">[1]간지!#REF!</definedName>
    <definedName name="장산교" localSheetId="10">[1]간지!#REF!</definedName>
    <definedName name="장산교" localSheetId="18">[1]간지!#REF!</definedName>
    <definedName name="장산교" localSheetId="15">[2]간지!#REF!</definedName>
    <definedName name="장산교">[1]간지!#REF!</definedName>
  </definedNames>
  <calcPr calcId="162913"/>
</workbook>
</file>

<file path=xl/calcChain.xml><?xml version="1.0" encoding="utf-8"?>
<calcChain xmlns="http://schemas.openxmlformats.org/spreadsheetml/2006/main">
  <c r="W20" i="21" l="1"/>
  <c r="V20" i="21"/>
  <c r="U20" i="21"/>
  <c r="T20" i="21"/>
  <c r="K20" i="21"/>
  <c r="J20" i="21"/>
  <c r="I20" i="21"/>
  <c r="H20" i="21"/>
  <c r="S12" i="21"/>
  <c r="R12" i="21"/>
  <c r="Q12" i="21"/>
  <c r="P12" i="21"/>
  <c r="O12" i="21"/>
  <c r="N12" i="21"/>
  <c r="M12" i="21"/>
  <c r="S11" i="21"/>
  <c r="R11" i="21"/>
  <c r="Q11" i="21"/>
  <c r="P11" i="21"/>
  <c r="O11" i="21"/>
  <c r="N11" i="21"/>
  <c r="M11" i="21"/>
  <c r="S10" i="21"/>
  <c r="R10" i="21"/>
  <c r="Q10" i="21"/>
  <c r="P10" i="21"/>
  <c r="O10" i="21"/>
  <c r="N10" i="21"/>
  <c r="M10" i="21"/>
  <c r="G9" i="21"/>
  <c r="F9" i="21"/>
  <c r="E9" i="21"/>
  <c r="M9" i="21" s="1"/>
  <c r="S8" i="21"/>
  <c r="R8" i="21"/>
  <c r="Q8" i="21"/>
  <c r="P8" i="21"/>
  <c r="O8" i="21"/>
  <c r="N8" i="21"/>
  <c r="M8" i="21"/>
  <c r="S7" i="21"/>
  <c r="R7" i="21"/>
  <c r="Q7" i="21"/>
  <c r="P7" i="21"/>
  <c r="O7" i="21"/>
  <c r="N7" i="21"/>
  <c r="M7" i="21"/>
  <c r="G6" i="21"/>
  <c r="G20" i="21" s="1"/>
  <c r="F6" i="21"/>
  <c r="F20" i="21" s="1"/>
  <c r="R5" i="21"/>
  <c r="Q5" i="21"/>
  <c r="P5" i="21"/>
  <c r="O5" i="21"/>
  <c r="N5" i="21"/>
  <c r="M5" i="21"/>
  <c r="A5" i="21"/>
  <c r="A6" i="21" s="1"/>
  <c r="A7" i="21" s="1"/>
  <c r="A8" i="21" s="1"/>
  <c r="A9" i="21" s="1"/>
  <c r="A10" i="21" s="1"/>
  <c r="A11" i="21" s="1"/>
  <c r="A12" i="21" s="1"/>
  <c r="R4" i="21"/>
  <c r="Q4" i="21"/>
  <c r="P4" i="21"/>
  <c r="O4" i="21"/>
  <c r="N4" i="21"/>
  <c r="M4" i="21"/>
  <c r="E6" i="21" l="1"/>
  <c r="Q6" i="21" s="1"/>
  <c r="O9" i="21"/>
  <c r="Q9" i="21"/>
  <c r="Q20" i="21" s="1"/>
  <c r="E20" i="21"/>
  <c r="R6" i="21"/>
  <c r="P9" i="21"/>
  <c r="R9" i="21"/>
  <c r="R20" i="21" s="1"/>
  <c r="S6" i="21"/>
  <c r="S9" i="21"/>
  <c r="N9" i="21"/>
  <c r="N6" i="21"/>
  <c r="M6" i="21"/>
  <c r="M20" i="21" s="1"/>
  <c r="O6" i="21"/>
  <c r="O20" i="21" s="1"/>
  <c r="P6" i="21"/>
  <c r="P20" i="21" s="1"/>
  <c r="S20" i="21" l="1"/>
  <c r="N20" i="21"/>
  <c r="X5" i="2"/>
  <c r="E6" i="2"/>
  <c r="I6" i="2"/>
  <c r="U6" i="2"/>
  <c r="W6" i="2"/>
  <c r="X6" i="2"/>
  <c r="X11" i="2" s="1"/>
  <c r="Y6" i="2"/>
  <c r="E7" i="2"/>
  <c r="I7" i="2"/>
  <c r="I8" i="2"/>
  <c r="U7" i="2"/>
  <c r="U8" i="2" s="1"/>
  <c r="U11" i="2" s="1"/>
  <c r="U70" i="2" s="1"/>
  <c r="W7" i="2"/>
  <c r="W8" i="2" s="1"/>
  <c r="E8" i="2"/>
  <c r="X8" i="2"/>
  <c r="Y8" i="2"/>
  <c r="Y11" i="2" s="1"/>
  <c r="E9" i="2"/>
  <c r="E10" i="2"/>
  <c r="E11" i="2" s="1"/>
  <c r="I9" i="2"/>
  <c r="U9" i="2"/>
  <c r="I10" i="2"/>
  <c r="I11" i="2" s="1"/>
  <c r="U10" i="2"/>
  <c r="X10" i="2"/>
  <c r="Y10" i="2"/>
  <c r="F11" i="2"/>
  <c r="G11" i="2"/>
  <c r="H11" i="2"/>
  <c r="J11" i="2"/>
  <c r="K11" i="2"/>
  <c r="L11" i="2"/>
  <c r="M11" i="2"/>
  <c r="N11" i="2"/>
  <c r="O11" i="2"/>
  <c r="P11" i="2"/>
  <c r="Q11" i="2"/>
  <c r="R11" i="2"/>
  <c r="S11" i="2"/>
  <c r="T11" i="2"/>
  <c r="V11" i="2"/>
  <c r="Z11" i="2"/>
  <c r="AA11" i="2"/>
  <c r="R12" i="2"/>
  <c r="H13" i="2"/>
  <c r="H24" i="2" s="1"/>
  <c r="I13" i="2"/>
  <c r="M13" i="2"/>
  <c r="M24" i="2" s="1"/>
  <c r="O13" i="2"/>
  <c r="R13" i="2"/>
  <c r="V13" i="2"/>
  <c r="V24" i="2" s="1"/>
  <c r="W13" i="2"/>
  <c r="W24" i="2" s="1"/>
  <c r="X13" i="2"/>
  <c r="X24" i="2" s="1"/>
  <c r="Y13" i="2"/>
  <c r="H14" i="2"/>
  <c r="K14" i="2"/>
  <c r="M14" i="2"/>
  <c r="N14" i="2"/>
  <c r="H15" i="2"/>
  <c r="K15" i="2"/>
  <c r="M15" i="2"/>
  <c r="N15" i="2"/>
  <c r="S16" i="2"/>
  <c r="S17" i="2" s="1"/>
  <c r="S24" i="2" s="1"/>
  <c r="H17" i="2"/>
  <c r="I17" i="2"/>
  <c r="M17" i="2"/>
  <c r="O17" i="2"/>
  <c r="V17" i="2"/>
  <c r="W17" i="2"/>
  <c r="X17" i="2"/>
  <c r="Y17" i="2"/>
  <c r="H18" i="2"/>
  <c r="K18" i="2"/>
  <c r="M18" i="2"/>
  <c r="N18" i="2"/>
  <c r="N19" i="2" s="1"/>
  <c r="N24" i="2" s="1"/>
  <c r="H19" i="2"/>
  <c r="K19" i="2"/>
  <c r="K24" i="2" s="1"/>
  <c r="M19" i="2"/>
  <c r="T20" i="2"/>
  <c r="H21" i="2"/>
  <c r="I21" i="2"/>
  <c r="M21" i="2"/>
  <c r="O21" i="2"/>
  <c r="T21" i="2"/>
  <c r="T24" i="2" s="1"/>
  <c r="V21" i="2"/>
  <c r="W21" i="2"/>
  <c r="X21" i="2"/>
  <c r="Y21" i="2"/>
  <c r="M22" i="2"/>
  <c r="M23" i="2" s="1"/>
  <c r="N22" i="2"/>
  <c r="N23" i="2" s="1"/>
  <c r="H23" i="2"/>
  <c r="K23" i="2"/>
  <c r="E24" i="2"/>
  <c r="F24" i="2"/>
  <c r="G24" i="2"/>
  <c r="I24" i="2"/>
  <c r="J24" i="2"/>
  <c r="L24" i="2"/>
  <c r="O24" i="2"/>
  <c r="P24" i="2"/>
  <c r="Q24" i="2"/>
  <c r="R24" i="2"/>
  <c r="U24" i="2"/>
  <c r="Z24" i="2"/>
  <c r="AA24" i="2"/>
  <c r="R25" i="2"/>
  <c r="R26" i="2"/>
  <c r="R37" i="2"/>
  <c r="H26" i="2"/>
  <c r="I26" i="2"/>
  <c r="I37" i="2" s="1"/>
  <c r="M26" i="2"/>
  <c r="M37" i="2" s="1"/>
  <c r="O26" i="2"/>
  <c r="V26" i="2"/>
  <c r="W26" i="2"/>
  <c r="X26" i="2"/>
  <c r="Y26" i="2"/>
  <c r="H27" i="2"/>
  <c r="K27" i="2"/>
  <c r="K28" i="2" s="1"/>
  <c r="K37" i="2" s="1"/>
  <c r="M27" i="2"/>
  <c r="M28" i="2"/>
  <c r="N27" i="2"/>
  <c r="H28" i="2"/>
  <c r="H37" i="2" s="1"/>
  <c r="N28" i="2"/>
  <c r="N37" i="2"/>
  <c r="S29" i="2"/>
  <c r="S30" i="2" s="1"/>
  <c r="S37" i="2" s="1"/>
  <c r="H30" i="2"/>
  <c r="I30" i="2"/>
  <c r="M30" i="2"/>
  <c r="O30" i="2"/>
  <c r="V30" i="2"/>
  <c r="W30" i="2"/>
  <c r="X30" i="2"/>
  <c r="Y30" i="2"/>
  <c r="H31" i="2"/>
  <c r="K31" i="2"/>
  <c r="K32" i="2"/>
  <c r="M31" i="2"/>
  <c r="M32" i="2"/>
  <c r="N31" i="2"/>
  <c r="H32" i="2"/>
  <c r="N32" i="2"/>
  <c r="T33" i="2"/>
  <c r="T34" i="2" s="1"/>
  <c r="T37" i="2" s="1"/>
  <c r="H34" i="2"/>
  <c r="I34" i="2"/>
  <c r="M34" i="2"/>
  <c r="O34" i="2"/>
  <c r="O37" i="2" s="1"/>
  <c r="V34" i="2"/>
  <c r="V37" i="2" s="1"/>
  <c r="W34" i="2"/>
  <c r="W37" i="2" s="1"/>
  <c r="X34" i="2"/>
  <c r="Y34" i="2"/>
  <c r="H35" i="2"/>
  <c r="K35" i="2"/>
  <c r="K36" i="2"/>
  <c r="M35" i="2"/>
  <c r="M36" i="2"/>
  <c r="N35" i="2"/>
  <c r="H36" i="2"/>
  <c r="N36" i="2"/>
  <c r="E37" i="2"/>
  <c r="F37" i="2"/>
  <c r="G37" i="2"/>
  <c r="J37" i="2"/>
  <c r="L37" i="2"/>
  <c r="P37" i="2"/>
  <c r="Q37" i="2"/>
  <c r="U37" i="2"/>
  <c r="X37" i="2"/>
  <c r="Y37" i="2"/>
  <c r="Z37" i="2"/>
  <c r="AA37" i="2"/>
  <c r="H39" i="2"/>
  <c r="H50" i="2" s="1"/>
  <c r="I39" i="2"/>
  <c r="I50" i="2" s="1"/>
  <c r="M39" i="2"/>
  <c r="O39" i="2"/>
  <c r="R39" i="2"/>
  <c r="V39" i="2"/>
  <c r="W39" i="2"/>
  <c r="X39" i="2"/>
  <c r="Y39" i="2"/>
  <c r="H40" i="2"/>
  <c r="K40" i="2"/>
  <c r="M40" i="2"/>
  <c r="N40" i="2"/>
  <c r="N41" i="2"/>
  <c r="N50" i="2" s="1"/>
  <c r="H41" i="2"/>
  <c r="K41" i="2"/>
  <c r="M41" i="2"/>
  <c r="M50" i="2" s="1"/>
  <c r="S42" i="2"/>
  <c r="S43" i="2"/>
  <c r="S50" i="2" s="1"/>
  <c r="H43" i="2"/>
  <c r="I43" i="2"/>
  <c r="M43" i="2"/>
  <c r="O43" i="2"/>
  <c r="O50" i="2" s="1"/>
  <c r="V43" i="2"/>
  <c r="V50" i="2" s="1"/>
  <c r="W43" i="2"/>
  <c r="W50" i="2" s="1"/>
  <c r="X43" i="2"/>
  <c r="X50" i="2" s="1"/>
  <c r="Y43" i="2"/>
  <c r="Y50" i="2" s="1"/>
  <c r="H44" i="2"/>
  <c r="H45" i="2" s="1"/>
  <c r="K44" i="2"/>
  <c r="K45" i="2" s="1"/>
  <c r="M44" i="2"/>
  <c r="N44" i="2"/>
  <c r="N45" i="2"/>
  <c r="M45" i="2"/>
  <c r="T46" i="2"/>
  <c r="T47" i="2"/>
  <c r="T50" i="2"/>
  <c r="H47" i="2"/>
  <c r="I47" i="2"/>
  <c r="M47" i="2"/>
  <c r="O47" i="2"/>
  <c r="V47" i="2"/>
  <c r="W47" i="2"/>
  <c r="X47" i="2"/>
  <c r="Y47" i="2"/>
  <c r="H48" i="2"/>
  <c r="K48" i="2"/>
  <c r="M48" i="2"/>
  <c r="N48" i="2"/>
  <c r="N49" i="2"/>
  <c r="H49" i="2"/>
  <c r="K49" i="2"/>
  <c r="M49" i="2"/>
  <c r="E50" i="2"/>
  <c r="F50" i="2"/>
  <c r="G50" i="2"/>
  <c r="J50" i="2"/>
  <c r="L50" i="2"/>
  <c r="P50" i="2"/>
  <c r="Q50" i="2"/>
  <c r="R50" i="2"/>
  <c r="U50" i="2"/>
  <c r="Z50" i="2"/>
  <c r="AA50" i="2"/>
  <c r="R51" i="2"/>
  <c r="Q53" i="2"/>
  <c r="S53" i="2"/>
  <c r="E55" i="2"/>
  <c r="F55" i="2"/>
  <c r="I55" i="2"/>
  <c r="J55" i="2"/>
  <c r="M55" i="2"/>
  <c r="O55" i="2"/>
  <c r="T55" i="2"/>
  <c r="W55" i="2"/>
  <c r="X55" i="2"/>
  <c r="Y55" i="2"/>
  <c r="G57" i="2"/>
  <c r="H57" i="2"/>
  <c r="K57" i="2"/>
  <c r="L57" i="2"/>
  <c r="N57" i="2"/>
  <c r="U57" i="2"/>
  <c r="V57" i="2"/>
  <c r="H60" i="2"/>
  <c r="K60" i="2"/>
  <c r="M60" i="2"/>
  <c r="N60" i="2"/>
  <c r="S60" i="2"/>
  <c r="T60" i="2"/>
  <c r="U60" i="2"/>
  <c r="G63" i="2"/>
  <c r="H63" i="2"/>
  <c r="K63" i="2"/>
  <c r="M63" i="2"/>
  <c r="N63" i="2"/>
  <c r="S63" i="2"/>
  <c r="T63" i="2"/>
  <c r="U63" i="2"/>
  <c r="G66" i="2"/>
  <c r="H66" i="2"/>
  <c r="K66" i="2"/>
  <c r="M66" i="2"/>
  <c r="N66" i="2"/>
  <c r="S66" i="2"/>
  <c r="T66" i="2"/>
  <c r="U66" i="2"/>
  <c r="G69" i="2"/>
  <c r="H69" i="2"/>
  <c r="K69" i="2"/>
  <c r="M69" i="2"/>
  <c r="N69" i="2"/>
  <c r="S69" i="2"/>
  <c r="T69" i="2"/>
  <c r="U69" i="2"/>
  <c r="A5" i="3"/>
  <c r="A6" i="3"/>
  <c r="A7" i="3"/>
  <c r="A8" i="3" s="1"/>
  <c r="A9" i="3" s="1"/>
  <c r="A10" i="3" s="1"/>
  <c r="A11" i="3" s="1"/>
  <c r="A12" i="3" s="1"/>
  <c r="O6" i="3"/>
  <c r="P6" i="3"/>
  <c r="O9" i="3"/>
  <c r="P9" i="3"/>
  <c r="N9" i="3" s="1"/>
  <c r="E24" i="3"/>
  <c r="F24" i="3"/>
  <c r="G24" i="3"/>
  <c r="H24" i="3"/>
  <c r="I24" i="3"/>
  <c r="J24" i="3"/>
  <c r="K24" i="3"/>
  <c r="L24" i="3"/>
  <c r="M24" i="3"/>
  <c r="O24" i="3"/>
  <c r="C53" i="2" s="1"/>
  <c r="Q24" i="3"/>
  <c r="C58" i="2" s="1"/>
  <c r="R24" i="3"/>
  <c r="C61" i="2"/>
  <c r="Z62" i="2" s="1"/>
  <c r="Z63" i="2" s="1"/>
  <c r="I62" i="2"/>
  <c r="I63" i="2"/>
  <c r="S24" i="3"/>
  <c r="C64" i="2"/>
  <c r="F68" i="2" s="1"/>
  <c r="F69" i="2" s="1"/>
  <c r="T24" i="3"/>
  <c r="C67" i="2"/>
  <c r="U24" i="3"/>
  <c r="V24" i="3"/>
  <c r="AI15" i="5"/>
  <c r="F58" i="2" s="1"/>
  <c r="AI18" i="5"/>
  <c r="I58" i="2" s="1"/>
  <c r="AI22" i="5"/>
  <c r="W58" i="2" s="1"/>
  <c r="AI30" i="5"/>
  <c r="Y58" i="2"/>
  <c r="AI15" i="6"/>
  <c r="F61" i="2" s="1"/>
  <c r="AI18" i="6"/>
  <c r="I61" i="2"/>
  <c r="AI22" i="6"/>
  <c r="W61" i="2" s="1"/>
  <c r="F26" i="6"/>
  <c r="AI26" i="6"/>
  <c r="X61" i="2"/>
  <c r="AI30" i="6"/>
  <c r="Y61" i="2"/>
  <c r="Y62" i="2" s="1"/>
  <c r="Y63" i="2" s="1"/>
  <c r="G33" i="6"/>
  <c r="AI33" i="6" s="1"/>
  <c r="K33" i="6"/>
  <c r="AI15" i="7"/>
  <c r="AI18" i="7"/>
  <c r="I64" i="2" s="1"/>
  <c r="AI22" i="7"/>
  <c r="W64" i="2"/>
  <c r="AI30" i="7"/>
  <c r="Y64" i="2" s="1"/>
  <c r="G33" i="7"/>
  <c r="K33" i="7"/>
  <c r="AV4" i="8"/>
  <c r="AV5" i="8"/>
  <c r="AM32" i="8" s="1"/>
  <c r="R43" i="8"/>
  <c r="K6" i="8"/>
  <c r="N6" i="8"/>
  <c r="S6" i="8"/>
  <c r="AJ13" i="8"/>
  <c r="R34" i="8" s="1"/>
  <c r="N17" i="8"/>
  <c r="K18" i="8"/>
  <c r="I47" i="8" s="1"/>
  <c r="AW47" i="8" s="1"/>
  <c r="S18" i="8"/>
  <c r="N34" i="8"/>
  <c r="AD19" i="8"/>
  <c r="AG19" i="8"/>
  <c r="J29" i="8"/>
  <c r="AE29" i="8"/>
  <c r="N32" i="8"/>
  <c r="R32" i="8"/>
  <c r="Z32" i="8"/>
  <c r="AI32" i="8"/>
  <c r="N37" i="8"/>
  <c r="R37" i="8"/>
  <c r="AW40" i="8"/>
  <c r="N44" i="8"/>
  <c r="S44" i="8"/>
  <c r="AW44" i="8" s="1"/>
  <c r="AW45" i="8"/>
  <c r="L51" i="8"/>
  <c r="Q51" i="8"/>
  <c r="AI51" i="8"/>
  <c r="AV4" i="9"/>
  <c r="AV5" i="9"/>
  <c r="AM32" i="9" s="1"/>
  <c r="AW32" i="9" s="1"/>
  <c r="K6" i="9"/>
  <c r="N6" i="9"/>
  <c r="S6" i="9"/>
  <c r="AJ10" i="9"/>
  <c r="AJ13" i="9"/>
  <c r="R34" i="9" s="1"/>
  <c r="AG11" i="9"/>
  <c r="V29" i="9" s="1"/>
  <c r="N17" i="9"/>
  <c r="K18" i="9"/>
  <c r="N34" i="9" s="1"/>
  <c r="N19" i="9"/>
  <c r="J24" i="9"/>
  <c r="S18" i="9"/>
  <c r="AD19" i="9"/>
  <c r="AG19" i="9"/>
  <c r="J29" i="9"/>
  <c r="AE29" i="9"/>
  <c r="N32" i="9"/>
  <c r="R32" i="9"/>
  <c r="Z32" i="9"/>
  <c r="AI32" i="9"/>
  <c r="N37" i="9"/>
  <c r="AW37" i="9" s="1"/>
  <c r="R37" i="9"/>
  <c r="N44" i="9"/>
  <c r="AW44" i="9" s="1"/>
  <c r="S44" i="9"/>
  <c r="AW45" i="9"/>
  <c r="L51" i="9"/>
  <c r="Q51" i="9"/>
  <c r="AA51" i="9"/>
  <c r="AI51" i="9"/>
  <c r="AW51" i="9"/>
  <c r="AI15" i="10"/>
  <c r="F26" i="10"/>
  <c r="AI26" i="10" s="1"/>
  <c r="AI18" i="10"/>
  <c r="AI22" i="10"/>
  <c r="AI30" i="10"/>
  <c r="K33" i="10"/>
  <c r="AI33" i="10"/>
  <c r="AI15" i="11"/>
  <c r="F26" i="11" s="1"/>
  <c r="AI26" i="11" s="1"/>
  <c r="AI18" i="11"/>
  <c r="AI22" i="11"/>
  <c r="AI30" i="11"/>
  <c r="AI15" i="12"/>
  <c r="F26" i="12" s="1"/>
  <c r="AI26" i="12" s="1"/>
  <c r="AI18" i="12"/>
  <c r="AI22" i="12"/>
  <c r="AI30" i="12"/>
  <c r="G15" i="13"/>
  <c r="F22" i="13"/>
  <c r="AI22" i="13" s="1"/>
  <c r="K15" i="13"/>
  <c r="Q15" i="13"/>
  <c r="U15" i="13"/>
  <c r="AI15" i="13"/>
  <c r="F26" i="13" s="1"/>
  <c r="AI26" i="13" s="1"/>
  <c r="K18" i="13"/>
  <c r="S18" i="13"/>
  <c r="AI18" i="13" s="1"/>
  <c r="F30" i="13"/>
  <c r="AI30" i="13" s="1"/>
  <c r="J30" i="13"/>
  <c r="S30" i="13"/>
  <c r="AV4" i="14"/>
  <c r="AV5" i="14"/>
  <c r="K6" i="14"/>
  <c r="N6" i="14"/>
  <c r="S6" i="14"/>
  <c r="AJ10" i="14"/>
  <c r="N43" i="14" s="1"/>
  <c r="AW43" i="14" s="1"/>
  <c r="AJ13" i="14"/>
  <c r="R34" i="14" s="1"/>
  <c r="AW34" i="14" s="1"/>
  <c r="N17" i="14"/>
  <c r="K18" i="14"/>
  <c r="S18" i="14"/>
  <c r="N19" i="14" s="1"/>
  <c r="J24" i="14" s="1"/>
  <c r="AD19" i="14"/>
  <c r="AG19" i="14"/>
  <c r="J29" i="14"/>
  <c r="AE29" i="14"/>
  <c r="N32" i="14"/>
  <c r="AW32" i="14" s="1"/>
  <c r="R32" i="14"/>
  <c r="Z32" i="14"/>
  <c r="AI32" i="14"/>
  <c r="AM32" i="14"/>
  <c r="R37" i="14"/>
  <c r="R43" i="14"/>
  <c r="N44" i="14"/>
  <c r="S44" i="14"/>
  <c r="AW44" i="14"/>
  <c r="AW45" i="14"/>
  <c r="L51" i="14"/>
  <c r="AA51" i="14"/>
  <c r="AV4" i="15"/>
  <c r="N37" i="15"/>
  <c r="AV5" i="15"/>
  <c r="AM32" i="15" s="1"/>
  <c r="AW32" i="15" s="1"/>
  <c r="K6" i="15"/>
  <c r="N6" i="15"/>
  <c r="S6" i="15"/>
  <c r="AJ10" i="15"/>
  <c r="N43" i="15" s="1"/>
  <c r="AJ13" i="15"/>
  <c r="R34" i="15" s="1"/>
  <c r="N17" i="15"/>
  <c r="K18" i="15"/>
  <c r="I47" i="15" s="1"/>
  <c r="AW47" i="15" s="1"/>
  <c r="S18" i="15"/>
  <c r="N34" i="15" s="1"/>
  <c r="AD19" i="15"/>
  <c r="AG19" i="15" s="1"/>
  <c r="J29" i="15"/>
  <c r="AE29" i="15"/>
  <c r="N32" i="15"/>
  <c r="R32" i="15"/>
  <c r="Z32" i="15"/>
  <c r="AI32" i="15"/>
  <c r="R37" i="15"/>
  <c r="AW37" i="15" s="1"/>
  <c r="O40" i="15"/>
  <c r="N44" i="15"/>
  <c r="S44" i="15"/>
  <c r="AW44" i="15"/>
  <c r="AW45" i="15"/>
  <c r="L51" i="15"/>
  <c r="AA51" i="15"/>
  <c r="AI15" i="16"/>
  <c r="F26" i="16"/>
  <c r="AI26" i="16"/>
  <c r="AI18" i="16"/>
  <c r="AI22" i="16"/>
  <c r="AI30" i="16"/>
  <c r="AV4" i="17"/>
  <c r="N37" i="17"/>
  <c r="AW37" i="17" s="1"/>
  <c r="AV5" i="17"/>
  <c r="R43" i="17" s="1"/>
  <c r="K6" i="17"/>
  <c r="N6" i="17"/>
  <c r="S6" i="17"/>
  <c r="AJ13" i="17"/>
  <c r="N17" i="17"/>
  <c r="K18" i="17"/>
  <c r="I47" i="17" s="1"/>
  <c r="AW47" i="17" s="1"/>
  <c r="S18" i="17"/>
  <c r="AD19" i="17"/>
  <c r="AG19" i="17"/>
  <c r="J29" i="17"/>
  <c r="AE29" i="17"/>
  <c r="N32" i="17"/>
  <c r="R32" i="17"/>
  <c r="AW32" i="17" s="1"/>
  <c r="Z32" i="17"/>
  <c r="AI32" i="17"/>
  <c r="AM32" i="17"/>
  <c r="R34" i="17"/>
  <c r="R37" i="17"/>
  <c r="O40" i="17"/>
  <c r="N44" i="17"/>
  <c r="AW44" i="17" s="1"/>
  <c r="S44" i="17"/>
  <c r="AW45" i="17"/>
  <c r="L51" i="17"/>
  <c r="Q51" i="17"/>
  <c r="AA51" i="17"/>
  <c r="AV4" i="18"/>
  <c r="N37" i="18"/>
  <c r="AW37" i="18" s="1"/>
  <c r="AV5" i="18"/>
  <c r="AM32" i="18" s="1"/>
  <c r="AW32" i="18" s="1"/>
  <c r="K6" i="18"/>
  <c r="N6" i="18"/>
  <c r="S6" i="18"/>
  <c r="AJ13" i="18"/>
  <c r="R34" i="18" s="1"/>
  <c r="N17" i="18"/>
  <c r="N34" i="18" s="1"/>
  <c r="K18" i="18"/>
  <c r="I47" i="18" s="1"/>
  <c r="AW47" i="18" s="1"/>
  <c r="S18" i="18"/>
  <c r="AD19" i="18"/>
  <c r="AG19" i="18"/>
  <c r="J29" i="18"/>
  <c r="AE29" i="18"/>
  <c r="N32" i="18"/>
  <c r="R32" i="18"/>
  <c r="Z32" i="18"/>
  <c r="AI32" i="18"/>
  <c r="R37" i="18"/>
  <c r="O40" i="18"/>
  <c r="N44" i="18"/>
  <c r="S44" i="18"/>
  <c r="AW44" i="18"/>
  <c r="AW45" i="18"/>
  <c r="L51" i="18"/>
  <c r="Q51" i="18"/>
  <c r="AV4" i="19"/>
  <c r="AI51" i="19" s="1"/>
  <c r="N37" i="19"/>
  <c r="AW37" i="19"/>
  <c r="AV5" i="19"/>
  <c r="AM32" i="19" s="1"/>
  <c r="K6" i="19"/>
  <c r="N6" i="19"/>
  <c r="S6" i="19"/>
  <c r="AJ10" i="19"/>
  <c r="AG11" i="19" s="1"/>
  <c r="AJ13" i="19"/>
  <c r="AL10" i="19" s="1"/>
  <c r="N43" i="19"/>
  <c r="AW43" i="19"/>
  <c r="N17" i="19"/>
  <c r="K18" i="19"/>
  <c r="N19" i="19" s="1"/>
  <c r="J24" i="19" s="1"/>
  <c r="S18" i="19"/>
  <c r="AD19" i="19"/>
  <c r="AG19" i="19" s="1"/>
  <c r="J29" i="19"/>
  <c r="AE29" i="19"/>
  <c r="N32" i="19"/>
  <c r="AW32" i="19" s="1"/>
  <c r="R32" i="19"/>
  <c r="Z32" i="19"/>
  <c r="AI32" i="19"/>
  <c r="R37" i="19"/>
  <c r="O40" i="19"/>
  <c r="R43" i="19"/>
  <c r="N44" i="19"/>
  <c r="AW44" i="19" s="1"/>
  <c r="S44" i="19"/>
  <c r="AW45" i="19"/>
  <c r="L51" i="19"/>
  <c r="Q51" i="19"/>
  <c r="AA51" i="19"/>
  <c r="AI15" i="20"/>
  <c r="F26" i="20" s="1"/>
  <c r="AI26" i="20" s="1"/>
  <c r="X67" i="2" s="1"/>
  <c r="F67" i="2"/>
  <c r="AI18" i="20"/>
  <c r="I67" i="2"/>
  <c r="AI22" i="20"/>
  <c r="W67" i="2" s="1"/>
  <c r="AI30" i="20"/>
  <c r="Y67" i="2" s="1"/>
  <c r="N37" i="14"/>
  <c r="AW37" i="14" s="1"/>
  <c r="AI51" i="14"/>
  <c r="I47" i="14"/>
  <c r="AW47" i="14"/>
  <c r="Y24" i="2"/>
  <c r="F36" i="10"/>
  <c r="AI36" i="10"/>
  <c r="J39" i="10" s="1"/>
  <c r="F39" i="10"/>
  <c r="AI39" i="10" s="1"/>
  <c r="AI51" i="18"/>
  <c r="AI51" i="17"/>
  <c r="AW51" i="17" s="1"/>
  <c r="AI51" i="15"/>
  <c r="AW37" i="8"/>
  <c r="N34" i="17"/>
  <c r="AW34" i="17"/>
  <c r="AW35" i="17" s="1"/>
  <c r="I49" i="17" s="1"/>
  <c r="AW49" i="17" s="1"/>
  <c r="O40" i="14"/>
  <c r="AI33" i="7"/>
  <c r="I47" i="19"/>
  <c r="AW47" i="19" s="1"/>
  <c r="AA65" i="2"/>
  <c r="AA66" i="2" s="1"/>
  <c r="P24" i="3"/>
  <c r="C55" i="2" s="1"/>
  <c r="N6" i="3"/>
  <c r="N24" i="3" s="1"/>
  <c r="C51" i="2" s="1"/>
  <c r="Q51" i="14"/>
  <c r="AW51" i="14"/>
  <c r="N34" i="14"/>
  <c r="F26" i="7"/>
  <c r="AI26" i="7" s="1"/>
  <c r="X64" i="2" s="1"/>
  <c r="F64" i="2"/>
  <c r="E62" i="2"/>
  <c r="E63" i="2"/>
  <c r="W9" i="2"/>
  <c r="W10" i="2" s="1"/>
  <c r="O64" i="2"/>
  <c r="F36" i="7"/>
  <c r="AI36" i="7"/>
  <c r="J39" i="7" s="1"/>
  <c r="F39" i="7"/>
  <c r="AI39" i="7" s="1"/>
  <c r="R64" i="2" s="1"/>
  <c r="P64" i="2"/>
  <c r="F59" i="2" l="1"/>
  <c r="F60" i="2" s="1"/>
  <c r="P59" i="2"/>
  <c r="P60" i="2" s="1"/>
  <c r="E59" i="2"/>
  <c r="E60" i="2" s="1"/>
  <c r="Z59" i="2"/>
  <c r="Z60" i="2" s="1"/>
  <c r="Y59" i="2"/>
  <c r="Y60" i="2" s="1"/>
  <c r="O59" i="2"/>
  <c r="O60" i="2" s="1"/>
  <c r="G59" i="2"/>
  <c r="G60" i="2" s="1"/>
  <c r="G70" i="2" s="1"/>
  <c r="R59" i="2"/>
  <c r="R60" i="2" s="1"/>
  <c r="I59" i="2"/>
  <c r="I60" i="2" s="1"/>
  <c r="L59" i="2"/>
  <c r="L60" i="2" s="1"/>
  <c r="L70" i="2" s="1"/>
  <c r="AA59" i="2"/>
  <c r="AA60" i="2" s="1"/>
  <c r="J59" i="2"/>
  <c r="J60" i="2" s="1"/>
  <c r="W59" i="2"/>
  <c r="W60" i="2" s="1"/>
  <c r="V59" i="2"/>
  <c r="V60" i="2" s="1"/>
  <c r="I54" i="2"/>
  <c r="E54" i="2"/>
  <c r="P54" i="2"/>
  <c r="X54" i="2"/>
  <c r="Q54" i="2"/>
  <c r="Y54" i="2"/>
  <c r="R54" i="2"/>
  <c r="J54" i="2"/>
  <c r="T54" i="2"/>
  <c r="T57" i="2" s="1"/>
  <c r="T70" i="2" s="1"/>
  <c r="S54" i="2"/>
  <c r="S57" i="2" s="1"/>
  <c r="S70" i="2" s="1"/>
  <c r="O54" i="2"/>
  <c r="W54" i="2"/>
  <c r="M54" i="2"/>
  <c r="AW51" i="19"/>
  <c r="P52" i="2"/>
  <c r="F52" i="2"/>
  <c r="E52" i="2"/>
  <c r="R52" i="2"/>
  <c r="O52" i="2"/>
  <c r="C70" i="2"/>
  <c r="I52" i="2"/>
  <c r="J52" i="2"/>
  <c r="W52" i="2"/>
  <c r="W57" i="2" s="1"/>
  <c r="X52" i="2"/>
  <c r="F54" i="2"/>
  <c r="M52" i="2"/>
  <c r="M57" i="2" s="1"/>
  <c r="M70" i="2" s="1"/>
  <c r="Y52" i="2"/>
  <c r="O56" i="2"/>
  <c r="X56" i="2"/>
  <c r="E56" i="2"/>
  <c r="P56" i="2"/>
  <c r="Y56" i="2"/>
  <c r="F56" i="2"/>
  <c r="Q56" i="2"/>
  <c r="W56" i="2"/>
  <c r="M56" i="2"/>
  <c r="I56" i="2"/>
  <c r="R56" i="2"/>
  <c r="J56" i="2"/>
  <c r="T56" i="2"/>
  <c r="F36" i="6"/>
  <c r="AI36" i="6" s="1"/>
  <c r="F39" i="6"/>
  <c r="O61" i="2"/>
  <c r="N70" i="2"/>
  <c r="K50" i="2"/>
  <c r="K70" i="2" s="1"/>
  <c r="H70" i="2"/>
  <c r="AW32" i="8"/>
  <c r="AA70" i="2"/>
  <c r="W11" i="2"/>
  <c r="W70" i="2" s="1"/>
  <c r="Z70" i="2"/>
  <c r="AW34" i="18"/>
  <c r="AW35" i="18" s="1"/>
  <c r="I49" i="18" s="1"/>
  <c r="AW49" i="18" s="1"/>
  <c r="AW34" i="15"/>
  <c r="AW35" i="15" s="1"/>
  <c r="I49" i="15" s="1"/>
  <c r="AW49" i="15" s="1"/>
  <c r="AW34" i="8"/>
  <c r="F6" i="19"/>
  <c r="V29" i="19"/>
  <c r="V24" i="19"/>
  <c r="W6" i="19"/>
  <c r="AW34" i="9"/>
  <c r="AW35" i="9" s="1"/>
  <c r="I49" i="9" s="1"/>
  <c r="AW49" i="9" s="1"/>
  <c r="AW35" i="14"/>
  <c r="I49" i="14" s="1"/>
  <c r="AW49" i="14" s="1"/>
  <c r="Z68" i="2"/>
  <c r="Z69" i="2" s="1"/>
  <c r="O62" i="2"/>
  <c r="O63" i="2" s="1"/>
  <c r="N19" i="15"/>
  <c r="J24" i="15" s="1"/>
  <c r="W68" i="2"/>
  <c r="W69" i="2" s="1"/>
  <c r="E68" i="2"/>
  <c r="E69" i="2" s="1"/>
  <c r="N43" i="9"/>
  <c r="AW43" i="9" s="1"/>
  <c r="X62" i="2"/>
  <c r="X63" i="2" s="1"/>
  <c r="Q51" i="15"/>
  <c r="AW51" i="15" s="1"/>
  <c r="AL10" i="15"/>
  <c r="N19" i="8"/>
  <c r="J24" i="8" s="1"/>
  <c r="W65" i="2"/>
  <c r="W66" i="2" s="1"/>
  <c r="E65" i="2"/>
  <c r="E66" i="2" s="1"/>
  <c r="W62" i="2"/>
  <c r="W63" i="2" s="1"/>
  <c r="N34" i="19"/>
  <c r="AA51" i="18"/>
  <c r="AW51" i="18" s="1"/>
  <c r="AJ10" i="8"/>
  <c r="L68" i="2"/>
  <c r="L69" i="2" s="1"/>
  <c r="I47" i="9"/>
  <c r="AW47" i="9" s="1"/>
  <c r="J65" i="2"/>
  <c r="J66" i="2" s="1"/>
  <c r="R34" i="19"/>
  <c r="AJ10" i="18"/>
  <c r="O68" i="2"/>
  <c r="O69" i="2" s="1"/>
  <c r="P65" i="2"/>
  <c r="P66" i="2" s="1"/>
  <c r="Z65" i="2"/>
  <c r="Z66" i="2" s="1"/>
  <c r="L62" i="2"/>
  <c r="L63" i="2" s="1"/>
  <c r="O65" i="2"/>
  <c r="O66" i="2" s="1"/>
  <c r="AA51" i="8"/>
  <c r="AW51" i="8" s="1"/>
  <c r="J62" i="2"/>
  <c r="J63" i="2" s="1"/>
  <c r="AG11" i="14"/>
  <c r="R43" i="9"/>
  <c r="X68" i="2"/>
  <c r="X69" i="2" s="1"/>
  <c r="L65" i="2"/>
  <c r="L66" i="2" s="1"/>
  <c r="P68" i="2"/>
  <c r="P69" i="2" s="1"/>
  <c r="J68" i="2"/>
  <c r="J69" i="2" s="1"/>
  <c r="AG11" i="15"/>
  <c r="V68" i="2"/>
  <c r="V69" i="2" s="1"/>
  <c r="V70" i="2" s="1"/>
  <c r="N19" i="17"/>
  <c r="J24" i="17" s="1"/>
  <c r="R43" i="15"/>
  <c r="AW43" i="15" s="1"/>
  <c r="AL10" i="14"/>
  <c r="F65" i="2"/>
  <c r="F66" i="2" s="1"/>
  <c r="V24" i="9"/>
  <c r="F26" i="5"/>
  <c r="AI26" i="5" s="1"/>
  <c r="X58" i="2" s="1"/>
  <c r="X59" i="2" s="1"/>
  <c r="X60" i="2" s="1"/>
  <c r="F6" i="9"/>
  <c r="X65" i="2"/>
  <c r="X66" i="2" s="1"/>
  <c r="V65" i="2"/>
  <c r="V66" i="2" s="1"/>
  <c r="W6" i="9"/>
  <c r="R43" i="18"/>
  <c r="Y65" i="2"/>
  <c r="Y66" i="2" s="1"/>
  <c r="AJ10" i="17"/>
  <c r="I65" i="2"/>
  <c r="I66" i="2" s="1"/>
  <c r="I68" i="2"/>
  <c r="I69" i="2" s="1"/>
  <c r="Y68" i="2"/>
  <c r="Y69" i="2" s="1"/>
  <c r="AL10" i="8"/>
  <c r="AA68" i="2"/>
  <c r="AA69" i="2" s="1"/>
  <c r="AL10" i="9"/>
  <c r="V62" i="2"/>
  <c r="V63" i="2" s="1"/>
  <c r="AA62" i="2"/>
  <c r="AA63" i="2" s="1"/>
  <c r="N19" i="18"/>
  <c r="J24" i="18" s="1"/>
  <c r="R65" i="2"/>
  <c r="R66" i="2" s="1"/>
  <c r="R68" i="2"/>
  <c r="R69" i="2" s="1"/>
  <c r="F62" i="2"/>
  <c r="F63" i="2" s="1"/>
  <c r="X57" i="2" l="1"/>
  <c r="X70" i="2" s="1"/>
  <c r="W6" i="14"/>
  <c r="V24" i="14"/>
  <c r="V29" i="14"/>
  <c r="F6" i="14"/>
  <c r="V24" i="15"/>
  <c r="F6" i="15"/>
  <c r="V29" i="15"/>
  <c r="W6" i="15"/>
  <c r="I57" i="2"/>
  <c r="I70" i="2" s="1"/>
  <c r="Y57" i="2"/>
  <c r="Y70" i="2" s="1"/>
  <c r="R57" i="2"/>
  <c r="E57" i="2"/>
  <c r="E70" i="2" s="1"/>
  <c r="F57" i="2"/>
  <c r="F70" i="2" s="1"/>
  <c r="AL10" i="17"/>
  <c r="N43" i="17"/>
  <c r="AW43" i="17" s="1"/>
  <c r="AG11" i="17"/>
  <c r="AL10" i="18"/>
  <c r="AG11" i="18"/>
  <c r="N43" i="18"/>
  <c r="AW43" i="18" s="1"/>
  <c r="P57" i="2"/>
  <c r="P70" i="2" s="1"/>
  <c r="N29" i="19"/>
  <c r="AW29" i="19" s="1"/>
  <c r="O27" i="19" s="1"/>
  <c r="N4" i="19"/>
  <c r="N24" i="19" s="1"/>
  <c r="AW24" i="19" s="1"/>
  <c r="J27" i="19" s="1"/>
  <c r="AW27" i="19" s="1"/>
  <c r="Q57" i="2"/>
  <c r="Q70" i="2" s="1"/>
  <c r="J39" i="6"/>
  <c r="AI39" i="6" s="1"/>
  <c r="R61" i="2" s="1"/>
  <c r="R62" i="2" s="1"/>
  <c r="R63" i="2" s="1"/>
  <c r="P61" i="2"/>
  <c r="P62" i="2" s="1"/>
  <c r="P63" i="2" s="1"/>
  <c r="AW35" i="8"/>
  <c r="I49" i="8" s="1"/>
  <c r="AW49" i="8" s="1"/>
  <c r="N43" i="8"/>
  <c r="AW43" i="8" s="1"/>
  <c r="AG11" i="8"/>
  <c r="J57" i="2"/>
  <c r="J70" i="2" s="1"/>
  <c r="O57" i="2"/>
  <c r="O70" i="2" s="1"/>
  <c r="N29" i="9"/>
  <c r="AW29" i="9" s="1"/>
  <c r="O27" i="9" s="1"/>
  <c r="N4" i="9"/>
  <c r="N24" i="9" s="1"/>
  <c r="AW24" i="9" s="1"/>
  <c r="J27" i="9" s="1"/>
  <c r="AW27" i="9" s="1"/>
  <c r="AW34" i="19"/>
  <c r="AW35" i="19" s="1"/>
  <c r="I49" i="19" s="1"/>
  <c r="AW49" i="19" s="1"/>
  <c r="V24" i="17" l="1"/>
  <c r="W6" i="17"/>
  <c r="F6" i="17"/>
  <c r="V29" i="17"/>
  <c r="R70" i="2"/>
  <c r="N29" i="15"/>
  <c r="AW29" i="15" s="1"/>
  <c r="O27" i="15" s="1"/>
  <c r="N4" i="15"/>
  <c r="N24" i="15" s="1"/>
  <c r="AW24" i="15" s="1"/>
  <c r="J27" i="15" s="1"/>
  <c r="AW27" i="15" s="1"/>
  <c r="V24" i="18"/>
  <c r="F6" i="18"/>
  <c r="V29" i="18"/>
  <c r="W6" i="18"/>
  <c r="W6" i="8"/>
  <c r="V24" i="8"/>
  <c r="F6" i="8"/>
  <c r="V29" i="8"/>
  <c r="N4" i="14"/>
  <c r="N24" i="14" s="1"/>
  <c r="AW24" i="14" s="1"/>
  <c r="J27" i="14" s="1"/>
  <c r="AW27" i="14" s="1"/>
  <c r="N29" i="14"/>
  <c r="AW29" i="14" s="1"/>
  <c r="O27" i="14" s="1"/>
  <c r="N29" i="18" l="1"/>
  <c r="AW29" i="18" s="1"/>
  <c r="O27" i="18" s="1"/>
  <c r="N4" i="18"/>
  <c r="N24" i="18" s="1"/>
  <c r="AW24" i="18" s="1"/>
  <c r="J27" i="18" s="1"/>
  <c r="AW27" i="18" s="1"/>
  <c r="N4" i="8"/>
  <c r="N24" i="8" s="1"/>
  <c r="AW24" i="8" s="1"/>
  <c r="J27" i="8" s="1"/>
  <c r="N29" i="8"/>
  <c r="AW29" i="8" s="1"/>
  <c r="O27" i="8" s="1"/>
  <c r="N4" i="17"/>
  <c r="N24" i="17" s="1"/>
  <c r="AW24" i="17" s="1"/>
  <c r="J27" i="17" s="1"/>
  <c r="AW27" i="17" s="1"/>
  <c r="N29" i="17"/>
  <c r="AW29" i="17" s="1"/>
  <c r="O27" i="17" s="1"/>
  <c r="AW27" i="8" l="1"/>
</calcChain>
</file>

<file path=xl/sharedStrings.xml><?xml version="1.0" encoding="utf-8"?>
<sst xmlns="http://schemas.openxmlformats.org/spreadsheetml/2006/main" count="1801" uniqueCount="212">
  <si>
    <t>되메우기
부족토</t>
  </si>
  <si>
    <t>T=0.08mm</t>
  </si>
  <si>
    <t>x</t>
  </si>
  <si>
    <t>+</t>
  </si>
  <si>
    <t>)</t>
  </si>
  <si>
    <t>방향</t>
  </si>
  <si>
    <t>좌</t>
  </si>
  <si>
    <t>1/2</t>
  </si>
  <si>
    <t>(</t>
  </si>
  <si>
    <t>X</t>
  </si>
  <si>
    <t>번호</t>
  </si>
  <si>
    <t>m</t>
  </si>
  <si>
    <t>=</t>
  </si>
  <si>
    <t>우</t>
  </si>
  <si>
    <t>당진</t>
  </si>
  <si>
    <t>M</t>
  </si>
  <si>
    <t>대산</t>
  </si>
  <si>
    <t>구분</t>
  </si>
  <si>
    <t>형식-2</t>
  </si>
  <si>
    <t>형식-1</t>
  </si>
  <si>
    <t>형식-4</t>
  </si>
  <si>
    <t>시도14호선</t>
  </si>
  <si>
    <t>부체도로#13</t>
  </si>
  <si>
    <t>비   고</t>
  </si>
  <si>
    <t>형식-6</t>
  </si>
  <si>
    <t>1:0.5</t>
  </si>
  <si>
    <t>형식-8</t>
  </si>
  <si>
    <t>형식-3</t>
  </si>
  <si>
    <t>형식-9</t>
  </si>
  <si>
    <t>형식-7</t>
  </si>
  <si>
    <t>형식-5</t>
  </si>
  <si>
    <t>경사면</t>
  </si>
  <si>
    <t>산       출       근       거</t>
  </si>
  <si>
    <t>-</t>
  </si>
  <si>
    <t>발파</t>
  </si>
  <si>
    <t>리핑</t>
  </si>
  <si>
    <t>시   점</t>
  </si>
  <si>
    <t>측     점</t>
  </si>
  <si>
    <t>종   점</t>
  </si>
  <si>
    <t>25-24-8</t>
  </si>
  <si>
    <t>결     과</t>
  </si>
  <si>
    <t>강재</t>
  </si>
  <si>
    <t>M2</t>
  </si>
  <si>
    <t>수직면</t>
  </si>
  <si>
    <t>EA</t>
  </si>
  <si>
    <t>토사</t>
  </si>
  <si>
    <t>TON</t>
  </si>
  <si>
    <t>되메우기</t>
  </si>
  <si>
    <t>무근 콘크리트                                                                                                           소형구조물</t>
  </si>
  <si>
    <t>5.수축줄눈</t>
  </si>
  <si>
    <t>단 위 수 량</t>
  </si>
  <si>
    <t>비닐깔기</t>
  </si>
  <si>
    <t>수축줄눈</t>
  </si>
  <si>
    <t>4.신축이음</t>
  </si>
  <si>
    <t>공     종</t>
  </si>
  <si>
    <t>25-21-15</t>
  </si>
  <si>
    <t>비      고</t>
  </si>
  <si>
    <t>²</t>
  </si>
  <si>
    <t>×</t>
  </si>
  <si>
    <t>√(</t>
  </si>
  <si>
    <t>}</t>
  </si>
  <si>
    <t>유로폼</t>
  </si>
  <si>
    <t>＋</t>
  </si>
  <si>
    <t>㎡</t>
  </si>
  <si>
    <t>계</t>
  </si>
  <si>
    <t>㎥</t>
  </si>
  <si>
    <t>²)</t>
  </si>
  <si>
    <t>산      출      근      거</t>
  </si>
  <si>
    <t>연     장     (M)</t>
  </si>
  <si>
    <t>25-21-8</t>
  </si>
  <si>
    <t>NR</t>
  </si>
  <si>
    <t>유용토</t>
  </si>
  <si>
    <t>{(</t>
  </si>
  <si>
    <t>뚜껑</t>
  </si>
  <si>
    <t>(철근)</t>
  </si>
  <si>
    <t>공제수량</t>
  </si>
  <si>
    <t>D13</t>
  </si>
  <si>
    <t>스틸그레이팅</t>
  </si>
  <si>
    <t>(무근)</t>
  </si>
  <si>
    <t>D 16</t>
  </si>
  <si>
    <t>D 13</t>
  </si>
  <si>
    <t>수 직 면 :</t>
  </si>
  <si>
    <t>보 통 마 감</t>
  </si>
  <si>
    <t>콘크리트타설</t>
  </si>
  <si>
    <t>터   파   기</t>
  </si>
  <si>
    <t>유   용   토</t>
  </si>
  <si>
    <t>토   사</t>
  </si>
  <si>
    <t>((</t>
  </si>
  <si>
    <t>형식9</t>
  </si>
  <si>
    <t>소  계</t>
  </si>
  <si>
    <t>형식1-1</t>
  </si>
  <si>
    <t>40-15-8</t>
  </si>
  <si>
    <t>형식-11</t>
  </si>
  <si>
    <t>D10</t>
  </si>
  <si>
    <t>형식7</t>
  </si>
  <si>
    <t>형식6</t>
  </si>
  <si>
    <t>빈 배 합 :</t>
  </si>
  <si>
    <t>연  장</t>
  </si>
  <si>
    <t>(육상)</t>
  </si>
  <si>
    <t>기   초 :</t>
  </si>
  <si>
    <t>되 메 우 기</t>
  </si>
  <si>
    <t>경 사 면 :</t>
  </si>
  <si>
    <t>헌치 :</t>
  </si>
  <si>
    <t>구체</t>
  </si>
  <si>
    <t>kg</t>
  </si>
  <si>
    <t>b-4 
형식-4   
(H=1.0)</t>
  </si>
  <si>
    <t>b-1 형식-1-1  
(H=0.3)</t>
  </si>
  <si>
    <t>b-5 형식-5    
(H=0.5)</t>
  </si>
  <si>
    <t>U</t>
  </si>
  <si>
    <t>1/6</t>
  </si>
  <si>
    <t>1/9</t>
  </si>
  <si>
    <t>용수용</t>
  </si>
  <si>
    <t xml:space="preserve">          (단위수량/수량)</t>
  </si>
  <si>
    <t>b-4 
형식-4  
(H=1.0)</t>
  </si>
  <si>
    <t>c-1 형식-1-1 
(H=0.3)</t>
  </si>
  <si>
    <t>b-3 
형식-3 
(H=0.8)</t>
  </si>
  <si>
    <t>b-2
형식-2  
(H=0.6)</t>
  </si>
  <si>
    <t>b-7 형식-7
(H=0.5)</t>
  </si>
  <si>
    <t>b-9 형식-9
(H=0.2)</t>
  </si>
  <si>
    <t>b-2 
형식-2  
(H=0.6)</t>
  </si>
  <si>
    <t>▶ 형 식 - 14(옹벽상단)</t>
  </si>
  <si>
    <t>b-8 형식-8
(H=0.6)</t>
  </si>
  <si>
    <t>b-3 
형식-3  
(H=0.8)</t>
  </si>
  <si>
    <t>b-6 형식-6  
(H=0.4)</t>
  </si>
  <si>
    <t>▶ 형 식 - 9(보강토옹벽상단)</t>
  </si>
  <si>
    <t>헌         치 :</t>
  </si>
  <si>
    <t>방음벽배면</t>
  </si>
  <si>
    <t>1/12</t>
  </si>
  <si>
    <t>형식31</t>
  </si>
  <si>
    <t>형식28</t>
  </si>
  <si>
    <t>995X430</t>
  </si>
  <si>
    <t>신축이음</t>
  </si>
  <si>
    <t>7.되메우기</t>
  </si>
  <si>
    <t>(제외)</t>
  </si>
  <si>
    <t>U형측구</t>
  </si>
  <si>
    <t>8.유용토</t>
  </si>
  <si>
    <t>형식-10</t>
  </si>
  <si>
    <t>2.거 푸 집</t>
  </si>
  <si>
    <t>P.V.C관</t>
  </si>
  <si>
    <t>6×50mm</t>
  </si>
  <si>
    <t>부체도로#04</t>
  </si>
  <si>
    <t>수직면:</t>
  </si>
  <si>
    <t>U 형 측 구</t>
  </si>
  <si>
    <t>d. U형측구</t>
  </si>
  <si>
    <t xml:space="preserve"> 터파기</t>
  </si>
  <si>
    <t>D 10</t>
  </si>
  <si>
    <t>종  류</t>
  </si>
  <si>
    <t>형식29</t>
  </si>
  <si>
    <t>연장집계용</t>
  </si>
  <si>
    <t>옹벽상단</t>
  </si>
  <si>
    <t>3.비닐깔기</t>
  </si>
  <si>
    <t>벽체및기둥 :</t>
  </si>
  <si>
    <t>6.터파기</t>
  </si>
  <si>
    <t>(옹벽상단)</t>
  </si>
  <si>
    <t>Φ30m/m</t>
  </si>
  <si>
    <t>기초 하단폭 :</t>
  </si>
  <si>
    <t>개거 가로폭 :</t>
  </si>
  <si>
    <t>벽체 상단폭 :</t>
  </si>
  <si>
    <t>철         근</t>
  </si>
  <si>
    <t>개거 세로폭 :</t>
  </si>
  <si>
    <t>벽체 하단폭 :</t>
  </si>
  <si>
    <t>거푸집(유로폼)</t>
  </si>
  <si>
    <t>거   푸   집</t>
  </si>
  <si>
    <t>▶ 형 식 - 8(옹벽상단)</t>
  </si>
  <si>
    <t>철근콘크리트 
소형구조물</t>
  </si>
  <si>
    <t>토   사 (0~2m)</t>
  </si>
  <si>
    <t>(강도=150,골재=40)</t>
  </si>
  <si>
    <t>철근콘크리트개거 제원표</t>
  </si>
  <si>
    <t>(스치로폴T=10mm)</t>
  </si>
  <si>
    <t>철          근</t>
  </si>
  <si>
    <t>(강도=210,골재=25)</t>
  </si>
  <si>
    <t>▶ 형 식 - 7</t>
  </si>
  <si>
    <t>P. V. C 관</t>
  </si>
  <si>
    <t>강도21,골재25</t>
  </si>
  <si>
    <t>수  축  줄  눈</t>
  </si>
  <si>
    <t>신  축  이  음</t>
  </si>
  <si>
    <t>보강토
옹벽
상단</t>
  </si>
  <si>
    <t>1.무근콘크리트</t>
  </si>
  <si>
    <t>▶ 형 식 - 8</t>
  </si>
  <si>
    <t>(6mm×50mm)</t>
  </si>
  <si>
    <t>▶ 형 식 - 13</t>
  </si>
  <si>
    <t xml:space="preserve">▶ 형 식 - 6 </t>
  </si>
  <si>
    <t>스치로폴t=10mm</t>
  </si>
  <si>
    <t>강도24,골재25</t>
  </si>
  <si>
    <t>비  닐  깔  기</t>
  </si>
  <si>
    <t>뒷채움(깬잡석)</t>
  </si>
  <si>
    <r>
      <t>M</t>
    </r>
    <r>
      <rPr>
        <vertAlign val="superscript"/>
        <sz val="6"/>
        <color indexed="8"/>
        <rFont val="돋움"/>
        <family val="3"/>
        <charset val="129"/>
      </rPr>
      <t>2</t>
    </r>
  </si>
  <si>
    <r>
      <t>M</t>
    </r>
    <r>
      <rPr>
        <vertAlign val="superscript"/>
        <sz val="6"/>
        <color indexed="8"/>
        <rFont val="돋움"/>
        <family val="3"/>
        <charset val="129"/>
      </rPr>
      <t>3</t>
    </r>
  </si>
  <si>
    <t>연장(M)</t>
    <phoneticPr fontId="84" type="noConversion"/>
  </si>
  <si>
    <t>측구터파기공</t>
    <phoneticPr fontId="84" type="noConversion"/>
  </si>
  <si>
    <t>이형철근</t>
    <phoneticPr fontId="84" type="noConversion"/>
  </si>
  <si>
    <t>본선, 옹벽상단</t>
    <phoneticPr fontId="84" type="noConversion"/>
  </si>
  <si>
    <t>본선</t>
    <phoneticPr fontId="84" type="noConversion"/>
  </si>
  <si>
    <t>부체#04</t>
    <phoneticPr fontId="84" type="noConversion"/>
  </si>
  <si>
    <t>연장(M)</t>
    <phoneticPr fontId="84" type="noConversion"/>
  </si>
  <si>
    <t>토공사</t>
    <phoneticPr fontId="84" type="noConversion"/>
  </si>
  <si>
    <t>자재대</t>
    <phoneticPr fontId="84" type="noConversion"/>
  </si>
  <si>
    <t>측구터파기공</t>
    <phoneticPr fontId="84" type="noConversion"/>
  </si>
  <si>
    <t>측구되메우기및다짐</t>
    <phoneticPr fontId="84" type="noConversion"/>
  </si>
  <si>
    <t>고철대(고재)</t>
    <phoneticPr fontId="84" type="noConversion"/>
  </si>
  <si>
    <t>토사</t>
    <phoneticPr fontId="84" type="noConversion"/>
  </si>
  <si>
    <t>리핑암</t>
    <phoneticPr fontId="84" type="noConversion"/>
  </si>
  <si>
    <t>발파암</t>
    <phoneticPr fontId="84" type="noConversion"/>
  </si>
  <si>
    <t>리핑</t>
    <phoneticPr fontId="84" type="noConversion"/>
  </si>
  <si>
    <t>연강</t>
    <phoneticPr fontId="84" type="noConversion"/>
  </si>
  <si>
    <t>비닐깔기</t>
    <phoneticPr fontId="84" type="noConversion"/>
  </si>
  <si>
    <t>철근조립</t>
    <phoneticPr fontId="84" type="noConversion"/>
  </si>
  <si>
    <t>신축줄눈</t>
    <phoneticPr fontId="84" type="noConversion"/>
  </si>
  <si>
    <t>수축줄눈</t>
    <phoneticPr fontId="84" type="noConversion"/>
  </si>
  <si>
    <t>본선, 방음벽배면</t>
    <phoneticPr fontId="84" type="noConversion"/>
  </si>
  <si>
    <t>본선</t>
    <phoneticPr fontId="84" type="noConversion"/>
  </si>
  <si>
    <t>부체#13</t>
    <phoneticPr fontId="8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</si>
</sst>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5">
    <numFmt numFmtId="41" formatCode="_-* #,##0_-;\-* #,##0_-;_-* &quot;-&quot;_-;_-@_-"/>
    <numFmt numFmtId="176" formatCode="0.000"/>
    <numFmt numFmtId="177" formatCode="_-* #,##0.00_-;\-* #,##0.00_-;_-* &quot;-&quot;_-;_-@_-"/>
    <numFmt numFmtId="178" formatCode="0.0"/>
    <numFmt numFmtId="179" formatCode="0\+000.0"/>
    <numFmt numFmtId="180" formatCode="_ * #,##0_ ;_ * \-#,##0_ ;_ * &quot;-&quot;_ ;_ @_ "/>
    <numFmt numFmtId="181" formatCode="#,##0.0_);[Red]\(#,##0.0\)"/>
    <numFmt numFmtId="182" formatCode="0.000_);[Red]\(0.000\)"/>
    <numFmt numFmtId="183" formatCode="#,##0.000_ "/>
    <numFmt numFmtId="184" formatCode="&quot;성토부(U5)/&quot;#&quot;m&quot;"/>
    <numFmt numFmtId="185" formatCode="#,##0.00_ "/>
    <numFmt numFmtId="186" formatCode="#,##0.0_ "/>
    <numFmt numFmtId="187" formatCode="0.000_ "/>
    <numFmt numFmtId="188" formatCode="_ * #,##0.00_ ;_ * \-#,##0.00_ ;_ * &quot;-&quot;??_ ;_ @_ "/>
    <numFmt numFmtId="189" formatCode="_ &quot;₩&quot;* #,##0_ ;_ &quot;₩&quot;* \-#,##0_ ;_ &quot;₩&quot;* &quot;-&quot;_ ;_ @_ "/>
    <numFmt numFmtId="190" formatCode="_ &quot;₩&quot;* #,##0.00_ ;_ &quot;₩&quot;* \-#,##0.00_ ;_ &quot;₩&quot;* &quot;-&quot;??_ ;_ @_ "/>
    <numFmt numFmtId="191" formatCode="&quot;₩&quot;#,##0;&quot;₩&quot;\-#,##0"/>
    <numFmt numFmtId="192" formatCode="0.00000%"/>
    <numFmt numFmtId="193" formatCode="0.0_ "/>
    <numFmt numFmtId="194" formatCode="0.000&quot;㎥&quot;"/>
    <numFmt numFmtId="195" formatCode="0.00_ "/>
    <numFmt numFmtId="196" formatCode="#,##0.000_);[Red]\(#,##0.000\)"/>
    <numFmt numFmtId="197" formatCode="#,##0_ "/>
    <numFmt numFmtId="198" formatCode="&quot;본선 STA.&quot;0\+000.0"/>
    <numFmt numFmtId="199" formatCode="&quot;STA.&quot;0\+000.0"/>
    <numFmt numFmtId="200" formatCode="&quot;형 식 -&quot;\ 0"/>
    <numFmt numFmtId="201" formatCode="&quot;연장=&quot;0.00&quot;M&quot;"/>
    <numFmt numFmtId="202" formatCode="0&quot;련암거 제원표&quot;"/>
    <numFmt numFmtId="203" formatCode="0.00&quot;㎥&quot;"/>
    <numFmt numFmtId="204" formatCode="0.000&quot;²&quot;"/>
    <numFmt numFmtId="205" formatCode="&quot;연장=&quot;0&quot;M&quot;"/>
    <numFmt numFmtId="206" formatCode="0.000&quot;TON&quot;"/>
    <numFmt numFmtId="207" formatCode="0.000&quot;㎡&quot;"/>
    <numFmt numFmtId="208" formatCode="0.000&quot;m&quot;"/>
    <numFmt numFmtId="209" formatCode="0_ "/>
    <numFmt numFmtId="210" formatCode="0.0000_ "/>
    <numFmt numFmtId="211" formatCode="0\ &quot;EA&quot;"/>
    <numFmt numFmtId="212" formatCode="0.0\ &quot;M&quot;"/>
    <numFmt numFmtId="213" formatCode="&quot;$&quot;#,##0"/>
    <numFmt numFmtId="214" formatCode="0.00;[Red]0.00"/>
    <numFmt numFmtId="215" formatCode="&quot;$&quot;#,##0_);[Red]\(&quot;$&quot;#,##0\)"/>
    <numFmt numFmtId="216" formatCode="#,##0.0&quot; &quot;"/>
    <numFmt numFmtId="217" formatCode="\ #,##0&quot;%&quot;"/>
    <numFmt numFmtId="218" formatCode=";;"/>
    <numFmt numFmtId="219" formatCode="&quot;Fr.&quot;\ #,##0;[Red]&quot;Fr.&quot;\ \-#,##0"/>
    <numFmt numFmtId="220" formatCode="&quot;Fr.&quot;\ #,##0.00;[Red]&quot;Fr.&quot;\ \-#,##0.00"/>
    <numFmt numFmtId="221" formatCode="#,##0&quot; &quot;"/>
    <numFmt numFmtId="222" formatCode="&quot; &quot;#,##0.0"/>
    <numFmt numFmtId="223" formatCode="mm&quot;월&quot;\ dd&quot;일&quot;"/>
    <numFmt numFmtId="224" formatCode="#,##0.00000_ "/>
    <numFmt numFmtId="225" formatCode="0.00000&quot;TON&quot;"/>
    <numFmt numFmtId="226" formatCode="#,##0.0_ ;[Red]\-#,##0.0\ "/>
    <numFmt numFmtId="227" formatCode="0\+000.00"/>
    <numFmt numFmtId="228" formatCode="#,##0.000_ ;[Red]\-#,##0.000\ "/>
    <numFmt numFmtId="229" formatCode="#,##0.00_ ;[Red]\-#,##0.00\ "/>
  </numFmts>
  <fonts count="85">
    <font>
      <sz val="11"/>
      <name val="돋움"/>
      <family val="3"/>
      <charset val="129"/>
    </font>
    <font>
      <sz val="12"/>
      <color indexed="8"/>
      <name val="바탕체"/>
      <family val="1"/>
      <charset val="129"/>
    </font>
    <font>
      <sz val="10"/>
      <color indexed="8"/>
      <name val="Arial"/>
      <family val="2"/>
    </font>
    <font>
      <sz val="10"/>
      <color indexed="8"/>
      <name val="굴림체"/>
      <family val="3"/>
      <charset val="129"/>
    </font>
    <font>
      <sz val="12"/>
      <color indexed="8"/>
      <name val="Times New Roman"/>
      <family val="1"/>
    </font>
    <font>
      <sz val="10"/>
      <color indexed="8"/>
      <name val="Courier New"/>
      <family val="3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2"/>
      <color indexed="8"/>
      <name val="¹UAAA¼"/>
      <family val="3"/>
      <charset val="129"/>
    </font>
    <font>
      <sz val="12"/>
      <color indexed="8"/>
      <name val="¹ÙÅÁÃ¼"/>
      <family val="3"/>
      <charset val="129"/>
    </font>
    <font>
      <sz val="10"/>
      <color indexed="8"/>
      <name val="μ¸¿oA¼"/>
      <family val="3"/>
      <charset val="129"/>
    </font>
    <font>
      <sz val="12"/>
      <color indexed="8"/>
      <name val="System"/>
      <family val="2"/>
      <charset val="129"/>
    </font>
    <font>
      <sz val="12"/>
      <color indexed="8"/>
      <name val="굴림체"/>
      <family val="3"/>
      <charset val="129"/>
    </font>
    <font>
      <b/>
      <sz val="10"/>
      <color indexed="8"/>
      <name val="Helv"/>
      <family val="2"/>
    </font>
    <font>
      <sz val="10"/>
      <color indexed="24"/>
      <name val="Arial"/>
      <family val="2"/>
    </font>
    <font>
      <sz val="10"/>
      <color indexed="8"/>
      <name val="MS Serif"/>
      <family val="1"/>
    </font>
    <font>
      <sz val="10"/>
      <color indexed="8"/>
      <name val="Times New Roman"/>
      <family val="1"/>
    </font>
    <font>
      <sz val="10"/>
      <color indexed="16"/>
      <name val="MS Serif"/>
      <family val="1"/>
    </font>
    <font>
      <sz val="1"/>
      <color indexed="8"/>
      <name val="Courier"/>
      <family val="3"/>
    </font>
    <font>
      <sz val="8"/>
      <color indexed="8"/>
      <name val="Arial"/>
      <family val="2"/>
    </font>
    <font>
      <sz val="10"/>
      <color indexed="8"/>
      <name val="바탕체"/>
      <family val="1"/>
      <charset val="129"/>
    </font>
    <font>
      <b/>
      <sz val="12"/>
      <color indexed="8"/>
      <name val="Helv"/>
      <family val="2"/>
    </font>
    <font>
      <b/>
      <sz val="12"/>
      <color indexed="8"/>
      <name val="Arial"/>
      <family val="2"/>
    </font>
    <font>
      <b/>
      <sz val="18"/>
      <color indexed="24"/>
      <name val="Arial"/>
      <family val="2"/>
    </font>
    <font>
      <b/>
      <sz val="12"/>
      <color indexed="24"/>
      <name val="Arial"/>
      <family val="2"/>
    </font>
    <font>
      <b/>
      <sz val="10"/>
      <color indexed="8"/>
      <name val="굴림체"/>
      <family val="3"/>
      <charset val="129"/>
    </font>
    <font>
      <sz val="10"/>
      <color indexed="8"/>
      <name val="MS Sans Serif"/>
      <family val="2"/>
    </font>
    <font>
      <b/>
      <sz val="11"/>
      <color indexed="8"/>
      <name val="Helv"/>
      <family val="2"/>
    </font>
    <font>
      <sz val="8"/>
      <color indexed="8"/>
      <name val="Helv"/>
      <family val="2"/>
    </font>
    <font>
      <b/>
      <sz val="8"/>
      <color indexed="8"/>
      <name val="Helv"/>
      <family val="2"/>
    </font>
    <font>
      <b/>
      <u/>
      <sz val="13"/>
      <color indexed="8"/>
      <name val="굴림체"/>
      <family val="3"/>
      <charset val="129"/>
    </font>
    <font>
      <sz val="8"/>
      <color indexed="8"/>
      <name val="바탕체"/>
      <family val="1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12"/>
      <color indexed="8"/>
      <name val="궁서체"/>
      <family val="1"/>
      <charset val="129"/>
    </font>
    <font>
      <sz val="11"/>
      <color indexed="20"/>
      <name val="맑은 고딕"/>
      <family val="3"/>
      <charset val="129"/>
    </font>
    <font>
      <u/>
      <sz val="11"/>
      <color indexed="20"/>
      <name val="돋움"/>
      <family val="3"/>
      <charset val="129"/>
    </font>
    <font>
      <sz val="14"/>
      <color indexed="8"/>
      <name val="뼥?ⓒ"/>
      <family val="3"/>
      <charset val="129"/>
    </font>
    <font>
      <sz val="14"/>
      <color indexed="8"/>
      <name val="뼻뮝"/>
      <family val="3"/>
      <charset val="129"/>
    </font>
    <font>
      <sz val="11"/>
      <color indexed="8"/>
      <name val="굴림체"/>
      <family val="3"/>
      <charset val="129"/>
    </font>
    <font>
      <sz val="11"/>
      <color indexed="60"/>
      <name val="맑은 고딕"/>
      <family val="3"/>
      <charset val="129"/>
    </font>
    <font>
      <sz val="12"/>
      <color indexed="8"/>
      <name val="뼥?ⓒ"/>
      <family val="3"/>
      <charset val="129"/>
    </font>
    <font>
      <sz val="9"/>
      <color indexed="8"/>
      <name val="바탕체"/>
      <family val="1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9"/>
      <color indexed="8"/>
      <name val="굴림체"/>
      <family val="3"/>
      <charset val="129"/>
    </font>
    <font>
      <sz val="10"/>
      <color indexed="8"/>
      <name val="돋움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sz val="12"/>
      <color indexed="8"/>
      <name val="돋움체"/>
      <family val="3"/>
      <charset val="129"/>
    </font>
    <font>
      <b/>
      <sz val="12"/>
      <color indexed="8"/>
      <name val="돋움체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10"/>
      <color indexed="8"/>
      <name val="굴림"/>
      <family val="3"/>
      <charset val="129"/>
    </font>
    <font>
      <sz val="10"/>
      <color indexed="8"/>
      <name val="휴먼태각진그래픽"/>
      <family val="1"/>
      <charset val="129"/>
    </font>
    <font>
      <sz val="9"/>
      <color indexed="8"/>
      <name val="돋움"/>
      <family val="3"/>
      <charset val="129"/>
    </font>
    <font>
      <sz val="8"/>
      <color indexed="8"/>
      <name val="돋움"/>
      <family val="3"/>
      <charset val="129"/>
    </font>
    <font>
      <sz val="6"/>
      <color indexed="8"/>
      <name val="돋움"/>
      <family val="3"/>
      <charset val="129"/>
    </font>
    <font>
      <b/>
      <sz val="16"/>
      <color indexed="8"/>
      <name val="돋움"/>
      <family val="3"/>
      <charset val="129"/>
    </font>
    <font>
      <sz val="5"/>
      <color indexed="8"/>
      <name val="돋움"/>
      <family val="3"/>
      <charset val="129"/>
    </font>
    <font>
      <sz val="8"/>
      <color indexed="10"/>
      <name val="돋움"/>
      <family val="3"/>
      <charset val="129"/>
    </font>
    <font>
      <sz val="7"/>
      <color indexed="10"/>
      <name val="돋움"/>
      <family val="3"/>
      <charset val="129"/>
    </font>
    <font>
      <sz val="7"/>
      <color indexed="8"/>
      <name val="돋움"/>
      <family val="3"/>
      <charset val="129"/>
    </font>
    <font>
      <sz val="6"/>
      <color indexed="10"/>
      <name val="돋움"/>
      <family val="3"/>
      <charset val="129"/>
    </font>
    <font>
      <sz val="8"/>
      <color indexed="8"/>
      <name val="굴림체"/>
      <family val="3"/>
      <charset val="129"/>
    </font>
    <font>
      <sz val="6"/>
      <color indexed="8"/>
      <name val="굴림체"/>
      <family val="3"/>
      <charset val="129"/>
    </font>
    <font>
      <sz val="4"/>
      <color indexed="8"/>
      <name val="돋움"/>
      <family val="3"/>
      <charset val="129"/>
    </font>
    <font>
      <sz val="7"/>
      <color indexed="8"/>
      <name val="바탕체"/>
      <family val="1"/>
      <charset val="129"/>
    </font>
    <font>
      <b/>
      <sz val="8"/>
      <color indexed="8"/>
      <name val="돋움"/>
      <family val="3"/>
      <charset val="129"/>
    </font>
    <font>
      <b/>
      <sz val="24"/>
      <color indexed="8"/>
      <name val="돋움체"/>
      <family val="3"/>
      <charset val="129"/>
    </font>
    <font>
      <b/>
      <sz val="6"/>
      <color indexed="8"/>
      <name val="돋움"/>
      <family val="3"/>
      <charset val="129"/>
    </font>
    <font>
      <b/>
      <sz val="5"/>
      <color indexed="8"/>
      <name val="돋움"/>
      <family val="3"/>
      <charset val="129"/>
    </font>
    <font>
      <sz val="6.5"/>
      <color indexed="8"/>
      <name val="돋움"/>
      <family val="3"/>
      <charset val="129"/>
    </font>
    <font>
      <sz val="7"/>
      <color indexed="8"/>
      <name val="굴림체"/>
      <family val="3"/>
      <charset val="129"/>
    </font>
    <font>
      <vertAlign val="superscript"/>
      <sz val="6"/>
      <color indexed="8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</fonts>
  <fills count="28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20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rgb="FFCCCCCC"/>
        <bgColor indexed="64"/>
      </patternFill>
    </fill>
    <fill>
      <patternFill patternType="solid">
        <fgColor theme="0"/>
        <bgColor indexed="64"/>
      </patternFill>
    </fill>
  </fills>
  <borders count="98">
    <border>
      <left/>
      <right/>
      <top/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double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dotted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hair">
        <color indexed="64"/>
      </left>
      <right style="hair">
        <color indexed="64"/>
      </right>
      <top style="dotted">
        <color indexed="64"/>
      </top>
      <bottom style="dotted">
        <color indexed="64"/>
      </bottom>
      <diagonal/>
    </border>
    <border>
      <left style="hair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hair">
        <color indexed="64"/>
      </left>
      <right style="hair">
        <color indexed="64"/>
      </right>
      <top style="dotted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hair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hair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23"/>
      </left>
      <right style="thin">
        <color rgb="FF808080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rgb="FFC0C0C0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rgb="FF333333"/>
      </right>
      <top style="double">
        <color indexed="63"/>
      </top>
      <bottom style="double">
        <color indexed="63"/>
      </bottom>
      <diagonal/>
    </border>
    <border>
      <left style="thin">
        <color indexed="63"/>
      </left>
      <right style="thin">
        <color rgb="FF33333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</borders>
  <cellStyleXfs count="2604">
    <xf numFmtId="0" fontId="0" fillId="0" borderId="0"/>
    <xf numFmtId="0" fontId="1" fillId="0" borderId="0"/>
    <xf numFmtId="0" fontId="1" fillId="0" borderId="0"/>
    <xf numFmtId="0" fontId="2" fillId="0" borderId="0" applyFont="0" applyFill="0" applyBorder="0" applyAlignment="0" applyProtection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83" fillId="0" borderId="0"/>
    <xf numFmtId="0" fontId="3" fillId="0" borderId="0" applyFont="0" applyFill="0" applyBorder="0" applyAlignment="0" applyProtection="0"/>
    <xf numFmtId="0" fontId="4" fillId="0" borderId="0"/>
    <xf numFmtId="3" fontId="5" fillId="0" borderId="1">
      <alignment horizontal="right" vertical="center"/>
    </xf>
    <xf numFmtId="3" fontId="5" fillId="0" borderId="1">
      <alignment horizontal="right" vertical="center"/>
    </xf>
    <xf numFmtId="3" fontId="5" fillId="0" borderId="1">
      <alignment horizontal="right" vertical="center"/>
    </xf>
    <xf numFmtId="3" fontId="5" fillId="0" borderId="1">
      <alignment horizontal="right" vertical="center"/>
    </xf>
    <xf numFmtId="3" fontId="5" fillId="0" borderId="1">
      <alignment horizontal="right" vertical="center"/>
    </xf>
    <xf numFmtId="3" fontId="5" fillId="0" borderId="1">
      <alignment horizontal="right" vertical="center"/>
    </xf>
    <xf numFmtId="3" fontId="5" fillId="0" borderId="1">
      <alignment horizontal="right" vertical="center"/>
    </xf>
    <xf numFmtId="3" fontId="5" fillId="0" borderId="1">
      <alignment horizontal="right" vertical="center"/>
    </xf>
    <xf numFmtId="3" fontId="5" fillId="0" borderId="1">
      <alignment horizontal="right" vertical="center"/>
    </xf>
    <xf numFmtId="3" fontId="5" fillId="0" borderId="1">
      <alignment horizontal="right" vertical="center"/>
    </xf>
    <xf numFmtId="3" fontId="5" fillId="0" borderId="1">
      <alignment horizontal="right" vertical="center"/>
    </xf>
    <xf numFmtId="3" fontId="5" fillId="0" borderId="1">
      <alignment horizontal="right" vertical="center"/>
    </xf>
    <xf numFmtId="3" fontId="5" fillId="0" borderId="1">
      <alignment horizontal="right" vertical="center"/>
    </xf>
    <xf numFmtId="3" fontId="5" fillId="0" borderId="1">
      <alignment horizontal="right" vertical="center"/>
    </xf>
    <xf numFmtId="3" fontId="5" fillId="0" borderId="1">
      <alignment horizontal="right" vertical="center"/>
    </xf>
    <xf numFmtId="3" fontId="5" fillId="0" borderId="1">
      <alignment horizontal="right" vertical="center"/>
    </xf>
    <xf numFmtId="3" fontId="5" fillId="0" borderId="1">
      <alignment horizontal="right" vertical="center"/>
    </xf>
    <xf numFmtId="3" fontId="5" fillId="0" borderId="1">
      <alignment horizontal="right" vertical="center"/>
    </xf>
    <xf numFmtId="3" fontId="5" fillId="0" borderId="1">
      <alignment horizontal="right" vertical="center"/>
    </xf>
    <xf numFmtId="3" fontId="5" fillId="0" borderId="1">
      <alignment horizontal="right" vertical="center"/>
    </xf>
    <xf numFmtId="3" fontId="5" fillId="0" borderId="1">
      <alignment horizontal="right" vertical="center"/>
    </xf>
    <xf numFmtId="3" fontId="5" fillId="0" borderId="1">
      <alignment horizontal="right" vertical="center"/>
    </xf>
    <xf numFmtId="3" fontId="5" fillId="0" borderId="1">
      <alignment horizontal="right" vertical="center"/>
    </xf>
    <xf numFmtId="3" fontId="5" fillId="0" borderId="1">
      <alignment horizontal="right" vertical="center"/>
    </xf>
    <xf numFmtId="3" fontId="5" fillId="0" borderId="1">
      <alignment horizontal="right" vertical="center"/>
    </xf>
    <xf numFmtId="3" fontId="5" fillId="0" borderId="1">
      <alignment horizontal="right" vertical="center"/>
    </xf>
    <xf numFmtId="3" fontId="5" fillId="0" borderId="1">
      <alignment horizontal="right" vertical="center"/>
    </xf>
    <xf numFmtId="3" fontId="5" fillId="0" borderId="1">
      <alignment horizontal="right" vertical="center"/>
    </xf>
    <xf numFmtId="3" fontId="5" fillId="0" borderId="1">
      <alignment horizontal="right" vertical="center"/>
    </xf>
    <xf numFmtId="3" fontId="5" fillId="0" borderId="1">
      <alignment horizontal="right" vertical="center"/>
    </xf>
    <xf numFmtId="3" fontId="5" fillId="0" borderId="1">
      <alignment horizontal="right" vertical="center"/>
    </xf>
    <xf numFmtId="3" fontId="5" fillId="0" borderId="1">
      <alignment horizontal="right" vertical="center"/>
    </xf>
    <xf numFmtId="3" fontId="5" fillId="0" borderId="1">
      <alignment horizontal="right" vertical="center"/>
    </xf>
    <xf numFmtId="3" fontId="5" fillId="0" borderId="1">
      <alignment horizontal="right" vertical="center"/>
    </xf>
    <xf numFmtId="3" fontId="5" fillId="0" borderId="1">
      <alignment horizontal="right" vertical="center"/>
    </xf>
    <xf numFmtId="3" fontId="5" fillId="0" borderId="1">
      <alignment horizontal="right" vertical="center"/>
    </xf>
    <xf numFmtId="3" fontId="5" fillId="0" borderId="1">
      <alignment horizontal="right" vertical="center"/>
    </xf>
    <xf numFmtId="3" fontId="5" fillId="0" borderId="1">
      <alignment horizontal="right" vertical="center"/>
    </xf>
    <xf numFmtId="3" fontId="5" fillId="0" borderId="1">
      <alignment horizontal="right" vertical="center"/>
    </xf>
    <xf numFmtId="3" fontId="5" fillId="0" borderId="1">
      <alignment horizontal="right" vertical="center"/>
    </xf>
    <xf numFmtId="2" fontId="5" fillId="0" borderId="1">
      <alignment horizontal="right" vertical="center"/>
    </xf>
    <xf numFmtId="2" fontId="5" fillId="0" borderId="1">
      <alignment horizontal="right" vertical="center"/>
    </xf>
    <xf numFmtId="2" fontId="5" fillId="0" borderId="1">
      <alignment horizontal="right" vertical="center"/>
    </xf>
    <xf numFmtId="2" fontId="5" fillId="0" borderId="1">
      <alignment horizontal="right" vertical="center"/>
    </xf>
    <xf numFmtId="2" fontId="5" fillId="0" borderId="1">
      <alignment horizontal="right" vertical="center"/>
    </xf>
    <xf numFmtId="2" fontId="5" fillId="0" borderId="1">
      <alignment horizontal="right" vertical="center"/>
    </xf>
    <xf numFmtId="2" fontId="5" fillId="0" borderId="1">
      <alignment horizontal="right" vertical="center"/>
    </xf>
    <xf numFmtId="2" fontId="5" fillId="0" borderId="1">
      <alignment horizontal="right" vertical="center"/>
    </xf>
    <xf numFmtId="2" fontId="5" fillId="0" borderId="1">
      <alignment horizontal="right" vertical="center"/>
    </xf>
    <xf numFmtId="2" fontId="5" fillId="0" borderId="1">
      <alignment horizontal="right" vertical="center"/>
    </xf>
    <xf numFmtId="2" fontId="5" fillId="0" borderId="1">
      <alignment horizontal="right" vertical="center"/>
    </xf>
    <xf numFmtId="2" fontId="5" fillId="0" borderId="1">
      <alignment horizontal="right" vertical="center"/>
    </xf>
    <xf numFmtId="2" fontId="5" fillId="0" borderId="1">
      <alignment horizontal="right" vertical="center"/>
    </xf>
    <xf numFmtId="2" fontId="5" fillId="0" borderId="1">
      <alignment horizontal="right" vertical="center"/>
    </xf>
    <xf numFmtId="2" fontId="5" fillId="0" borderId="1">
      <alignment horizontal="right" vertical="center"/>
    </xf>
    <xf numFmtId="2" fontId="5" fillId="0" borderId="1">
      <alignment horizontal="right" vertical="center"/>
    </xf>
    <xf numFmtId="2" fontId="5" fillId="0" borderId="1">
      <alignment horizontal="right" vertical="center"/>
    </xf>
    <xf numFmtId="2" fontId="5" fillId="0" borderId="1">
      <alignment horizontal="right" vertical="center"/>
    </xf>
    <xf numFmtId="2" fontId="5" fillId="0" borderId="1">
      <alignment horizontal="right" vertical="center"/>
    </xf>
    <xf numFmtId="2" fontId="5" fillId="0" borderId="1">
      <alignment horizontal="right" vertical="center"/>
    </xf>
    <xf numFmtId="2" fontId="5" fillId="0" borderId="1">
      <alignment horizontal="right" vertical="center"/>
    </xf>
    <xf numFmtId="2" fontId="5" fillId="0" borderId="1">
      <alignment horizontal="right" vertical="center"/>
    </xf>
    <xf numFmtId="2" fontId="5" fillId="0" borderId="1">
      <alignment horizontal="right" vertical="center"/>
    </xf>
    <xf numFmtId="2" fontId="5" fillId="0" borderId="1">
      <alignment horizontal="right" vertical="center"/>
    </xf>
    <xf numFmtId="2" fontId="5" fillId="0" borderId="1">
      <alignment horizontal="right" vertical="center"/>
    </xf>
    <xf numFmtId="2" fontId="5" fillId="0" borderId="1">
      <alignment horizontal="right" vertical="center"/>
    </xf>
    <xf numFmtId="2" fontId="5" fillId="0" borderId="1">
      <alignment horizontal="right" vertical="center"/>
    </xf>
    <xf numFmtId="2" fontId="5" fillId="0" borderId="1">
      <alignment horizontal="right" vertical="center"/>
    </xf>
    <xf numFmtId="2" fontId="5" fillId="0" borderId="1">
      <alignment horizontal="right" vertical="center"/>
    </xf>
    <xf numFmtId="2" fontId="5" fillId="0" borderId="1">
      <alignment horizontal="right" vertical="center"/>
    </xf>
    <xf numFmtId="2" fontId="5" fillId="0" borderId="1">
      <alignment horizontal="right" vertical="center"/>
    </xf>
    <xf numFmtId="2" fontId="5" fillId="0" borderId="1">
      <alignment horizontal="right" vertical="center"/>
    </xf>
    <xf numFmtId="2" fontId="5" fillId="0" borderId="1">
      <alignment horizontal="right" vertical="center"/>
    </xf>
    <xf numFmtId="2" fontId="5" fillId="0" borderId="1">
      <alignment horizontal="right" vertical="center"/>
    </xf>
    <xf numFmtId="2" fontId="5" fillId="0" borderId="1">
      <alignment horizontal="right" vertical="center"/>
    </xf>
    <xf numFmtId="2" fontId="5" fillId="0" borderId="1">
      <alignment horizontal="right" vertical="center"/>
    </xf>
    <xf numFmtId="2" fontId="5" fillId="0" borderId="1">
      <alignment horizontal="right" vertical="center"/>
    </xf>
    <xf numFmtId="2" fontId="5" fillId="0" borderId="1">
      <alignment horizontal="right" vertical="center"/>
    </xf>
    <xf numFmtId="2" fontId="5" fillId="0" borderId="1">
      <alignment horizontal="right" vertical="center"/>
    </xf>
    <xf numFmtId="2" fontId="5" fillId="0" borderId="1">
      <alignment horizontal="right" vertical="center"/>
    </xf>
    <xf numFmtId="0" fontId="6" fillId="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189" fontId="8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8" fillId="0" borderId="0" applyFont="0" applyFill="0" applyBorder="0" applyAlignment="0" applyProtection="0"/>
    <xf numFmtId="190" fontId="8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8" fillId="0" borderId="0" applyFont="0" applyFill="0" applyBorder="0" applyAlignment="0" applyProtection="0"/>
    <xf numFmtId="190" fontId="10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8" fillId="0" borderId="0" applyFont="0" applyFill="0" applyBorder="0" applyAlignment="0" applyProtection="0"/>
    <xf numFmtId="188" fontId="8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/>
    <xf numFmtId="0" fontId="9" fillId="0" borderId="0"/>
    <xf numFmtId="0" fontId="11" fillId="0" borderId="0"/>
    <xf numFmtId="213" fontId="12" fillId="0" borderId="0" applyFill="0" applyBorder="0" applyAlignment="0"/>
    <xf numFmtId="0" fontId="13" fillId="0" borderId="0"/>
    <xf numFmtId="214" fontId="1" fillId="0" borderId="0">
      <protection locked="0"/>
    </xf>
    <xf numFmtId="38" fontId="2" fillId="0" borderId="0" applyFont="0" applyFill="0" applyBorder="0" applyAlignment="0" applyProtection="0"/>
    <xf numFmtId="0" fontId="83" fillId="0" borderId="0"/>
    <xf numFmtId="0" fontId="2" fillId="0" borderId="0" applyFont="0" applyFill="0" applyBorder="0" applyAlignment="0" applyProtection="0"/>
    <xf numFmtId="3" fontId="14" fillId="0" borderId="0" applyFont="0" applyFill="0" applyBorder="0" applyAlignment="0" applyProtection="0"/>
    <xf numFmtId="0" fontId="15" fillId="0" borderId="0" applyNumberFormat="0" applyAlignment="0">
      <alignment horizontal="left"/>
    </xf>
    <xf numFmtId="0" fontId="3" fillId="0" borderId="0" applyFont="0" applyFill="0" applyBorder="0" applyAlignment="0" applyProtection="0"/>
    <xf numFmtId="214" fontId="1" fillId="0" borderId="0">
      <protection locked="0"/>
    </xf>
    <xf numFmtId="215" fontId="2" fillId="0" borderId="0" applyFont="0" applyFill="0" applyBorder="0" applyAlignment="0" applyProtection="0"/>
    <xf numFmtId="0" fontId="83" fillId="0" borderId="0" applyFont="0" applyFill="0" applyBorder="0" applyAlignment="0" applyProtection="0"/>
    <xf numFmtId="0" fontId="1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6" fillId="0" borderId="0"/>
    <xf numFmtId="214" fontId="1" fillId="0" borderId="0">
      <protection locked="0"/>
    </xf>
    <xf numFmtId="216" fontId="83" fillId="0" borderId="0" applyFont="0" applyFill="0" applyBorder="0" applyAlignment="0" applyProtection="0"/>
    <xf numFmtId="217" fontId="83" fillId="0" borderId="0" applyFont="0" applyFill="0" applyBorder="0" applyAlignment="0" applyProtection="0"/>
    <xf numFmtId="0" fontId="16" fillId="0" borderId="0"/>
    <xf numFmtId="0" fontId="17" fillId="0" borderId="0" applyNumberFormat="0" applyAlignment="0">
      <alignment horizontal="left"/>
    </xf>
    <xf numFmtId="218" fontId="18" fillId="0" borderId="0">
      <protection locked="0"/>
    </xf>
    <xf numFmtId="218" fontId="18" fillId="0" borderId="0">
      <protection locked="0"/>
    </xf>
    <xf numFmtId="218" fontId="18" fillId="0" borderId="0">
      <protection locked="0"/>
    </xf>
    <xf numFmtId="218" fontId="18" fillId="0" borderId="0">
      <protection locked="0"/>
    </xf>
    <xf numFmtId="218" fontId="18" fillId="0" borderId="0">
      <protection locked="0"/>
    </xf>
    <xf numFmtId="218" fontId="18" fillId="0" borderId="0">
      <protection locked="0"/>
    </xf>
    <xf numFmtId="218" fontId="18" fillId="0" borderId="0">
      <protection locked="0"/>
    </xf>
    <xf numFmtId="214" fontId="1" fillId="0" borderId="0">
      <protection locked="0"/>
    </xf>
    <xf numFmtId="38" fontId="19" fillId="16" borderId="0" applyNumberFormat="0" applyBorder="0" applyAlignment="0" applyProtection="0"/>
    <xf numFmtId="3" fontId="20" fillId="0" borderId="2">
      <alignment horizontal="right" vertical="center"/>
    </xf>
    <xf numFmtId="4" fontId="20" fillId="0" borderId="2">
      <alignment horizontal="right" vertical="center"/>
    </xf>
    <xf numFmtId="0" fontId="21" fillId="0" borderId="0">
      <alignment horizontal="left"/>
    </xf>
    <xf numFmtId="0" fontId="22" fillId="0" borderId="3" applyNumberFormat="0" applyAlignment="0" applyProtection="0">
      <alignment horizontal="left" vertical="center"/>
    </xf>
    <xf numFmtId="0" fontId="22" fillId="0" borderId="4">
      <alignment horizontal="left" vertical="center"/>
    </xf>
    <xf numFmtId="0" fontId="23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214" fontId="1" fillId="0" borderId="0">
      <protection locked="0"/>
    </xf>
    <xf numFmtId="214" fontId="1" fillId="0" borderId="0">
      <protection locked="0"/>
    </xf>
    <xf numFmtId="10" fontId="19" fillId="16" borderId="5" applyNumberFormat="0" applyBorder="0" applyAlignment="0" applyProtection="0"/>
    <xf numFmtId="0" fontId="25" fillId="0" borderId="6" applyFont="0" applyBorder="0" applyAlignment="0">
      <alignment horizontal="center" vertical="center"/>
    </xf>
    <xf numFmtId="38" fontId="26" fillId="0" borderId="0" applyFont="0" applyFill="0" applyBorder="0" applyAlignment="0" applyProtection="0"/>
    <xf numFmtId="40" fontId="26" fillId="0" borderId="0" applyFont="0" applyFill="0" applyBorder="0" applyAlignment="0" applyProtection="0"/>
    <xf numFmtId="0" fontId="27" fillId="0" borderId="7"/>
    <xf numFmtId="219" fontId="26" fillId="0" borderId="0" applyFont="0" applyFill="0" applyBorder="0" applyAlignment="0" applyProtection="0"/>
    <xf numFmtId="220" fontId="26" fillId="0" borderId="0" applyFont="0" applyFill="0" applyBorder="0" applyAlignment="0" applyProtection="0"/>
    <xf numFmtId="0" fontId="1" fillId="0" borderId="0"/>
    <xf numFmtId="0" fontId="2" fillId="0" borderId="0"/>
    <xf numFmtId="214" fontId="1" fillId="0" borderId="0">
      <protection locked="0"/>
    </xf>
    <xf numFmtId="10" fontId="2" fillId="0" borderId="0" applyFont="0" applyFill="0" applyBorder="0" applyAlignment="0" applyProtection="0"/>
    <xf numFmtId="0" fontId="1" fillId="0" borderId="0">
      <protection locked="0"/>
    </xf>
    <xf numFmtId="30" fontId="28" fillId="0" borderId="0" applyNumberFormat="0" applyFill="0" applyBorder="0" applyAlignment="0" applyProtection="0">
      <alignment horizontal="left"/>
    </xf>
    <xf numFmtId="0" fontId="2" fillId="0" borderId="0"/>
    <xf numFmtId="0" fontId="27" fillId="0" borderId="0"/>
    <xf numFmtId="40" fontId="29" fillId="0" borderId="0" applyBorder="0">
      <alignment horizontal="right"/>
    </xf>
    <xf numFmtId="0" fontId="30" fillId="0" borderId="0" applyFill="0" applyBorder="0" applyProtection="0">
      <alignment horizontal="centerContinuous" vertical="center"/>
    </xf>
    <xf numFmtId="0" fontId="12" fillId="16" borderId="0" applyFill="0" applyBorder="0" applyProtection="0">
      <alignment horizontal="center" vertical="center"/>
    </xf>
    <xf numFmtId="214" fontId="1" fillId="0" borderId="8">
      <protection locked="0"/>
    </xf>
    <xf numFmtId="0" fontId="31" fillId="0" borderId="9">
      <alignment horizontal="left"/>
    </xf>
    <xf numFmtId="221" fontId="83" fillId="0" borderId="0" applyFont="0" applyFill="0" applyBorder="0" applyAlignment="0" applyProtection="0"/>
    <xf numFmtId="222" fontId="83" fillId="0" borderId="0" applyFont="0" applyFill="0" applyBorder="0" applyAlignment="0" applyProtection="0"/>
    <xf numFmtId="0" fontId="7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21" borderId="87" applyNumberFormat="0" applyAlignment="0" applyProtection="0">
      <alignment vertical="center"/>
    </xf>
    <xf numFmtId="2" fontId="34" fillId="0" borderId="0" applyFont="0" applyFill="0" applyBorder="0" applyAlignment="0" applyProtection="0"/>
    <xf numFmtId="0" fontId="35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7" fillId="0" borderId="10">
      <alignment horizontal="center" vertical="center"/>
    </xf>
    <xf numFmtId="0" fontId="38" fillId="3" borderId="0" applyNumberFormat="0" applyBorder="0" applyAlignment="0" applyProtection="0">
      <alignment vertical="center"/>
    </xf>
    <xf numFmtId="0" fontId="34" fillId="0" borderId="0" applyFont="0" applyFill="0" applyBorder="0" applyAlignment="0" applyProtection="0"/>
    <xf numFmtId="3" fontId="26" fillId="0" borderId="11">
      <alignment horizontal="center"/>
    </xf>
    <xf numFmtId="0" fontId="34" fillId="0" borderId="0" applyFont="0" applyFill="0" applyBorder="0" applyAlignment="0" applyProtection="0"/>
    <xf numFmtId="0" fontId="39" fillId="0" borderId="0" applyNumberFormat="0" applyFill="0" applyBorder="0" applyAlignment="0" applyProtection="0">
      <alignment vertical="top"/>
      <protection locked="0"/>
    </xf>
    <xf numFmtId="40" fontId="40" fillId="0" borderId="0" applyFont="0" applyFill="0" applyBorder="0" applyAlignment="0" applyProtection="0"/>
    <xf numFmtId="38" fontId="40" fillId="0" borderId="0" applyFont="0" applyFill="0" applyBorder="0" applyAlignment="0" applyProtection="0"/>
    <xf numFmtId="40" fontId="41" fillId="0" borderId="0" applyFont="0" applyFill="0" applyBorder="0" applyAlignment="0" applyProtection="0"/>
    <xf numFmtId="38" fontId="41" fillId="0" borderId="0" applyFont="0" applyFill="0" applyBorder="0" applyAlignment="0" applyProtection="0"/>
    <xf numFmtId="0" fontId="83" fillId="22" borderId="88" applyNumberFormat="0" applyFont="0" applyAlignment="0" applyProtection="0">
      <alignment vertical="center"/>
    </xf>
    <xf numFmtId="0" fontId="40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41" fillId="0" borderId="0" applyFont="0" applyFill="0" applyBorder="0" applyAlignment="0" applyProtection="0"/>
    <xf numFmtId="9" fontId="42" fillId="16" borderId="0" applyFill="0" applyBorder="0" applyProtection="0">
      <alignment horizontal="right"/>
    </xf>
    <xf numFmtId="10" fontId="42" fillId="0" borderId="0" applyFill="0" applyBorder="0" applyProtection="0">
      <alignment horizontal="right"/>
    </xf>
    <xf numFmtId="9" fontId="3" fillId="0" borderId="0" applyFont="0" applyFill="0" applyBorder="0" applyAlignment="0" applyProtection="0">
      <alignment vertical="center"/>
    </xf>
    <xf numFmtId="0" fontId="43" fillId="23" borderId="0" applyNumberFormat="0" applyBorder="0" applyAlignment="0" applyProtection="0">
      <alignment vertical="center"/>
    </xf>
    <xf numFmtId="0" fontId="44" fillId="0" borderId="0"/>
    <xf numFmtId="0" fontId="45" fillId="0" borderId="0" applyNumberFormat="0" applyFont="0" applyFill="0" applyBorder="0" applyProtection="0">
      <alignment horizontal="centerContinuous" vertical="center"/>
    </xf>
    <xf numFmtId="0" fontId="46" fillId="0" borderId="0" applyNumberFormat="0" applyFill="0" applyBorder="0" applyAlignment="0" applyProtection="0">
      <alignment vertical="center"/>
    </xf>
    <xf numFmtId="0" fontId="47" fillId="24" borderId="89" applyNumberFormat="0" applyAlignment="0" applyProtection="0">
      <alignment vertical="center"/>
    </xf>
    <xf numFmtId="209" fontId="48" fillId="0" borderId="12" applyFont="0" applyFill="0" applyBorder="0" applyAlignment="0" applyProtection="0">
      <alignment vertical="center"/>
    </xf>
    <xf numFmtId="187" fontId="48" fillId="0" borderId="12" applyFont="0" applyFill="0" applyBorder="0" applyAlignment="0" applyProtection="0">
      <alignment vertical="center"/>
    </xf>
    <xf numFmtId="0" fontId="49" fillId="0" borderId="0"/>
    <xf numFmtId="177" fontId="83" fillId="0" borderId="0">
      <alignment vertical="center"/>
    </xf>
    <xf numFmtId="41" fontId="83" fillId="0" borderId="0" applyFont="0" applyFill="0" applyBorder="0" applyAlignment="0" applyProtection="0"/>
    <xf numFmtId="41" fontId="3" fillId="0" borderId="0" applyFont="0" applyFill="0" applyBorder="0" applyAlignment="0" applyProtection="0">
      <alignment vertical="center"/>
    </xf>
    <xf numFmtId="0" fontId="2" fillId="0" borderId="0"/>
    <xf numFmtId="0" fontId="50" fillId="0" borderId="13" applyNumberFormat="0" applyFill="0" applyAlignment="0" applyProtection="0">
      <alignment vertical="center"/>
    </xf>
    <xf numFmtId="0" fontId="51" fillId="0" borderId="14" applyNumberFormat="0" applyFill="0" applyAlignment="0" applyProtection="0">
      <alignment vertical="center"/>
    </xf>
    <xf numFmtId="0" fontId="83" fillId="0" borderId="0" applyNumberFormat="0" applyFont="0" applyFill="0" applyBorder="0" applyProtection="0">
      <alignment vertical="center"/>
    </xf>
    <xf numFmtId="0" fontId="52" fillId="7" borderId="87" applyNumberFormat="0" applyAlignment="0" applyProtection="0">
      <alignment vertical="center"/>
    </xf>
    <xf numFmtId="4" fontId="34" fillId="0" borderId="0" applyFont="0" applyFill="0" applyBorder="0" applyAlignment="0" applyProtection="0"/>
    <xf numFmtId="3" fontId="34" fillId="0" borderId="0" applyFont="0" applyFill="0" applyBorder="0" applyAlignment="0" applyProtection="0"/>
    <xf numFmtId="1" fontId="53" fillId="16" borderId="0" applyNumberFormat="0" applyFont="0" applyFill="0" applyBorder="0" applyAlignment="0">
      <alignment vertical="center"/>
    </xf>
    <xf numFmtId="0" fontId="54" fillId="21" borderId="0" applyNumberFormat="0" applyFont="0" applyFill="0" applyBorder="0" applyAlignment="0">
      <alignment vertical="center"/>
    </xf>
    <xf numFmtId="0" fontId="55" fillId="0" borderId="0" applyNumberFormat="0" applyFill="0" applyBorder="0" applyAlignment="0" applyProtection="0">
      <alignment vertical="center"/>
    </xf>
    <xf numFmtId="0" fontId="56" fillId="0" borderId="15" applyNumberFormat="0" applyFill="0" applyAlignment="0" applyProtection="0">
      <alignment vertical="center"/>
    </xf>
    <xf numFmtId="0" fontId="57" fillId="0" borderId="16" applyNumberFormat="0" applyFill="0" applyAlignment="0" applyProtection="0">
      <alignment vertical="center"/>
    </xf>
    <xf numFmtId="0" fontId="58" fillId="0" borderId="17" applyNumberFormat="0" applyFill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1" fontId="54" fillId="16" borderId="0" applyNumberFormat="0" applyFont="0" applyFill="0" applyBorder="0" applyAlignment="0">
      <alignment vertical="center"/>
    </xf>
    <xf numFmtId="0" fontId="60" fillId="21" borderId="90" applyNumberFormat="0" applyAlignment="0" applyProtection="0">
      <alignment vertical="center"/>
    </xf>
    <xf numFmtId="180" fontId="1" fillId="0" borderId="18">
      <alignment horizontal="center" vertical="center"/>
    </xf>
    <xf numFmtId="180" fontId="1" fillId="0" borderId="0" applyFont="0" applyFill="0" applyBorder="0" applyAlignment="0" applyProtection="0"/>
    <xf numFmtId="0" fontId="49" fillId="0" borderId="0" applyFont="0" applyFill="0" applyBorder="0" applyAlignment="0" applyProtection="0"/>
    <xf numFmtId="180" fontId="1" fillId="0" borderId="18">
      <alignment horizontal="center" vertical="center"/>
    </xf>
    <xf numFmtId="188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10" fontId="34" fillId="0" borderId="0" applyFont="0" applyFill="0" applyBorder="0" applyAlignment="0" applyProtection="0"/>
    <xf numFmtId="0" fontId="83" fillId="0" borderId="0"/>
    <xf numFmtId="0" fontId="3" fillId="0" borderId="0">
      <alignment vertical="center"/>
    </xf>
    <xf numFmtId="0" fontId="61" fillId="0" borderId="0"/>
    <xf numFmtId="0" fontId="83" fillId="0" borderId="0">
      <alignment vertical="center"/>
    </xf>
    <xf numFmtId="0" fontId="62" fillId="0" borderId="0"/>
    <xf numFmtId="0" fontId="83" fillId="0" borderId="0"/>
    <xf numFmtId="0" fontId="49" fillId="0" borderId="0"/>
    <xf numFmtId="0" fontId="83" fillId="0" borderId="0"/>
    <xf numFmtId="0" fontId="83" fillId="0" borderId="0"/>
    <xf numFmtId="0" fontId="34" fillId="0" borderId="19" applyNumberFormat="0" applyFont="0" applyFill="0" applyAlignment="0" applyProtection="0"/>
    <xf numFmtId="192" fontId="83" fillId="0" borderId="0" applyFont="0" applyFill="0" applyBorder="0" applyAlignment="0" applyProtection="0"/>
    <xf numFmtId="191" fontId="34" fillId="0" borderId="0" applyFont="0" applyFill="0" applyBorder="0" applyAlignment="0" applyProtection="0"/>
  </cellStyleXfs>
  <cellXfs count="621">
    <xf numFmtId="0" fontId="0" fillId="0" borderId="0" xfId="0" applyNumberFormat="1"/>
    <xf numFmtId="0" fontId="63" fillId="0" borderId="0" xfId="2599" applyNumberFormat="1" applyFont="1"/>
    <xf numFmtId="179" fontId="63" fillId="0" borderId="0" xfId="2599" applyNumberFormat="1" applyFont="1"/>
    <xf numFmtId="181" fontId="63" fillId="0" borderId="0" xfId="2599" applyNumberFormat="1" applyFont="1" applyAlignment="1">
      <alignment vertical="center"/>
    </xf>
    <xf numFmtId="0" fontId="64" fillId="0" borderId="0" xfId="2599" applyNumberFormat="1" applyFont="1"/>
    <xf numFmtId="0" fontId="65" fillId="4" borderId="10" xfId="2598" applyNumberFormat="1" applyFont="1" applyFill="1" applyBorder="1" applyAlignment="1" applyProtection="1">
      <alignment horizontal="center" vertical="center"/>
      <protection locked="0"/>
    </xf>
    <xf numFmtId="0" fontId="49" fillId="0" borderId="0" xfId="2598" applyNumberFormat="1" applyFont="1" applyAlignment="1">
      <alignment horizontal="center" vertical="center"/>
    </xf>
    <xf numFmtId="0" fontId="65" fillId="4" borderId="11" xfId="2598" applyNumberFormat="1" applyFont="1" applyFill="1" applyBorder="1" applyAlignment="1" applyProtection="1">
      <alignment horizontal="center" vertical="center"/>
      <protection locked="0"/>
    </xf>
    <xf numFmtId="0" fontId="65" fillId="0" borderId="20" xfId="2598" applyNumberFormat="1" applyFont="1" applyFill="1" applyBorder="1" applyAlignment="1">
      <alignment horizontal="left" vertical="top"/>
    </xf>
    <xf numFmtId="0" fontId="65" fillId="0" borderId="21" xfId="2598" applyNumberFormat="1" applyFont="1" applyFill="1" applyBorder="1" applyAlignment="1">
      <alignment horizontal="left" vertical="top"/>
    </xf>
    <xf numFmtId="0" fontId="65" fillId="0" borderId="22" xfId="2598" applyNumberFormat="1" applyFont="1" applyFill="1" applyBorder="1" applyAlignment="1">
      <alignment horizontal="left" vertical="top"/>
    </xf>
    <xf numFmtId="0" fontId="65" fillId="0" borderId="23" xfId="2598" applyNumberFormat="1" applyFont="1" applyFill="1" applyBorder="1" applyAlignment="1">
      <alignment horizontal="right"/>
    </xf>
    <xf numFmtId="0" fontId="65" fillId="0" borderId="1" xfId="2598" applyNumberFormat="1" applyFont="1" applyFill="1" applyBorder="1" applyAlignment="1">
      <alignment horizontal="right"/>
    </xf>
    <xf numFmtId="0" fontId="65" fillId="0" borderId="24" xfId="2598" applyNumberFormat="1" applyFont="1" applyFill="1" applyBorder="1" applyAlignment="1">
      <alignment horizontal="right"/>
    </xf>
    <xf numFmtId="0" fontId="65" fillId="0" borderId="25" xfId="2598" applyNumberFormat="1" applyFont="1" applyFill="1" applyBorder="1" applyAlignment="1">
      <alignment horizontal="left" vertical="top"/>
    </xf>
    <xf numFmtId="0" fontId="66" fillId="0" borderId="0" xfId="2598" applyNumberFormat="1" applyFont="1" applyBorder="1" applyAlignment="1">
      <alignment horizontal="center" vertical="center"/>
    </xf>
    <xf numFmtId="0" fontId="49" fillId="0" borderId="0" xfId="2598" applyNumberFormat="1"/>
    <xf numFmtId="0" fontId="67" fillId="4" borderId="26" xfId="2598" applyNumberFormat="1" applyFont="1" applyFill="1" applyBorder="1" applyAlignment="1">
      <alignment horizontal="center" vertical="center" wrapText="1"/>
    </xf>
    <xf numFmtId="0" fontId="65" fillId="4" borderId="26" xfId="2598" applyNumberFormat="1" applyFont="1" applyFill="1" applyBorder="1" applyAlignment="1">
      <alignment horizontal="centerContinuous" vertical="center"/>
    </xf>
    <xf numFmtId="0" fontId="65" fillId="4" borderId="26" xfId="2598" applyNumberFormat="1" applyFont="1" applyFill="1" applyBorder="1" applyAlignment="1">
      <alignment horizontal="center" vertical="center"/>
    </xf>
    <xf numFmtId="0" fontId="49" fillId="0" borderId="0" xfId="2598" applyNumberFormat="1" applyAlignment="1">
      <alignment horizontal="center" vertical="center"/>
    </xf>
    <xf numFmtId="0" fontId="65" fillId="0" borderId="1" xfId="2598" applyNumberFormat="1" applyFont="1" applyFill="1" applyBorder="1" applyAlignment="1" applyProtection="1">
      <alignment horizontal="right" vertical="center"/>
      <protection locked="0"/>
    </xf>
    <xf numFmtId="0" fontId="65" fillId="0" borderId="27" xfId="2598" applyNumberFormat="1" applyFont="1" applyFill="1" applyBorder="1" applyAlignment="1">
      <alignment horizontal="right" vertical="center"/>
    </xf>
    <xf numFmtId="0" fontId="65" fillId="0" borderId="28" xfId="2598" applyNumberFormat="1" applyFont="1" applyFill="1" applyBorder="1" applyAlignment="1">
      <alignment horizontal="right" vertical="center"/>
    </xf>
    <xf numFmtId="0" fontId="65" fillId="4" borderId="29" xfId="2598" applyNumberFormat="1" applyFont="1" applyFill="1" applyBorder="1" applyAlignment="1">
      <alignment horizontal="center" vertical="center"/>
    </xf>
    <xf numFmtId="0" fontId="65" fillId="4" borderId="12" xfId="2598" applyNumberFormat="1" applyFont="1" applyFill="1" applyBorder="1" applyAlignment="1" applyProtection="1">
      <alignment horizontal="center" vertical="center"/>
      <protection locked="0"/>
    </xf>
    <xf numFmtId="0" fontId="65" fillId="4" borderId="30" xfId="2598" applyNumberFormat="1" applyFont="1" applyFill="1" applyBorder="1" applyAlignment="1" applyProtection="1">
      <alignment horizontal="center" vertical="center"/>
      <protection locked="0"/>
    </xf>
    <xf numFmtId="0" fontId="65" fillId="0" borderId="31" xfId="2598" applyNumberFormat="1" applyFont="1" applyFill="1" applyBorder="1" applyAlignment="1">
      <alignment horizontal="left" vertical="top"/>
    </xf>
    <xf numFmtId="0" fontId="65" fillId="0" borderId="32" xfId="2598" applyNumberFormat="1" applyFont="1" applyFill="1" applyBorder="1" applyAlignment="1">
      <alignment horizontal="left" vertical="top"/>
    </xf>
    <xf numFmtId="0" fontId="65" fillId="4" borderId="12" xfId="2598" applyNumberFormat="1" applyFont="1" applyFill="1" applyBorder="1" applyAlignment="1" applyProtection="1">
      <alignment horizontal="center" vertical="center" wrapText="1"/>
      <protection locked="0"/>
    </xf>
    <xf numFmtId="198" fontId="68" fillId="0" borderId="33" xfId="0" applyNumberFormat="1" applyFont="1" applyFill="1" applyBorder="1" applyAlignment="1">
      <alignment vertical="center"/>
    </xf>
    <xf numFmtId="198" fontId="68" fillId="0" borderId="4" xfId="0" applyNumberFormat="1" applyFont="1" applyFill="1" applyBorder="1" applyAlignment="1">
      <alignment vertical="center"/>
    </xf>
    <xf numFmtId="199" fontId="68" fillId="0" borderId="4" xfId="0" applyNumberFormat="1" applyFont="1" applyFill="1" applyBorder="1" applyAlignment="1">
      <alignment vertical="center"/>
    </xf>
    <xf numFmtId="199" fontId="64" fillId="0" borderId="4" xfId="0" applyNumberFormat="1" applyFont="1" applyFill="1" applyBorder="1" applyAlignment="1">
      <alignment vertical="center"/>
    </xf>
    <xf numFmtId="178" fontId="64" fillId="0" borderId="4" xfId="0" applyNumberFormat="1" applyFont="1" applyFill="1" applyBorder="1" applyAlignment="1">
      <alignment horizontal="center" vertical="center"/>
    </xf>
    <xf numFmtId="0" fontId="64" fillId="0" borderId="34" xfId="0" applyNumberFormat="1" applyFont="1" applyFill="1" applyBorder="1" applyAlignment="1">
      <alignment horizontal="left" vertical="center"/>
    </xf>
    <xf numFmtId="198" fontId="68" fillId="0" borderId="0" xfId="0" applyNumberFormat="1" applyFont="1" applyFill="1" applyBorder="1" applyAlignment="1">
      <alignment vertical="center"/>
    </xf>
    <xf numFmtId="199" fontId="68" fillId="0" borderId="0" xfId="0" applyNumberFormat="1" applyFont="1" applyFill="1" applyBorder="1" applyAlignment="1">
      <alignment vertical="center"/>
    </xf>
    <xf numFmtId="199" fontId="68" fillId="0" borderId="35" xfId="0" applyNumberFormat="1" applyFont="1" applyFill="1" applyBorder="1" applyAlignment="1">
      <alignment vertical="center"/>
    </xf>
    <xf numFmtId="199" fontId="64" fillId="0" borderId="35" xfId="0" applyNumberFormat="1" applyFont="1" applyFill="1" applyBorder="1" applyAlignment="1">
      <alignment vertical="center"/>
    </xf>
    <xf numFmtId="0" fontId="68" fillId="0" borderId="35" xfId="0" applyNumberFormat="1" applyFont="1" applyFill="1" applyBorder="1" applyAlignment="1">
      <alignment horizontal="center" vertical="center"/>
    </xf>
    <xf numFmtId="178" fontId="68" fillId="0" borderId="35" xfId="0" applyNumberFormat="1" applyFont="1" applyFill="1" applyBorder="1" applyAlignment="1">
      <alignment horizontal="center" vertical="center"/>
    </xf>
    <xf numFmtId="178" fontId="64" fillId="0" borderId="35" xfId="0" applyNumberFormat="1" applyFont="1" applyFill="1" applyBorder="1" applyAlignment="1">
      <alignment horizontal="center" vertical="center"/>
    </xf>
    <xf numFmtId="200" fontId="68" fillId="0" borderId="35" xfId="0" applyNumberFormat="1" applyFont="1" applyFill="1" applyBorder="1" applyAlignment="1">
      <alignment horizontal="center" vertical="center"/>
    </xf>
    <xf numFmtId="201" fontId="68" fillId="0" borderId="35" xfId="0" applyNumberFormat="1" applyFont="1" applyFill="1" applyBorder="1" applyAlignment="1">
      <alignment horizontal="center" vertical="center"/>
    </xf>
    <xf numFmtId="201" fontId="68" fillId="0" borderId="0" xfId="0" applyNumberFormat="1" applyFont="1" applyFill="1" applyBorder="1" applyAlignment="1">
      <alignment horizontal="center" vertical="center"/>
    </xf>
    <xf numFmtId="201" fontId="68" fillId="0" borderId="36" xfId="0" applyNumberFormat="1" applyFont="1" applyFill="1" applyBorder="1" applyAlignment="1">
      <alignment horizontal="center" vertical="center"/>
    </xf>
    <xf numFmtId="0" fontId="64" fillId="0" borderId="0" xfId="0" applyNumberFormat="1" applyFont="1" applyFill="1" applyBorder="1" applyAlignment="1">
      <alignment horizontal="left" vertical="center"/>
    </xf>
    <xf numFmtId="202" fontId="69" fillId="0" borderId="0" xfId="0" applyNumberFormat="1" applyFont="1" applyFill="1" applyBorder="1" applyAlignment="1">
      <alignment horizontal="center" vertical="center"/>
    </xf>
    <xf numFmtId="0" fontId="64" fillId="0" borderId="36" xfId="0" applyNumberFormat="1" applyFont="1" applyFill="1" applyBorder="1" applyAlignment="1">
      <alignment horizontal="left" vertical="center"/>
    </xf>
    <xf numFmtId="187" fontId="64" fillId="0" borderId="0" xfId="2566" applyNumberFormat="1" applyFont="1" applyFill="1" applyBorder="1" applyAlignment="1">
      <alignment horizontal="centerContinuous" vertical="center"/>
    </xf>
    <xf numFmtId="0" fontId="64" fillId="0" borderId="0" xfId="0" applyNumberFormat="1" applyFont="1" applyFill="1" applyBorder="1" applyAlignment="1">
      <alignment horizontal="centerContinuous" vertical="center"/>
    </xf>
    <xf numFmtId="0" fontId="70" fillId="0" borderId="0" xfId="0" applyNumberFormat="1" applyFont="1" applyFill="1" applyBorder="1" applyAlignment="1">
      <alignment horizontal="left" vertical="center"/>
    </xf>
    <xf numFmtId="176" fontId="64" fillId="0" borderId="0" xfId="0" applyNumberFormat="1" applyFont="1" applyFill="1" applyBorder="1" applyAlignment="1">
      <alignment horizontal="centerContinuous" vertical="center"/>
    </xf>
    <xf numFmtId="176" fontId="64" fillId="0" borderId="0" xfId="0" applyNumberFormat="1" applyFont="1" applyFill="1" applyBorder="1" applyAlignment="1">
      <alignment horizontal="left" vertical="center"/>
    </xf>
    <xf numFmtId="176" fontId="83" fillId="0" borderId="0" xfId="2600" applyNumberFormat="1" applyBorder="1" applyAlignment="1">
      <alignment horizontal="centerContinuous" vertical="center"/>
    </xf>
    <xf numFmtId="176" fontId="69" fillId="0" borderId="0" xfId="0" applyNumberFormat="1" applyFont="1" applyFill="1" applyBorder="1" applyAlignment="1">
      <alignment horizontal="center" vertical="center"/>
    </xf>
    <xf numFmtId="0" fontId="64" fillId="0" borderId="0" xfId="0" applyNumberFormat="1" applyFont="1" applyFill="1" applyBorder="1" applyAlignment="1">
      <alignment vertical="center"/>
    </xf>
    <xf numFmtId="0" fontId="83" fillId="0" borderId="0" xfId="2600" applyNumberFormat="1" applyBorder="1"/>
    <xf numFmtId="1" fontId="70" fillId="0" borderId="0" xfId="0" applyNumberFormat="1" applyFont="1" applyFill="1" applyBorder="1" applyAlignment="1">
      <alignment horizontal="center" vertical="center"/>
    </xf>
    <xf numFmtId="0" fontId="70" fillId="0" borderId="0" xfId="0" quotePrefix="1" applyNumberFormat="1" applyFont="1" applyFill="1" applyBorder="1" applyAlignment="1">
      <alignment horizontal="left" vertical="center"/>
    </xf>
    <xf numFmtId="187" fontId="71" fillId="0" borderId="0" xfId="0" applyNumberFormat="1" applyFont="1" applyFill="1" applyBorder="1" applyAlignment="1">
      <alignment horizontal="centerContinuous" vertical="center"/>
    </xf>
    <xf numFmtId="182" fontId="64" fillId="0" borderId="0" xfId="0" applyNumberFormat="1" applyFont="1" applyFill="1" applyBorder="1" applyAlignment="1">
      <alignment horizontal="centerContinuous" vertical="center"/>
    </xf>
    <xf numFmtId="0" fontId="64" fillId="0" borderId="37" xfId="0" applyNumberFormat="1" applyFont="1" applyFill="1" applyBorder="1" applyAlignment="1">
      <alignment horizontal="left" vertical="center"/>
    </xf>
    <xf numFmtId="0" fontId="70" fillId="0" borderId="37" xfId="0" applyNumberFormat="1" applyFont="1" applyFill="1" applyBorder="1" applyAlignment="1">
      <alignment horizontal="left" vertical="center"/>
    </xf>
    <xf numFmtId="176" fontId="69" fillId="0" borderId="37" xfId="0" applyNumberFormat="1" applyFont="1" applyFill="1" applyBorder="1" applyAlignment="1">
      <alignment horizontal="center" vertical="center"/>
    </xf>
    <xf numFmtId="0" fontId="64" fillId="0" borderId="34" xfId="2600" applyNumberFormat="1" applyFont="1" applyBorder="1" applyAlignment="1">
      <alignment horizontal="center" vertical="center"/>
    </xf>
    <xf numFmtId="0" fontId="64" fillId="0" borderId="0" xfId="2600" applyNumberFormat="1" applyFont="1" applyBorder="1" applyAlignment="1">
      <alignment horizontal="center" vertical="center"/>
    </xf>
    <xf numFmtId="0" fontId="64" fillId="0" borderId="36" xfId="2600" applyNumberFormat="1" applyFont="1" applyBorder="1" applyAlignment="1">
      <alignment horizontal="center" vertical="center"/>
    </xf>
    <xf numFmtId="0" fontId="70" fillId="0" borderId="34" xfId="2600" applyNumberFormat="1" applyFont="1" applyFill="1" applyBorder="1" applyAlignment="1">
      <alignment horizontal="center" vertical="center"/>
    </xf>
    <xf numFmtId="0" fontId="70" fillId="0" borderId="0" xfId="2600" applyNumberFormat="1" applyFont="1" applyFill="1" applyBorder="1" applyAlignment="1">
      <alignment horizontal="center" vertical="center"/>
    </xf>
    <xf numFmtId="0" fontId="69" fillId="0" borderId="0" xfId="2600" applyNumberFormat="1" applyFont="1" applyFill="1" applyBorder="1" applyAlignment="1">
      <alignment horizontal="center" vertical="center"/>
    </xf>
    <xf numFmtId="176" fontId="70" fillId="0" borderId="0" xfId="2600" applyNumberFormat="1" applyFont="1" applyFill="1" applyBorder="1" applyAlignment="1">
      <alignment horizontal="center" vertical="center"/>
    </xf>
    <xf numFmtId="0" fontId="70" fillId="0" borderId="0" xfId="2600" quotePrefix="1" applyNumberFormat="1" applyFont="1" applyFill="1" applyBorder="1" applyAlignment="1">
      <alignment horizontal="center" vertical="center"/>
    </xf>
    <xf numFmtId="0" fontId="63" fillId="0" borderId="0" xfId="2600" applyNumberFormat="1" applyFont="1" applyAlignment="1">
      <alignment horizontal="center" vertical="center"/>
    </xf>
    <xf numFmtId="176" fontId="70" fillId="0" borderId="0" xfId="0" applyNumberFormat="1" applyFont="1" applyFill="1" applyBorder="1" applyAlignment="1">
      <alignment horizontal="center" vertical="center"/>
    </xf>
    <xf numFmtId="176" fontId="70" fillId="0" borderId="0" xfId="0" quotePrefix="1" applyNumberFormat="1" applyFont="1" applyFill="1" applyBorder="1" applyAlignment="1">
      <alignment horizontal="center" vertical="center"/>
    </xf>
    <xf numFmtId="193" fontId="70" fillId="0" borderId="0" xfId="2600" quotePrefix="1" applyNumberFormat="1" applyFont="1" applyFill="1" applyBorder="1" applyAlignment="1">
      <alignment horizontal="right" vertical="center"/>
    </xf>
    <xf numFmtId="193" fontId="70" fillId="0" borderId="0" xfId="2600" applyNumberFormat="1" applyFont="1" applyFill="1" applyBorder="1" applyAlignment="1">
      <alignment horizontal="right" vertical="center"/>
    </xf>
    <xf numFmtId="2" fontId="70" fillId="0" borderId="0" xfId="0" applyNumberFormat="1" applyFont="1" applyFill="1" applyBorder="1" applyAlignment="1">
      <alignment vertical="center"/>
    </xf>
    <xf numFmtId="0" fontId="70" fillId="0" borderId="0" xfId="2600" applyNumberFormat="1" applyFont="1" applyFill="1" applyBorder="1" applyAlignment="1">
      <alignment horizontal="left" vertical="center"/>
    </xf>
    <xf numFmtId="178" fontId="70" fillId="0" borderId="0" xfId="2600" applyNumberFormat="1" applyFont="1" applyFill="1" applyBorder="1" applyAlignment="1">
      <alignment horizontal="center" vertical="center"/>
    </xf>
    <xf numFmtId="182" fontId="70" fillId="0" borderId="0" xfId="2600" applyNumberFormat="1" applyFont="1" applyFill="1" applyBorder="1" applyAlignment="1">
      <alignment horizontal="center" vertical="center"/>
    </xf>
    <xf numFmtId="193" fontId="70" fillId="0" borderId="0" xfId="2600" applyNumberFormat="1" applyFont="1" applyFill="1" applyBorder="1" applyAlignment="1">
      <alignment horizontal="center" vertical="center"/>
    </xf>
    <xf numFmtId="196" fontId="70" fillId="0" borderId="0" xfId="2600" applyNumberFormat="1" applyFont="1" applyFill="1" applyBorder="1" applyAlignment="1">
      <alignment horizontal="center" vertical="center"/>
    </xf>
    <xf numFmtId="197" fontId="70" fillId="0" borderId="0" xfId="2600" applyNumberFormat="1" applyFont="1" applyFill="1" applyBorder="1" applyAlignment="1">
      <alignment horizontal="center" vertical="center"/>
    </xf>
    <xf numFmtId="183" fontId="70" fillId="0" borderId="0" xfId="2600" applyNumberFormat="1" applyFont="1" applyFill="1" applyBorder="1" applyAlignment="1">
      <alignment horizontal="center" vertical="center"/>
    </xf>
    <xf numFmtId="204" fontId="70" fillId="0" borderId="0" xfId="2600" applyNumberFormat="1" applyFont="1" applyFill="1" applyBorder="1" applyAlignment="1">
      <alignment horizontal="center" vertical="center"/>
    </xf>
    <xf numFmtId="182" fontId="69" fillId="0" borderId="0" xfId="2600" applyNumberFormat="1" applyFont="1" applyFill="1" applyBorder="1" applyAlignment="1">
      <alignment horizontal="center" vertical="center"/>
    </xf>
    <xf numFmtId="1" fontId="70" fillId="0" borderId="0" xfId="2600" applyNumberFormat="1" applyFont="1" applyFill="1" applyBorder="1" applyAlignment="1">
      <alignment horizontal="center" vertical="center"/>
    </xf>
    <xf numFmtId="0" fontId="70" fillId="0" borderId="35" xfId="2600" applyNumberFormat="1" applyFont="1" applyFill="1" applyBorder="1" applyAlignment="1">
      <alignment horizontal="center" vertical="center"/>
    </xf>
    <xf numFmtId="2" fontId="70" fillId="0" borderId="0" xfId="2600" applyNumberFormat="1" applyFont="1" applyFill="1" applyBorder="1" applyAlignment="1">
      <alignment horizontal="center" vertical="center"/>
    </xf>
    <xf numFmtId="0" fontId="70" fillId="0" borderId="36" xfId="2600" applyNumberFormat="1" applyFont="1" applyFill="1" applyBorder="1" applyAlignment="1">
      <alignment horizontal="center" vertical="center"/>
    </xf>
    <xf numFmtId="0" fontId="63" fillId="0" borderId="0" xfId="2600" applyNumberFormat="1" applyFont="1" applyBorder="1" applyAlignment="1">
      <alignment horizontal="center" vertical="center"/>
    </xf>
    <xf numFmtId="176" fontId="70" fillId="0" borderId="0" xfId="2600" applyNumberFormat="1" applyFont="1" applyFill="1" applyBorder="1" applyAlignment="1">
      <alignment vertical="center"/>
    </xf>
    <xf numFmtId="193" fontId="70" fillId="0" borderId="0" xfId="2600" applyNumberFormat="1" applyFont="1" applyFill="1" applyBorder="1" applyAlignment="1">
      <alignment vertical="center"/>
    </xf>
    <xf numFmtId="0" fontId="70" fillId="0" borderId="0" xfId="2600" quotePrefix="1" applyNumberFormat="1" applyFont="1" applyFill="1" applyBorder="1" applyAlignment="1">
      <alignment vertical="center"/>
    </xf>
    <xf numFmtId="0" fontId="70" fillId="0" borderId="0" xfId="2600" applyNumberFormat="1" applyFont="1" applyFill="1" applyBorder="1" applyAlignment="1">
      <alignment vertical="center"/>
    </xf>
    <xf numFmtId="176" fontId="70" fillId="0" borderId="0" xfId="2600" quotePrefix="1" applyNumberFormat="1" applyFont="1" applyFill="1" applyBorder="1" applyAlignment="1">
      <alignment vertical="center"/>
    </xf>
    <xf numFmtId="183" fontId="70" fillId="0" borderId="0" xfId="2600" applyNumberFormat="1" applyFont="1" applyFill="1" applyBorder="1" applyAlignment="1">
      <alignment vertical="center"/>
    </xf>
    <xf numFmtId="176" fontId="70" fillId="0" borderId="0" xfId="2600" quotePrefix="1" applyNumberFormat="1" applyFont="1" applyFill="1" applyBorder="1" applyAlignment="1">
      <alignment horizontal="center" vertical="center"/>
    </xf>
    <xf numFmtId="0" fontId="70" fillId="0" borderId="34" xfId="2600" applyNumberFormat="1" applyFont="1" applyFill="1" applyBorder="1" applyAlignment="1">
      <alignment vertical="center"/>
    </xf>
    <xf numFmtId="0" fontId="72" fillId="0" borderId="0" xfId="2596" applyNumberFormat="1" applyFont="1" applyBorder="1" applyAlignment="1">
      <alignment horizontal="center"/>
    </xf>
    <xf numFmtId="0" fontId="72" fillId="0" borderId="0" xfId="2596" applyNumberFormat="1" applyFont="1" applyBorder="1" applyAlignment="1">
      <alignment horizontal="left"/>
    </xf>
    <xf numFmtId="0" fontId="73" fillId="0" borderId="0" xfId="2596" applyNumberFormat="1" applyFont="1" applyBorder="1" applyAlignment="1">
      <alignment vertical="center"/>
    </xf>
    <xf numFmtId="0" fontId="64" fillId="0" borderId="38" xfId="2600" applyNumberFormat="1" applyFont="1" applyBorder="1" applyAlignment="1">
      <alignment horizontal="center" vertical="center"/>
    </xf>
    <xf numFmtId="0" fontId="64" fillId="0" borderId="37" xfId="2600" applyNumberFormat="1" applyFont="1" applyBorder="1" applyAlignment="1">
      <alignment horizontal="center" vertical="center"/>
    </xf>
    <xf numFmtId="0" fontId="64" fillId="0" borderId="39" xfId="2600" applyNumberFormat="1" applyFont="1" applyBorder="1" applyAlignment="1">
      <alignment horizontal="center" vertical="center"/>
    </xf>
    <xf numFmtId="0" fontId="70" fillId="0" borderId="37" xfId="2600" applyNumberFormat="1" applyFont="1" applyFill="1" applyBorder="1" applyAlignment="1">
      <alignment horizontal="center" vertical="center"/>
    </xf>
    <xf numFmtId="183" fontId="70" fillId="0" borderId="37" xfId="2600" applyNumberFormat="1" applyFont="1" applyFill="1" applyBorder="1" applyAlignment="1">
      <alignment horizontal="center" vertical="center"/>
    </xf>
    <xf numFmtId="176" fontId="70" fillId="0" borderId="37" xfId="2600" applyNumberFormat="1" applyFont="1" applyFill="1" applyBorder="1" applyAlignment="1">
      <alignment horizontal="center" vertical="center"/>
    </xf>
    <xf numFmtId="0" fontId="70" fillId="0" borderId="37" xfId="2600" quotePrefix="1" applyNumberFormat="1" applyFont="1" applyFill="1" applyBorder="1" applyAlignment="1">
      <alignment horizontal="center" vertical="center"/>
    </xf>
    <xf numFmtId="1" fontId="70" fillId="0" borderId="37" xfId="2600" applyNumberFormat="1" applyFont="1" applyFill="1" applyBorder="1" applyAlignment="1">
      <alignment horizontal="center" vertical="center"/>
    </xf>
    <xf numFmtId="182" fontId="70" fillId="0" borderId="37" xfId="2600" applyNumberFormat="1" applyFont="1" applyFill="1" applyBorder="1" applyAlignment="1">
      <alignment horizontal="center" vertical="center"/>
    </xf>
    <xf numFmtId="193" fontId="70" fillId="0" borderId="37" xfId="2600" applyNumberFormat="1" applyFont="1" applyFill="1" applyBorder="1" applyAlignment="1">
      <alignment horizontal="center" vertical="center"/>
    </xf>
    <xf numFmtId="0" fontId="83" fillId="0" borderId="0" xfId="2600" applyNumberFormat="1"/>
    <xf numFmtId="0" fontId="3" fillId="0" borderId="0" xfId="2596" applyNumberFormat="1" applyFont="1" applyAlignment="1">
      <alignment vertical="center"/>
    </xf>
    <xf numFmtId="0" fontId="72" fillId="0" borderId="40" xfId="2596" applyNumberFormat="1" applyFont="1" applyBorder="1" applyAlignment="1">
      <alignment horizontal="center" vertical="center"/>
    </xf>
    <xf numFmtId="0" fontId="72" fillId="0" borderId="0" xfId="2596" applyNumberFormat="1" applyFont="1" applyAlignment="1">
      <alignment horizontal="center" vertical="center"/>
    </xf>
    <xf numFmtId="0" fontId="72" fillId="0" borderId="41" xfId="2596" applyNumberFormat="1" applyFont="1" applyBorder="1" applyAlignment="1">
      <alignment horizontal="center" vertical="center"/>
    </xf>
    <xf numFmtId="0" fontId="72" fillId="0" borderId="0" xfId="2596" applyNumberFormat="1" applyFont="1" applyAlignment="1">
      <alignment vertical="center"/>
    </xf>
    <xf numFmtId="0" fontId="72" fillId="0" borderId="40" xfId="2596" applyNumberFormat="1" applyFont="1" applyBorder="1" applyAlignment="1">
      <alignment vertical="center"/>
    </xf>
    <xf numFmtId="187" fontId="72" fillId="0" borderId="0" xfId="2596" applyNumberFormat="1" applyFont="1" applyAlignment="1">
      <alignment vertical="center"/>
    </xf>
    <xf numFmtId="0" fontId="72" fillId="0" borderId="41" xfId="2596" applyNumberFormat="1" applyFont="1" applyBorder="1" applyAlignment="1">
      <alignment vertical="center"/>
    </xf>
    <xf numFmtId="0" fontId="72" fillId="0" borderId="34" xfId="2596" applyNumberFormat="1" applyFont="1" applyBorder="1" applyAlignment="1">
      <alignment horizontal="center" vertical="center"/>
    </xf>
    <xf numFmtId="0" fontId="72" fillId="0" borderId="36" xfId="2596" applyNumberFormat="1" applyFont="1" applyBorder="1" applyAlignment="1">
      <alignment horizontal="center" vertical="center"/>
    </xf>
    <xf numFmtId="0" fontId="72" fillId="0" borderId="34" xfId="2596" applyNumberFormat="1" applyFont="1" applyBorder="1" applyAlignment="1">
      <alignment vertical="center"/>
    </xf>
    <xf numFmtId="0" fontId="72" fillId="0" borderId="36" xfId="2596" applyNumberFormat="1" applyFont="1" applyBorder="1" applyAlignment="1">
      <alignment vertical="center"/>
    </xf>
    <xf numFmtId="0" fontId="72" fillId="0" borderId="0" xfId="2596" applyNumberFormat="1" applyFont="1" applyBorder="1" applyAlignment="1">
      <alignment horizontal="center" vertical="center"/>
    </xf>
    <xf numFmtId="0" fontId="72" fillId="0" borderId="0" xfId="2596" quotePrefix="1" applyNumberFormat="1" applyFont="1" applyBorder="1" applyAlignment="1">
      <alignment vertical="center"/>
    </xf>
    <xf numFmtId="0" fontId="72" fillId="0" borderId="0" xfId="2596" applyNumberFormat="1" applyFont="1" applyBorder="1" applyAlignment="1">
      <alignment vertical="center"/>
    </xf>
    <xf numFmtId="187" fontId="72" fillId="0" borderId="0" xfId="2596" applyNumberFormat="1" applyFont="1" applyBorder="1" applyAlignment="1">
      <alignment vertical="center"/>
    </xf>
    <xf numFmtId="195" fontId="72" fillId="0" borderId="0" xfId="2596" quotePrefix="1" applyNumberFormat="1" applyFont="1" applyBorder="1" applyAlignment="1">
      <alignment horizontal="center" vertical="center"/>
    </xf>
    <xf numFmtId="0" fontId="72" fillId="0" borderId="0" xfId="2596" applyNumberFormat="1" applyFont="1" applyBorder="1" applyAlignment="1"/>
    <xf numFmtId="0" fontId="72" fillId="0" borderId="36" xfId="2596" applyNumberFormat="1" applyFont="1" applyBorder="1" applyAlignment="1"/>
    <xf numFmtId="0" fontId="72" fillId="0" borderId="0" xfId="2596" quotePrefix="1" applyNumberFormat="1" applyFont="1" applyBorder="1" applyAlignment="1">
      <alignment horizontal="center" vertical="center"/>
    </xf>
    <xf numFmtId="187" fontId="72" fillId="0" borderId="0" xfId="2596" applyNumberFormat="1" applyFont="1" applyBorder="1" applyAlignment="1">
      <alignment horizontal="center" vertical="center"/>
    </xf>
    <xf numFmtId="0" fontId="72" fillId="0" borderId="34" xfId="2596" quotePrefix="1" applyNumberFormat="1" applyFont="1" applyBorder="1" applyAlignment="1">
      <alignment horizontal="right" vertical="center"/>
    </xf>
    <xf numFmtId="0" fontId="72" fillId="0" borderId="0" xfId="2596" quotePrefix="1" applyNumberFormat="1" applyFont="1" applyBorder="1" applyAlignment="1">
      <alignment horizontal="right" vertical="center"/>
    </xf>
    <xf numFmtId="0" fontId="72" fillId="0" borderId="0" xfId="2596" applyNumberFormat="1" applyFont="1" applyBorder="1" applyAlignment="1">
      <alignment horizontal="left" vertical="center"/>
    </xf>
    <xf numFmtId="13" fontId="72" fillId="0" borderId="0" xfId="2596" applyNumberFormat="1" applyFont="1" applyBorder="1" applyAlignment="1">
      <alignment horizontal="center" vertical="center"/>
    </xf>
    <xf numFmtId="0" fontId="72" fillId="0" borderId="38" xfId="2596" applyNumberFormat="1" applyFont="1" applyBorder="1" applyAlignment="1">
      <alignment horizontal="center" vertical="center"/>
    </xf>
    <xf numFmtId="0" fontId="72" fillId="0" borderId="37" xfId="2596" applyNumberFormat="1" applyFont="1" applyBorder="1" applyAlignment="1">
      <alignment horizontal="center" vertical="center"/>
    </xf>
    <xf numFmtId="0" fontId="72" fillId="0" borderId="38" xfId="2596" applyNumberFormat="1" applyFont="1" applyBorder="1" applyAlignment="1">
      <alignment vertical="center"/>
    </xf>
    <xf numFmtId="0" fontId="72" fillId="0" borderId="37" xfId="2596" applyNumberFormat="1" applyFont="1" applyBorder="1" applyAlignment="1">
      <alignment vertical="center"/>
    </xf>
    <xf numFmtId="0" fontId="72" fillId="0" borderId="39" xfId="2596" applyNumberFormat="1" applyFont="1" applyBorder="1" applyAlignment="1">
      <alignment vertical="center"/>
    </xf>
    <xf numFmtId="187" fontId="72" fillId="0" borderId="37" xfId="2596" applyNumberFormat="1" applyFont="1" applyBorder="1" applyAlignment="1">
      <alignment vertical="center"/>
    </xf>
    <xf numFmtId="12" fontId="72" fillId="0" borderId="0" xfId="2596" applyNumberFormat="1" applyFont="1" applyBorder="1" applyAlignment="1">
      <alignment horizontal="center" vertical="center"/>
    </xf>
    <xf numFmtId="193" fontId="72" fillId="0" borderId="0" xfId="2596" applyNumberFormat="1" applyFont="1" applyBorder="1" applyAlignment="1">
      <alignment horizontal="center" vertical="center"/>
    </xf>
    <xf numFmtId="0" fontId="70" fillId="0" borderId="0" xfId="0" applyNumberFormat="1" applyFont="1" applyFill="1" applyBorder="1" applyAlignment="1">
      <alignment horizontal="centerContinuous" vertical="center"/>
    </xf>
    <xf numFmtId="197" fontId="74" fillId="0" borderId="0" xfId="2600" applyNumberFormat="1" applyFont="1" applyFill="1" applyBorder="1" applyAlignment="1">
      <alignment horizontal="left" vertical="top"/>
    </xf>
    <xf numFmtId="187" fontId="72" fillId="0" borderId="0" xfId="2596" applyNumberFormat="1" applyFont="1" applyBorder="1" applyAlignment="1"/>
    <xf numFmtId="0" fontId="64" fillId="7" borderId="34" xfId="2600" applyNumberFormat="1" applyFont="1" applyFill="1" applyBorder="1" applyAlignment="1">
      <alignment horizontal="center" vertical="center"/>
    </xf>
    <xf numFmtId="0" fontId="64" fillId="7" borderId="0" xfId="2600" applyNumberFormat="1" applyFont="1" applyFill="1" applyBorder="1" applyAlignment="1">
      <alignment horizontal="center" vertical="center"/>
    </xf>
    <xf numFmtId="0" fontId="70" fillId="7" borderId="34" xfId="2600" applyNumberFormat="1" applyFont="1" applyFill="1" applyBorder="1" applyAlignment="1">
      <alignment horizontal="center" vertical="center"/>
    </xf>
    <xf numFmtId="0" fontId="70" fillId="7" borderId="0" xfId="2600" applyNumberFormat="1" applyFont="1" applyFill="1" applyBorder="1" applyAlignment="1">
      <alignment horizontal="center" vertical="center"/>
    </xf>
    <xf numFmtId="183" fontId="70" fillId="7" borderId="0" xfId="2600" applyNumberFormat="1" applyFont="1" applyFill="1" applyBorder="1" applyAlignment="1">
      <alignment horizontal="center" vertical="center"/>
    </xf>
    <xf numFmtId="0" fontId="70" fillId="7" borderId="0" xfId="2600" quotePrefix="1" applyNumberFormat="1" applyFont="1" applyFill="1" applyBorder="1" applyAlignment="1">
      <alignment horizontal="center" vertical="center"/>
    </xf>
    <xf numFmtId="176" fontId="70" fillId="7" borderId="0" xfId="2600" applyNumberFormat="1" applyFont="1" applyFill="1" applyBorder="1" applyAlignment="1">
      <alignment horizontal="center" vertical="center"/>
    </xf>
    <xf numFmtId="182" fontId="70" fillId="7" borderId="0" xfId="2600" applyNumberFormat="1" applyFont="1" applyFill="1" applyBorder="1" applyAlignment="1">
      <alignment horizontal="center" vertical="center"/>
    </xf>
    <xf numFmtId="193" fontId="70" fillId="7" borderId="0" xfId="2600" applyNumberFormat="1" applyFont="1" applyFill="1" applyBorder="1" applyAlignment="1">
      <alignment horizontal="center" vertical="center"/>
    </xf>
    <xf numFmtId="182" fontId="75" fillId="7" borderId="0" xfId="0" applyNumberFormat="1" applyFont="1" applyFill="1" applyBorder="1" applyAlignment="1">
      <alignment horizontal="center" vertical="center"/>
    </xf>
    <xf numFmtId="182" fontId="0" fillId="7" borderId="0" xfId="0" applyNumberFormat="1" applyFill="1" applyBorder="1" applyAlignment="1">
      <alignment horizontal="center" vertical="center"/>
    </xf>
    <xf numFmtId="176" fontId="70" fillId="7" borderId="0" xfId="0" applyNumberFormat="1" applyFont="1" applyFill="1" applyBorder="1" applyAlignment="1">
      <alignment horizontal="center" vertical="center"/>
    </xf>
    <xf numFmtId="2" fontId="70" fillId="7" borderId="0" xfId="0" applyNumberFormat="1" applyFont="1" applyFill="1" applyBorder="1" applyAlignment="1">
      <alignment vertical="center"/>
    </xf>
    <xf numFmtId="205" fontId="70" fillId="7" borderId="0" xfId="2600" applyNumberFormat="1" applyFont="1" applyFill="1" applyBorder="1" applyAlignment="1">
      <alignment vertical="center"/>
    </xf>
    <xf numFmtId="176" fontId="70" fillId="0" borderId="0" xfId="0" applyNumberFormat="1" applyFont="1" applyFill="1" applyBorder="1" applyAlignment="1">
      <alignment vertical="center"/>
    </xf>
    <xf numFmtId="0" fontId="0" fillId="0" borderId="0" xfId="0" applyNumberFormat="1" applyAlignment="1">
      <alignment vertical="center"/>
    </xf>
    <xf numFmtId="0" fontId="65" fillId="4" borderId="1" xfId="2598" applyNumberFormat="1" applyFont="1" applyFill="1" applyBorder="1" applyAlignment="1">
      <alignment horizontal="center" vertical="center"/>
    </xf>
    <xf numFmtId="0" fontId="72" fillId="0" borderId="0" xfId="2596" applyNumberFormat="1" applyFont="1" applyAlignment="1">
      <alignment horizontal="left" vertical="center"/>
    </xf>
    <xf numFmtId="0" fontId="72" fillId="0" borderId="37" xfId="2596" applyNumberFormat="1" applyFont="1" applyBorder="1" applyAlignment="1">
      <alignment horizontal="left" vertical="center"/>
    </xf>
    <xf numFmtId="195" fontId="65" fillId="0" borderId="11" xfId="2598" applyNumberFormat="1" applyFont="1" applyFill="1" applyBorder="1" applyAlignment="1">
      <alignment horizontal="center" vertical="center"/>
    </xf>
    <xf numFmtId="195" fontId="65" fillId="0" borderId="30" xfId="2598" applyNumberFormat="1" applyFont="1" applyFill="1" applyBorder="1" applyAlignment="1">
      <alignment horizontal="center" vertical="center"/>
    </xf>
    <xf numFmtId="0" fontId="65" fillId="4" borderId="42" xfId="2598" applyNumberFormat="1" applyFont="1" applyFill="1" applyBorder="1" applyAlignment="1" applyProtection="1">
      <alignment horizontal="center" vertical="center" wrapText="1"/>
      <protection locked="0"/>
    </xf>
    <xf numFmtId="0" fontId="65" fillId="4" borderId="43" xfId="2598" applyNumberFormat="1" applyFont="1" applyFill="1" applyBorder="1" applyAlignment="1" applyProtection="1">
      <alignment horizontal="center" vertical="center"/>
      <protection locked="0"/>
    </xf>
    <xf numFmtId="195" fontId="65" fillId="0" borderId="42" xfId="2598" applyNumberFormat="1" applyFont="1" applyFill="1" applyBorder="1" applyAlignment="1">
      <alignment horizontal="center" vertical="center"/>
    </xf>
    <xf numFmtId="0" fontId="67" fillId="4" borderId="12" xfId="2598" applyNumberFormat="1" applyFont="1" applyFill="1" applyBorder="1" applyAlignment="1" applyProtection="1">
      <alignment horizontal="center" vertical="center"/>
      <protection locked="0"/>
    </xf>
    <xf numFmtId="0" fontId="63" fillId="0" borderId="0" xfId="2599" applyNumberFormat="1" applyFont="1" applyFill="1"/>
    <xf numFmtId="195" fontId="72" fillId="0" borderId="0" xfId="2596" applyNumberFormat="1" applyFont="1" applyBorder="1" applyAlignment="1">
      <alignment vertical="center"/>
    </xf>
    <xf numFmtId="211" fontId="72" fillId="0" borderId="0" xfId="2596" applyNumberFormat="1" applyFont="1" applyBorder="1" applyAlignment="1">
      <alignment vertical="center"/>
    </xf>
    <xf numFmtId="181" fontId="76" fillId="4" borderId="10" xfId="2599" applyNumberFormat="1" applyFont="1" applyFill="1" applyBorder="1" applyAlignment="1">
      <alignment horizontal="center" vertical="center" wrapText="1"/>
    </xf>
    <xf numFmtId="178" fontId="64" fillId="0" borderId="10" xfId="2599" applyNumberFormat="1" applyFont="1" applyFill="1" applyBorder="1" applyAlignment="1">
      <alignment horizontal="center" vertical="center"/>
    </xf>
    <xf numFmtId="0" fontId="65" fillId="0" borderId="44" xfId="2598" applyNumberFormat="1" applyFont="1" applyFill="1" applyBorder="1" applyAlignment="1">
      <alignment horizontal="left" vertical="center"/>
    </xf>
    <xf numFmtId="0" fontId="65" fillId="0" borderId="20" xfId="2598" applyNumberFormat="1" applyFont="1" applyFill="1" applyBorder="1" applyAlignment="1">
      <alignment horizontal="center" vertical="center"/>
    </xf>
    <xf numFmtId="0" fontId="65" fillId="0" borderId="20" xfId="2598" applyNumberFormat="1" applyFont="1" applyFill="1" applyBorder="1" applyAlignment="1">
      <alignment horizontal="left" vertical="center"/>
    </xf>
    <xf numFmtId="0" fontId="65" fillId="0" borderId="45" xfId="2598" applyNumberFormat="1" applyFont="1" applyFill="1" applyBorder="1" applyAlignment="1">
      <alignment horizontal="left" vertical="center"/>
    </xf>
    <xf numFmtId="0" fontId="65" fillId="0" borderId="21" xfId="2598" applyNumberFormat="1" applyFont="1" applyFill="1" applyBorder="1" applyAlignment="1">
      <alignment horizontal="center" vertical="center"/>
    </xf>
    <xf numFmtId="0" fontId="65" fillId="0" borderId="21" xfId="2598" applyNumberFormat="1" applyFont="1" applyFill="1" applyBorder="1" applyAlignment="1">
      <alignment horizontal="left" vertical="center"/>
    </xf>
    <xf numFmtId="0" fontId="65" fillId="0" borderId="2" xfId="2598" applyNumberFormat="1" applyFont="1" applyFill="1" applyBorder="1" applyAlignment="1">
      <alignment horizontal="right" vertical="center"/>
    </xf>
    <xf numFmtId="0" fontId="65" fillId="0" borderId="1" xfId="2598" applyNumberFormat="1" applyFont="1" applyFill="1" applyBorder="1" applyAlignment="1">
      <alignment horizontal="center" vertical="center"/>
    </xf>
    <xf numFmtId="0" fontId="65" fillId="0" borderId="46" xfId="2598" applyNumberFormat="1" applyFont="1" applyFill="1" applyBorder="1" applyAlignment="1">
      <alignment horizontal="right"/>
    </xf>
    <xf numFmtId="195" fontId="65" fillId="0" borderId="10" xfId="2598" applyNumberFormat="1" applyFont="1" applyFill="1" applyBorder="1" applyAlignment="1">
      <alignment horizontal="center" vertical="center"/>
    </xf>
    <xf numFmtId="195" fontId="65" fillId="0" borderId="12" xfId="2598" applyNumberFormat="1" applyFont="1" applyFill="1" applyBorder="1" applyAlignment="1">
      <alignment horizontal="center" vertical="center"/>
    </xf>
    <xf numFmtId="0" fontId="65" fillId="0" borderId="1" xfId="2598" applyNumberFormat="1" applyFont="1" applyFill="1" applyBorder="1" applyAlignment="1">
      <alignment horizontal="right" vertical="center"/>
    </xf>
    <xf numFmtId="0" fontId="65" fillId="0" borderId="20" xfId="2598" applyNumberFormat="1" applyFont="1" applyFill="1" applyBorder="1" applyAlignment="1">
      <alignment vertical="center" wrapText="1"/>
    </xf>
    <xf numFmtId="195" fontId="65" fillId="0" borderId="1" xfId="2598" applyNumberFormat="1" applyFont="1" applyFill="1" applyBorder="1" applyAlignment="1">
      <alignment horizontal="right" vertical="center"/>
    </xf>
    <xf numFmtId="195" fontId="65" fillId="0" borderId="1" xfId="2598" applyNumberFormat="1" applyFont="1" applyFill="1" applyBorder="1" applyAlignment="1">
      <alignment horizontal="right"/>
    </xf>
    <xf numFmtId="195" fontId="65" fillId="0" borderId="46" xfId="2598" applyNumberFormat="1" applyFont="1" applyFill="1" applyBorder="1" applyAlignment="1">
      <alignment horizontal="right"/>
    </xf>
    <xf numFmtId="187" fontId="65" fillId="0" borderId="1" xfId="2598" applyNumberFormat="1" applyFont="1" applyFill="1" applyBorder="1" applyAlignment="1">
      <alignment horizontal="right" vertical="center"/>
    </xf>
    <xf numFmtId="0" fontId="65" fillId="0" borderId="21" xfId="2598" applyNumberFormat="1" applyFont="1" applyFill="1" applyBorder="1" applyAlignment="1">
      <alignment horizontal="left" vertical="center" wrapText="1"/>
    </xf>
    <xf numFmtId="0" fontId="65" fillId="0" borderId="46" xfId="2598" applyNumberFormat="1" applyFont="1" applyFill="1" applyBorder="1" applyAlignment="1">
      <alignment horizontal="right" vertical="center"/>
    </xf>
    <xf numFmtId="181" fontId="76" fillId="4" borderId="47" xfId="2599" applyNumberFormat="1" applyFont="1" applyFill="1" applyBorder="1" applyAlignment="1">
      <alignment vertical="center"/>
    </xf>
    <xf numFmtId="178" fontId="64" fillId="0" borderId="27" xfId="2599" applyNumberFormat="1" applyFont="1" applyFill="1" applyBorder="1" applyAlignment="1">
      <alignment horizontal="center" vertical="center"/>
    </xf>
    <xf numFmtId="178" fontId="64" fillId="0" borderId="27" xfId="2599" applyNumberFormat="1" applyFont="1" applyFill="1" applyBorder="1" applyAlignment="1">
      <alignment horizontal="center" vertical="center" wrapText="1"/>
    </xf>
    <xf numFmtId="0" fontId="64" fillId="0" borderId="9" xfId="2599" applyNumberFormat="1" applyFont="1" applyFill="1" applyBorder="1" applyAlignment="1">
      <alignment horizontal="center" vertical="center"/>
    </xf>
    <xf numFmtId="0" fontId="65" fillId="0" borderId="48" xfId="2598" applyNumberFormat="1" applyFont="1" applyFill="1" applyBorder="1" applyAlignment="1" applyProtection="1">
      <alignment horizontal="left" vertical="center"/>
      <protection locked="0"/>
    </xf>
    <xf numFmtId="0" fontId="65" fillId="0" borderId="26" xfId="2598" applyNumberFormat="1" applyFont="1" applyFill="1" applyBorder="1" applyAlignment="1" applyProtection="1">
      <alignment horizontal="center" vertical="center"/>
      <protection locked="0"/>
    </xf>
    <xf numFmtId="0" fontId="65" fillId="0" borderId="26" xfId="2598" applyNumberFormat="1" applyFont="1" applyFill="1" applyBorder="1" applyAlignment="1" applyProtection="1">
      <alignment horizontal="left" vertical="center"/>
      <protection locked="0"/>
    </xf>
    <xf numFmtId="187" fontId="65" fillId="0" borderId="26" xfId="2598" applyNumberFormat="1" applyFont="1" applyFill="1" applyBorder="1" applyAlignment="1" applyProtection="1">
      <alignment horizontal="left" vertical="center"/>
      <protection locked="0"/>
    </xf>
    <xf numFmtId="0" fontId="65" fillId="0" borderId="26" xfId="2598" applyNumberFormat="1" applyFont="1" applyFill="1" applyBorder="1" applyAlignment="1">
      <alignment horizontal="left" vertical="top"/>
    </xf>
    <xf numFmtId="187" fontId="65" fillId="0" borderId="29" xfId="2598" applyNumberFormat="1" applyFont="1" applyFill="1" applyBorder="1" applyAlignment="1">
      <alignment horizontal="left" vertical="top"/>
    </xf>
    <xf numFmtId="0" fontId="65" fillId="0" borderId="29" xfId="2598" applyNumberFormat="1" applyFont="1" applyFill="1" applyBorder="1" applyAlignment="1">
      <alignment horizontal="left" vertical="top"/>
    </xf>
    <xf numFmtId="195" fontId="65" fillId="0" borderId="9" xfId="2598" applyNumberFormat="1" applyFont="1" applyFill="1" applyBorder="1" applyAlignment="1" applyProtection="1">
      <alignment horizontal="right" vertical="center"/>
      <protection locked="0"/>
    </xf>
    <xf numFmtId="195" fontId="65" fillId="0" borderId="10" xfId="2598" applyNumberFormat="1" applyFont="1" applyFill="1" applyBorder="1" applyAlignment="1" applyProtection="1">
      <alignment horizontal="right" vertical="center"/>
      <protection locked="0"/>
    </xf>
    <xf numFmtId="0" fontId="65" fillId="0" borderId="10" xfId="2598" applyNumberFormat="1" applyFont="1" applyFill="1" applyBorder="1" applyAlignment="1">
      <alignment horizontal="right"/>
    </xf>
    <xf numFmtId="2" fontId="65" fillId="0" borderId="10" xfId="2598" applyNumberFormat="1" applyFont="1" applyFill="1" applyBorder="1" applyAlignment="1" applyProtection="1">
      <alignment horizontal="right" vertical="center"/>
      <protection locked="0"/>
    </xf>
    <xf numFmtId="2" fontId="65" fillId="0" borderId="12" xfId="2598" applyNumberFormat="1" applyFont="1" applyFill="1" applyBorder="1" applyAlignment="1" applyProtection="1">
      <alignment horizontal="right" vertical="center"/>
      <protection locked="0"/>
    </xf>
    <xf numFmtId="0" fontId="65" fillId="0" borderId="9" xfId="2598" applyNumberFormat="1" applyFont="1" applyFill="1" applyBorder="1" applyAlignment="1" applyProtection="1">
      <alignment horizontal="left" vertical="center"/>
      <protection locked="0"/>
    </xf>
    <xf numFmtId="0" fontId="65" fillId="0" borderId="10" xfId="2598" applyNumberFormat="1" applyFont="1" applyFill="1" applyBorder="1" applyAlignment="1" applyProtection="1">
      <alignment horizontal="center" vertical="center"/>
      <protection locked="0"/>
    </xf>
    <xf numFmtId="0" fontId="65" fillId="0" borderId="10" xfId="2598" applyNumberFormat="1" applyFont="1" applyFill="1" applyBorder="1" applyAlignment="1" applyProtection="1">
      <alignment horizontal="left" vertical="center"/>
      <protection locked="0"/>
    </xf>
    <xf numFmtId="0" fontId="65" fillId="0" borderId="10" xfId="2598" applyNumberFormat="1" applyFont="1" applyFill="1" applyBorder="1" applyAlignment="1">
      <alignment horizontal="left" vertical="top"/>
    </xf>
    <xf numFmtId="0" fontId="65" fillId="0" borderId="10" xfId="2598" applyNumberFormat="1" applyFont="1" applyFill="1" applyBorder="1" applyAlignment="1">
      <alignment horizontal="left"/>
    </xf>
    <xf numFmtId="0" fontId="65" fillId="0" borderId="12" xfId="2598" applyNumberFormat="1" applyFont="1" applyFill="1" applyBorder="1" applyAlignment="1">
      <alignment horizontal="left" vertical="top"/>
    </xf>
    <xf numFmtId="2" fontId="65" fillId="0" borderId="9" xfId="2598" applyNumberFormat="1" applyFont="1" applyFill="1" applyBorder="1" applyAlignment="1" applyProtection="1">
      <alignment horizontal="right" vertical="center"/>
      <protection locked="0"/>
    </xf>
    <xf numFmtId="0" fontId="65" fillId="0" borderId="10" xfId="2598" applyNumberFormat="1" applyFont="1" applyFill="1" applyBorder="1" applyAlignment="1" applyProtection="1">
      <alignment horizontal="right" vertical="center"/>
      <protection locked="0"/>
    </xf>
    <xf numFmtId="0" fontId="65" fillId="0" borderId="9" xfId="2598" applyNumberFormat="1" applyFont="1" applyFill="1" applyBorder="1" applyAlignment="1" applyProtection="1">
      <alignment horizontal="right" vertical="center"/>
      <protection locked="0"/>
    </xf>
    <xf numFmtId="0" fontId="65" fillId="0" borderId="48" xfId="2598" applyNumberFormat="1" applyFont="1" applyFill="1" applyBorder="1" applyAlignment="1">
      <alignment horizontal="left" vertical="center"/>
    </xf>
    <xf numFmtId="0" fontId="65" fillId="0" borderId="26" xfId="2598" applyNumberFormat="1" applyFont="1" applyFill="1" applyBorder="1" applyAlignment="1">
      <alignment horizontal="center" vertical="center"/>
    </xf>
    <xf numFmtId="0" fontId="65" fillId="0" borderId="26" xfId="2598" applyNumberFormat="1" applyFont="1" applyFill="1" applyBorder="1" applyAlignment="1">
      <alignment horizontal="left" vertical="center"/>
    </xf>
    <xf numFmtId="0" fontId="65" fillId="0" borderId="12" xfId="2598" applyNumberFormat="1" applyFont="1" applyFill="1" applyBorder="1" applyAlignment="1" applyProtection="1">
      <alignment horizontal="right" vertical="center"/>
      <protection locked="0"/>
    </xf>
    <xf numFmtId="0" fontId="65" fillId="0" borderId="9" xfId="2598" applyNumberFormat="1" applyFont="1" applyFill="1" applyBorder="1" applyAlignment="1">
      <alignment horizontal="left" vertical="center"/>
    </xf>
    <xf numFmtId="0" fontId="65" fillId="0" borderId="10" xfId="2598" applyNumberFormat="1" applyFont="1" applyFill="1" applyBorder="1" applyAlignment="1">
      <alignment horizontal="center" vertical="center"/>
    </xf>
    <xf numFmtId="0" fontId="65" fillId="0" borderId="10" xfId="2598" applyNumberFormat="1" applyFont="1" applyFill="1" applyBorder="1" applyAlignment="1">
      <alignment horizontal="left" vertical="center"/>
    </xf>
    <xf numFmtId="0" fontId="65" fillId="0" borderId="9" xfId="2598" applyNumberFormat="1" applyFont="1" applyFill="1" applyBorder="1" applyAlignment="1">
      <alignment horizontal="right" vertical="center"/>
    </xf>
    <xf numFmtId="0" fontId="65" fillId="0" borderId="12" xfId="2598" applyNumberFormat="1" applyFont="1" applyFill="1" applyBorder="1" applyAlignment="1">
      <alignment horizontal="right"/>
    </xf>
    <xf numFmtId="185" fontId="65" fillId="0" borderId="10" xfId="2598" applyNumberFormat="1" applyFont="1" applyFill="1" applyBorder="1" applyAlignment="1" applyProtection="1">
      <alignment horizontal="right" vertical="center"/>
      <protection locked="0"/>
    </xf>
    <xf numFmtId="187" fontId="65" fillId="0" borderId="10" xfId="2598" applyNumberFormat="1" applyFont="1" applyFill="1" applyBorder="1" applyAlignment="1" applyProtection="1">
      <alignment horizontal="right" vertical="center"/>
      <protection locked="0"/>
    </xf>
    <xf numFmtId="0" fontId="65" fillId="0" borderId="10" xfId="2598" applyNumberFormat="1" applyFont="1" applyFill="1" applyBorder="1" applyAlignment="1">
      <alignment horizontal="right" vertical="center"/>
    </xf>
    <xf numFmtId="183" fontId="65" fillId="0" borderId="10" xfId="2598" applyNumberFormat="1" applyFont="1" applyFill="1" applyBorder="1" applyAlignment="1" applyProtection="1">
      <alignment horizontal="right" vertical="center"/>
      <protection locked="0"/>
    </xf>
    <xf numFmtId="176" fontId="65" fillId="0" borderId="48" xfId="2598" applyNumberFormat="1" applyFont="1" applyFill="1" applyBorder="1" applyAlignment="1" applyProtection="1">
      <alignment horizontal="left" vertical="center"/>
      <protection locked="0"/>
    </xf>
    <xf numFmtId="176" fontId="65" fillId="0" borderId="26" xfId="2598" applyNumberFormat="1" applyFont="1" applyFill="1" applyBorder="1" applyAlignment="1" applyProtection="1">
      <alignment horizontal="left" vertical="center"/>
      <protection locked="0"/>
    </xf>
    <xf numFmtId="176" fontId="65" fillId="0" borderId="49" xfId="2598" applyNumberFormat="1" applyFont="1" applyFill="1" applyBorder="1" applyAlignment="1" applyProtection="1">
      <alignment horizontal="left" vertical="center"/>
      <protection locked="0"/>
    </xf>
    <xf numFmtId="0" fontId="65" fillId="0" borderId="49" xfId="2598" applyNumberFormat="1" applyFont="1" applyFill="1" applyBorder="1" applyAlignment="1" applyProtection="1">
      <alignment horizontal="left" vertical="center"/>
      <protection locked="0"/>
    </xf>
    <xf numFmtId="176" fontId="65" fillId="0" borderId="26" xfId="2598" applyNumberFormat="1" applyFont="1" applyFill="1" applyBorder="1" applyAlignment="1">
      <alignment horizontal="left" vertical="top"/>
    </xf>
    <xf numFmtId="176" fontId="65" fillId="0" borderId="29" xfId="2598" applyNumberFormat="1" applyFont="1" applyFill="1" applyBorder="1" applyAlignment="1">
      <alignment horizontal="left" vertical="top"/>
    </xf>
    <xf numFmtId="195" fontId="65" fillId="0" borderId="43" xfId="2598" applyNumberFormat="1" applyFont="1" applyFill="1" applyBorder="1" applyAlignment="1">
      <alignment horizontal="center" vertical="center"/>
    </xf>
    <xf numFmtId="0" fontId="72" fillId="0" borderId="50" xfId="2596" applyNumberFormat="1" applyFont="1" applyBorder="1" applyAlignment="1">
      <alignment vertical="center"/>
    </xf>
    <xf numFmtId="0" fontId="72" fillId="0" borderId="51" xfId="2596" applyNumberFormat="1" applyFont="1" applyBorder="1" applyAlignment="1">
      <alignment vertical="center"/>
    </xf>
    <xf numFmtId="0" fontId="72" fillId="0" borderId="52" xfId="2596" applyNumberFormat="1" applyFont="1" applyBorder="1" applyAlignment="1">
      <alignment vertical="center"/>
    </xf>
    <xf numFmtId="0" fontId="72" fillId="0" borderId="53" xfId="2596" applyNumberFormat="1" applyFont="1" applyBorder="1" applyAlignment="1">
      <alignment vertical="center"/>
    </xf>
    <xf numFmtId="0" fontId="72" fillId="0" borderId="54" xfId="2596" applyNumberFormat="1" applyFont="1" applyBorder="1" applyAlignment="1">
      <alignment vertical="center"/>
    </xf>
    <xf numFmtId="0" fontId="72" fillId="0" borderId="55" xfId="2596" applyNumberFormat="1" applyFont="1" applyBorder="1" applyAlignment="1">
      <alignment vertical="center"/>
    </xf>
    <xf numFmtId="0" fontId="72" fillId="0" borderId="7" xfId="2596" applyNumberFormat="1" applyFont="1" applyBorder="1" applyAlignment="1">
      <alignment vertical="center"/>
    </xf>
    <xf numFmtId="0" fontId="72" fillId="0" borderId="56" xfId="2596" applyNumberFormat="1" applyFont="1" applyBorder="1" applyAlignment="1">
      <alignment vertical="center"/>
    </xf>
    <xf numFmtId="181" fontId="76" fillId="4" borderId="47" xfId="2599" applyNumberFormat="1" applyFont="1" applyFill="1" applyBorder="1" applyAlignment="1">
      <alignment horizontal="center" vertical="center"/>
    </xf>
    <xf numFmtId="186" fontId="63" fillId="0" borderId="0" xfId="2599" applyNumberFormat="1" applyFont="1" applyFill="1"/>
    <xf numFmtId="178" fontId="64" fillId="0" borderId="24" xfId="2599" applyNumberFormat="1" applyFont="1" applyFill="1" applyBorder="1" applyAlignment="1">
      <alignment horizontal="center" vertical="center"/>
    </xf>
    <xf numFmtId="0" fontId="64" fillId="0" borderId="57" xfId="2599" applyNumberFormat="1" applyFont="1" applyFill="1" applyBorder="1" applyAlignment="1">
      <alignment horizontal="center" vertical="center"/>
    </xf>
    <xf numFmtId="178" fontId="64" fillId="0" borderId="21" xfId="2599" applyNumberFormat="1" applyFont="1" applyFill="1" applyBorder="1" applyAlignment="1">
      <alignment horizontal="center" vertical="center"/>
    </xf>
    <xf numFmtId="178" fontId="64" fillId="0" borderId="22" xfId="2599" applyNumberFormat="1" applyFont="1" applyFill="1" applyBorder="1" applyAlignment="1">
      <alignment horizontal="center" vertical="center"/>
    </xf>
    <xf numFmtId="0" fontId="63" fillId="25" borderId="0" xfId="2599" applyNumberFormat="1" applyFont="1" applyFill="1"/>
    <xf numFmtId="226" fontId="63" fillId="0" borderId="10" xfId="2599" applyNumberFormat="1" applyFont="1" applyFill="1" applyBorder="1" applyAlignment="1" applyProtection="1">
      <alignment vertical="center"/>
    </xf>
    <xf numFmtId="226" fontId="63" fillId="0" borderId="21" xfId="2599" applyNumberFormat="1" applyFont="1" applyFill="1" applyBorder="1" applyAlignment="1" applyProtection="1">
      <alignment vertical="center"/>
    </xf>
    <xf numFmtId="226" fontId="76" fillId="0" borderId="10" xfId="2599" applyNumberFormat="1" applyFont="1" applyFill="1" applyBorder="1" applyAlignment="1" applyProtection="1">
      <alignment vertical="center"/>
    </xf>
    <xf numFmtId="226" fontId="64" fillId="0" borderId="10" xfId="2599" applyNumberFormat="1" applyFont="1" applyFill="1" applyBorder="1" applyAlignment="1" applyProtection="1">
      <alignment vertical="center"/>
    </xf>
    <xf numFmtId="226" fontId="76" fillId="0" borderId="21" xfId="2599" applyNumberFormat="1" applyFont="1" applyFill="1" applyBorder="1" applyAlignment="1" applyProtection="1">
      <alignment vertical="center"/>
    </xf>
    <xf numFmtId="226" fontId="64" fillId="0" borderId="21" xfId="2599" applyNumberFormat="1" applyFont="1" applyFill="1" applyBorder="1" applyAlignment="1" applyProtection="1">
      <alignment vertical="center"/>
    </xf>
    <xf numFmtId="227" fontId="64" fillId="0" borderId="10" xfId="2599" applyNumberFormat="1" applyFont="1" applyFill="1" applyBorder="1" applyAlignment="1" applyProtection="1">
      <alignment horizontal="center" vertical="center"/>
    </xf>
    <xf numFmtId="227" fontId="64" fillId="0" borderId="11" xfId="2599" applyNumberFormat="1" applyFont="1" applyFill="1" applyBorder="1" applyAlignment="1" applyProtection="1">
      <alignment horizontal="center" vertical="center"/>
    </xf>
    <xf numFmtId="227" fontId="68" fillId="0" borderId="10" xfId="2599" applyNumberFormat="1" applyFont="1" applyFill="1" applyBorder="1" applyAlignment="1" applyProtection="1">
      <alignment horizontal="center" vertical="center"/>
    </xf>
    <xf numFmtId="3" fontId="68" fillId="0" borderId="10" xfId="2599" applyNumberFormat="1" applyFont="1" applyFill="1" applyBorder="1" applyAlignment="1">
      <alignment horizontal="center" vertical="center"/>
    </xf>
    <xf numFmtId="226" fontId="68" fillId="0" borderId="10" xfId="2599" applyNumberFormat="1" applyFont="1" applyFill="1" applyBorder="1" applyAlignment="1" applyProtection="1">
      <alignment vertical="center"/>
    </xf>
    <xf numFmtId="227" fontId="68" fillId="0" borderId="21" xfId="2599" applyNumberFormat="1" applyFont="1" applyFill="1" applyBorder="1" applyAlignment="1" applyProtection="1">
      <alignment horizontal="center" vertical="center"/>
    </xf>
    <xf numFmtId="227" fontId="68" fillId="0" borderId="21" xfId="2599" applyNumberFormat="1" applyFont="1" applyFill="1" applyBorder="1" applyAlignment="1" applyProtection="1">
      <alignment horizontal="center" vertical="center" wrapText="1"/>
    </xf>
    <xf numFmtId="3" fontId="68" fillId="0" borderId="21" xfId="2599" applyNumberFormat="1" applyFont="1" applyFill="1" applyBorder="1" applyAlignment="1">
      <alignment horizontal="center" vertical="center"/>
    </xf>
    <xf numFmtId="226" fontId="68" fillId="0" borderId="21" xfId="2599" applyNumberFormat="1" applyFont="1" applyFill="1" applyBorder="1" applyAlignment="1" applyProtection="1">
      <alignment vertical="center"/>
    </xf>
    <xf numFmtId="178" fontId="68" fillId="0" borderId="27" xfId="2599" applyNumberFormat="1" applyFont="1" applyFill="1" applyBorder="1" applyAlignment="1">
      <alignment horizontal="center" vertical="center"/>
    </xf>
    <xf numFmtId="178" fontId="68" fillId="0" borderId="10" xfId="2599" applyNumberFormat="1" applyFont="1" applyFill="1" applyBorder="1" applyAlignment="1">
      <alignment horizontal="center" vertical="center"/>
    </xf>
    <xf numFmtId="178" fontId="68" fillId="0" borderId="24" xfId="2599" applyNumberFormat="1" applyFont="1" applyFill="1" applyBorder="1" applyAlignment="1">
      <alignment horizontal="center" vertical="center"/>
    </xf>
    <xf numFmtId="185" fontId="65" fillId="0" borderId="42" xfId="2598" applyNumberFormat="1" applyFont="1" applyFill="1" applyBorder="1" applyAlignment="1" applyProtection="1">
      <alignment horizontal="right" vertical="center"/>
      <protection locked="0"/>
    </xf>
    <xf numFmtId="228" fontId="65" fillId="0" borderId="48" xfId="2598" applyNumberFormat="1" applyFont="1" applyFill="1" applyBorder="1" applyAlignment="1" applyProtection="1">
      <alignment horizontal="left" vertical="center"/>
    </xf>
    <xf numFmtId="228" fontId="65" fillId="0" borderId="26" xfId="2598" applyNumberFormat="1" applyFont="1" applyFill="1" applyBorder="1" applyAlignment="1" applyProtection="1">
      <alignment horizontal="left" vertical="center"/>
    </xf>
    <xf numFmtId="228" fontId="65" fillId="0" borderId="10" xfId="2598" applyNumberFormat="1" applyFont="1" applyFill="1" applyBorder="1" applyAlignment="1" applyProtection="1">
      <alignment horizontal="left" vertical="center"/>
    </xf>
    <xf numFmtId="228" fontId="65" fillId="0" borderId="9" xfId="2598" applyNumberFormat="1" applyFont="1" applyFill="1" applyBorder="1" applyAlignment="1" applyProtection="1">
      <alignment horizontal="left" vertical="center"/>
    </xf>
    <xf numFmtId="0" fontId="65" fillId="0" borderId="26" xfId="2598" applyNumberFormat="1" applyFont="1" applyFill="1" applyBorder="1" applyAlignment="1" applyProtection="1">
      <alignment horizontal="left" vertical="center"/>
    </xf>
    <xf numFmtId="0" fontId="65" fillId="0" borderId="10" xfId="2598" applyNumberFormat="1" applyFont="1" applyFill="1" applyBorder="1" applyAlignment="1" applyProtection="1">
      <alignment horizontal="left" vertical="center"/>
    </xf>
    <xf numFmtId="0" fontId="65" fillId="26" borderId="26" xfId="2598" applyNumberFormat="1" applyFont="1" applyFill="1" applyBorder="1" applyAlignment="1">
      <alignment horizontal="center" vertical="center" wrapText="1"/>
    </xf>
    <xf numFmtId="0" fontId="65" fillId="26" borderId="10" xfId="2598" applyNumberFormat="1" applyFont="1" applyFill="1" applyBorder="1" applyAlignment="1">
      <alignment horizontal="center" vertical="center"/>
    </xf>
    <xf numFmtId="0" fontId="65" fillId="26" borderId="11" xfId="2598" applyNumberFormat="1" applyFont="1" applyFill="1" applyBorder="1" applyAlignment="1">
      <alignment horizontal="center" vertical="center"/>
    </xf>
    <xf numFmtId="223" fontId="65" fillId="26" borderId="10" xfId="2598" applyNumberFormat="1" applyFont="1" applyFill="1" applyBorder="1" applyAlignment="1" applyProtection="1">
      <alignment horizontal="center" vertical="center" wrapText="1"/>
      <protection locked="0"/>
    </xf>
    <xf numFmtId="0" fontId="65" fillId="26" borderId="11" xfId="2598" applyNumberFormat="1" applyFont="1" applyFill="1" applyBorder="1" applyAlignment="1" applyProtection="1">
      <alignment horizontal="center" vertical="center"/>
      <protection locked="0"/>
    </xf>
    <xf numFmtId="185" fontId="65" fillId="0" borderId="9" xfId="2598" applyNumberFormat="1" applyFont="1" applyFill="1" applyBorder="1" applyAlignment="1" applyProtection="1">
      <alignment horizontal="right" vertical="center"/>
      <protection locked="0"/>
    </xf>
    <xf numFmtId="185" fontId="65" fillId="0" borderId="10" xfId="2598" applyNumberFormat="1" applyFont="1" applyFill="1" applyBorder="1" applyAlignment="1" applyProtection="1">
      <alignment horizontal="right"/>
    </xf>
    <xf numFmtId="185" fontId="65" fillId="0" borderId="12" xfId="2598" applyNumberFormat="1" applyFont="1" applyFill="1" applyBorder="1" applyAlignment="1" applyProtection="1">
      <alignment horizontal="right" vertical="center"/>
      <protection locked="0"/>
    </xf>
    <xf numFmtId="229" fontId="65" fillId="0" borderId="9" xfId="2598" applyNumberFormat="1" applyFont="1" applyFill="1" applyBorder="1" applyAlignment="1" applyProtection="1">
      <alignment horizontal="right" vertical="center"/>
      <protection locked="0"/>
    </xf>
    <xf numFmtId="229" fontId="65" fillId="0" borderId="10" xfId="2598" applyNumberFormat="1" applyFont="1" applyFill="1" applyBorder="1" applyAlignment="1" applyProtection="1">
      <alignment horizontal="right" vertical="center"/>
      <protection locked="0"/>
    </xf>
    <xf numFmtId="229" fontId="65" fillId="0" borderId="10" xfId="2598" applyNumberFormat="1" applyFont="1" applyFill="1" applyBorder="1" applyAlignment="1" applyProtection="1">
      <alignment horizontal="right"/>
    </xf>
    <xf numFmtId="229" fontId="65" fillId="0" borderId="12" xfId="2598" applyNumberFormat="1" applyFont="1" applyFill="1" applyBorder="1" applyAlignment="1" applyProtection="1">
      <alignment horizontal="right" vertical="center"/>
      <protection locked="0"/>
    </xf>
    <xf numFmtId="183" fontId="65" fillId="0" borderId="10" xfId="2598" applyNumberFormat="1" applyFont="1" applyFill="1" applyBorder="1" applyAlignment="1" applyProtection="1">
      <alignment horizontal="right"/>
    </xf>
    <xf numFmtId="195" fontId="65" fillId="0" borderId="11" xfId="2598" applyNumberFormat="1" applyFont="1" applyFill="1" applyBorder="1" applyAlignment="1" applyProtection="1">
      <alignment vertical="center"/>
    </xf>
    <xf numFmtId="183" fontId="65" fillId="0" borderId="11" xfId="2598" applyNumberFormat="1" applyFont="1" applyFill="1" applyBorder="1" applyAlignment="1" applyProtection="1">
      <alignment vertical="center"/>
    </xf>
    <xf numFmtId="195" fontId="65" fillId="0" borderId="30" xfId="2598" applyNumberFormat="1" applyFont="1" applyFill="1" applyBorder="1" applyAlignment="1" applyProtection="1">
      <alignment vertical="center"/>
    </xf>
    <xf numFmtId="0" fontId="65" fillId="26" borderId="26" xfId="2598" applyNumberFormat="1" applyFont="1" applyFill="1" applyBorder="1" applyAlignment="1">
      <alignment horizontal="center" vertical="center"/>
    </xf>
    <xf numFmtId="0" fontId="71" fillId="0" borderId="26" xfId="2598" applyNumberFormat="1" applyFont="1" applyFill="1" applyBorder="1" applyAlignment="1" applyProtection="1">
      <alignment horizontal="left" vertical="center"/>
    </xf>
    <xf numFmtId="0" fontId="71" fillId="0" borderId="10" xfId="2598" applyNumberFormat="1" applyFont="1" applyFill="1" applyBorder="1" applyAlignment="1" applyProtection="1">
      <alignment horizontal="left" vertical="center"/>
    </xf>
    <xf numFmtId="228" fontId="71" fillId="0" borderId="10" xfId="2598" applyNumberFormat="1" applyFont="1" applyFill="1" applyBorder="1" applyAlignment="1" applyProtection="1">
      <alignment horizontal="left" vertical="center"/>
    </xf>
    <xf numFmtId="185" fontId="65" fillId="4" borderId="58" xfId="2598" applyNumberFormat="1" applyFont="1" applyFill="1" applyBorder="1" applyAlignment="1" applyProtection="1">
      <alignment vertical="center"/>
    </xf>
    <xf numFmtId="185" fontId="65" fillId="4" borderId="59" xfId="2598" applyNumberFormat="1" applyFont="1" applyFill="1" applyBorder="1" applyAlignment="1">
      <alignment horizontal="center" vertical="center"/>
    </xf>
    <xf numFmtId="226" fontId="64" fillId="4" borderId="60" xfId="2599" applyNumberFormat="1" applyFont="1" applyFill="1" applyBorder="1" applyAlignment="1" applyProtection="1">
      <alignment vertical="center"/>
    </xf>
    <xf numFmtId="184" fontId="64" fillId="4" borderId="59" xfId="2599" applyNumberFormat="1" applyFont="1" applyFill="1" applyBorder="1" applyAlignment="1">
      <alignment horizontal="center" vertical="center"/>
    </xf>
    <xf numFmtId="185" fontId="65" fillId="0" borderId="61" xfId="2598" applyNumberFormat="1" applyFont="1" applyFill="1" applyBorder="1" applyAlignment="1" applyProtection="1">
      <alignment vertical="center"/>
    </xf>
    <xf numFmtId="185" fontId="65" fillId="0" borderId="11" xfId="2598" applyNumberFormat="1" applyFont="1" applyFill="1" applyBorder="1" applyAlignment="1" applyProtection="1">
      <alignment vertical="center"/>
    </xf>
    <xf numFmtId="181" fontId="76" fillId="26" borderId="10" xfId="2599" applyNumberFormat="1" applyFont="1" applyFill="1" applyBorder="1" applyAlignment="1">
      <alignment horizontal="center" vertical="center" wrapText="1"/>
    </xf>
    <xf numFmtId="187" fontId="65" fillId="0" borderId="26" xfId="2598" applyNumberFormat="1" applyFont="1" applyFill="1" applyBorder="1" applyAlignment="1">
      <alignment horizontal="left" vertical="top"/>
    </xf>
    <xf numFmtId="0" fontId="49" fillId="0" borderId="0" xfId="2598" applyNumberFormat="1" applyFont="1" applyFill="1"/>
    <xf numFmtId="0" fontId="63" fillId="0" borderId="0" xfId="2599" applyNumberFormat="1" applyFont="1" applyFill="1" applyBorder="1" applyAlignment="1" applyProtection="1">
      <alignment horizontal="center" vertical="center"/>
    </xf>
    <xf numFmtId="0" fontId="63" fillId="25" borderId="0" xfId="2599" applyNumberFormat="1" applyFont="1" applyFill="1" applyBorder="1" applyAlignment="1" applyProtection="1">
      <alignment horizontal="center" vertical="center"/>
    </xf>
    <xf numFmtId="0" fontId="77" fillId="0" borderId="0" xfId="0" applyNumberFormat="1" applyFont="1" applyAlignment="1">
      <alignment horizontal="center"/>
    </xf>
    <xf numFmtId="0" fontId="3" fillId="0" borderId="0" xfId="2596" applyFont="1" applyAlignment="1">
      <alignment vertical="center"/>
    </xf>
    <xf numFmtId="0" fontId="72" fillId="0" borderId="0" xfId="2596" applyFont="1" applyAlignment="1">
      <alignment horizontal="center" vertical="center"/>
    </xf>
    <xf numFmtId="0" fontId="72" fillId="0" borderId="0" xfId="2596" applyFont="1" applyAlignment="1">
      <alignment vertical="center"/>
    </xf>
    <xf numFmtId="0" fontId="72" fillId="0" borderId="40" xfId="2596" applyFont="1" applyBorder="1" applyAlignment="1">
      <alignment horizontal="center" vertical="center"/>
    </xf>
    <xf numFmtId="0" fontId="72" fillId="0" borderId="41" xfId="2596" applyFont="1" applyBorder="1" applyAlignment="1">
      <alignment horizontal="center" vertical="center"/>
    </xf>
    <xf numFmtId="0" fontId="72" fillId="0" borderId="40" xfId="2596" applyFont="1" applyBorder="1" applyAlignment="1">
      <alignment vertical="center"/>
    </xf>
    <xf numFmtId="0" fontId="72" fillId="0" borderId="41" xfId="2596" applyFont="1" applyBorder="1" applyAlignment="1">
      <alignment vertical="center"/>
    </xf>
    <xf numFmtId="0" fontId="72" fillId="0" borderId="34" xfId="2596" applyFont="1" applyBorder="1" applyAlignment="1">
      <alignment horizontal="center" vertical="center"/>
    </xf>
    <xf numFmtId="0" fontId="72" fillId="0" borderId="36" xfId="2596" applyFont="1" applyBorder="1" applyAlignment="1">
      <alignment horizontal="center" vertical="center"/>
    </xf>
    <xf numFmtId="0" fontId="72" fillId="0" borderId="34" xfId="2596" applyFont="1" applyBorder="1" applyAlignment="1">
      <alignment vertical="center"/>
    </xf>
    <xf numFmtId="0" fontId="72" fillId="0" borderId="36" xfId="2596" applyFont="1" applyBorder="1" applyAlignment="1">
      <alignment vertical="center"/>
    </xf>
    <xf numFmtId="0" fontId="72" fillId="0" borderId="0" xfId="2596" applyFont="1" applyBorder="1" applyAlignment="1">
      <alignment horizontal="center" vertical="center"/>
    </xf>
    <xf numFmtId="0" fontId="72" fillId="0" borderId="0" xfId="2596" quotePrefix="1" applyFont="1" applyBorder="1" applyAlignment="1">
      <alignment vertical="center"/>
    </xf>
    <xf numFmtId="0" fontId="72" fillId="0" borderId="0" xfId="2596" applyFont="1" applyBorder="1" applyAlignment="1">
      <alignment vertical="center"/>
    </xf>
    <xf numFmtId="0" fontId="72" fillId="0" borderId="0" xfId="2596" applyFont="1" applyBorder="1" applyAlignment="1">
      <alignment horizontal="left" vertical="center"/>
    </xf>
    <xf numFmtId="0" fontId="72" fillId="0" borderId="0" xfId="2596" applyFont="1" applyBorder="1" applyAlignment="1"/>
    <xf numFmtId="0" fontId="72" fillId="0" borderId="0" xfId="2596" quotePrefix="1" applyFont="1" applyBorder="1" applyAlignment="1">
      <alignment horizontal="center" vertical="center"/>
    </xf>
    <xf numFmtId="0" fontId="72" fillId="0" borderId="34" xfId="2596" quotePrefix="1" applyFont="1" applyBorder="1" applyAlignment="1">
      <alignment horizontal="right" vertical="center"/>
    </xf>
    <xf numFmtId="0" fontId="72" fillId="0" borderId="0" xfId="2596" quotePrefix="1" applyFont="1" applyBorder="1" applyAlignment="1">
      <alignment horizontal="right" vertical="center"/>
    </xf>
    <xf numFmtId="0" fontId="72" fillId="0" borderId="36" xfId="2596" applyFont="1" applyBorder="1" applyAlignment="1"/>
    <xf numFmtId="0" fontId="72" fillId="0" borderId="38" xfId="2596" applyFont="1" applyBorder="1" applyAlignment="1">
      <alignment horizontal="center" vertical="center"/>
    </xf>
    <xf numFmtId="0" fontId="72" fillId="0" borderId="37" xfId="2596" applyFont="1" applyBorder="1" applyAlignment="1">
      <alignment horizontal="center" vertical="center"/>
    </xf>
    <xf numFmtId="0" fontId="72" fillId="0" borderId="38" xfId="2596" applyFont="1" applyBorder="1" applyAlignment="1">
      <alignment vertical="center"/>
    </xf>
    <xf numFmtId="0" fontId="72" fillId="0" borderId="37" xfId="2596" applyFont="1" applyBorder="1" applyAlignment="1">
      <alignment vertical="center"/>
    </xf>
    <xf numFmtId="0" fontId="72" fillId="0" borderId="39" xfId="2596" applyFont="1" applyBorder="1" applyAlignment="1">
      <alignment vertical="center"/>
    </xf>
    <xf numFmtId="0" fontId="65" fillId="0" borderId="0" xfId="2598" applyNumberFormat="1" applyFont="1" applyFill="1" applyBorder="1" applyAlignment="1" applyProtection="1">
      <alignment horizontal="center" vertical="center"/>
    </xf>
    <xf numFmtId="0" fontId="65" fillId="0" borderId="5" xfId="2598" applyNumberFormat="1" applyFont="1" applyFill="1" applyBorder="1" applyAlignment="1" applyProtection="1">
      <alignment horizontal="center" vertical="center"/>
    </xf>
    <xf numFmtId="227" fontId="68" fillId="0" borderId="10" xfId="2599" applyNumberFormat="1" applyFont="1" applyFill="1" applyBorder="1" applyAlignment="1" applyProtection="1">
      <alignment horizontal="center" vertical="center" wrapText="1"/>
    </xf>
    <xf numFmtId="179" fontId="76" fillId="4" borderId="11" xfId="2599" applyNumberFormat="1" applyFont="1" applyFill="1" applyBorder="1" applyAlignment="1">
      <alignment horizontal="center" vertical="center"/>
    </xf>
    <xf numFmtId="181" fontId="76" fillId="4" borderId="11" xfId="2599" applyNumberFormat="1" applyFont="1" applyFill="1" applyBorder="1" applyAlignment="1">
      <alignment horizontal="center" vertical="center"/>
    </xf>
    <xf numFmtId="181" fontId="76" fillId="26" borderId="11" xfId="2599" applyNumberFormat="1" applyFont="1" applyFill="1" applyBorder="1" applyAlignment="1">
      <alignment horizontal="center" vertical="center"/>
    </xf>
    <xf numFmtId="0" fontId="64" fillId="0" borderId="62" xfId="2599" applyNumberFormat="1" applyFont="1" applyFill="1" applyBorder="1" applyAlignment="1">
      <alignment horizontal="center" vertical="center"/>
    </xf>
    <xf numFmtId="227" fontId="68" fillId="0" borderId="1" xfId="2599" applyNumberFormat="1" applyFont="1" applyFill="1" applyBorder="1" applyAlignment="1" applyProtection="1">
      <alignment horizontal="center" vertical="center"/>
    </xf>
    <xf numFmtId="3" fontId="68" fillId="0" borderId="1" xfId="2599" applyNumberFormat="1" applyFont="1" applyFill="1" applyBorder="1" applyAlignment="1">
      <alignment horizontal="center" vertical="center"/>
    </xf>
    <xf numFmtId="226" fontId="76" fillId="0" borderId="1" xfId="2599" applyNumberFormat="1" applyFont="1" applyFill="1" applyBorder="1" applyAlignment="1" applyProtection="1">
      <alignment vertical="center"/>
    </xf>
    <xf numFmtId="226" fontId="64" fillId="0" borderId="1" xfId="2599" applyNumberFormat="1" applyFont="1" applyFill="1" applyBorder="1" applyAlignment="1" applyProtection="1">
      <alignment vertical="center"/>
    </xf>
    <xf numFmtId="226" fontId="68" fillId="0" borderId="1" xfId="2599" applyNumberFormat="1" applyFont="1" applyFill="1" applyBorder="1" applyAlignment="1" applyProtection="1">
      <alignment vertical="center"/>
    </xf>
    <xf numFmtId="0" fontId="63" fillId="4" borderId="33" xfId="2599" applyNumberFormat="1" applyFont="1" applyFill="1" applyBorder="1" applyAlignment="1" applyProtection="1">
      <alignment horizontal="center" vertical="center"/>
    </xf>
    <xf numFmtId="0" fontId="76" fillId="4" borderId="48" xfId="2599" applyNumberFormat="1" applyFont="1" applyFill="1" applyBorder="1" applyAlignment="1">
      <alignment horizontal="center" vertical="center"/>
    </xf>
    <xf numFmtId="0" fontId="76" fillId="4" borderId="9" xfId="2599" applyNumberFormat="1" applyFont="1" applyFill="1" applyBorder="1" applyAlignment="1">
      <alignment horizontal="center" vertical="center"/>
    </xf>
    <xf numFmtId="0" fontId="76" fillId="4" borderId="61" xfId="2599" applyNumberFormat="1" applyFont="1" applyFill="1" applyBorder="1" applyAlignment="1">
      <alignment horizontal="center" vertical="center"/>
    </xf>
    <xf numFmtId="179" fontId="76" fillId="4" borderId="26" xfId="2599" applyNumberFormat="1" applyFont="1" applyFill="1" applyBorder="1" applyAlignment="1">
      <alignment horizontal="center" vertical="center"/>
    </xf>
    <xf numFmtId="179" fontId="76" fillId="4" borderId="10" xfId="2599" applyNumberFormat="1" applyFont="1" applyFill="1" applyBorder="1" applyAlignment="1">
      <alignment horizontal="center" vertical="center"/>
    </xf>
    <xf numFmtId="0" fontId="76" fillId="4" borderId="26" xfId="2599" applyNumberFormat="1" applyFont="1" applyFill="1" applyBorder="1" applyAlignment="1">
      <alignment horizontal="center" vertical="center"/>
    </xf>
    <xf numFmtId="0" fontId="76" fillId="4" borderId="10" xfId="2599" applyNumberFormat="1" applyFont="1" applyFill="1" applyBorder="1" applyAlignment="1">
      <alignment horizontal="center" vertical="center"/>
    </xf>
    <xf numFmtId="0" fontId="76" fillId="4" borderId="11" xfId="2599" applyNumberFormat="1" applyFont="1" applyFill="1" applyBorder="1" applyAlignment="1">
      <alignment horizontal="center" vertical="center"/>
    </xf>
    <xf numFmtId="0" fontId="76" fillId="4" borderId="66" xfId="2599" applyNumberFormat="1" applyFont="1" applyFill="1" applyBorder="1" applyAlignment="1">
      <alignment horizontal="center" vertical="center"/>
    </xf>
    <xf numFmtId="0" fontId="76" fillId="4" borderId="27" xfId="2599" applyNumberFormat="1" applyFont="1" applyFill="1" applyBorder="1" applyAlignment="1">
      <alignment horizontal="center" vertical="center"/>
    </xf>
    <xf numFmtId="0" fontId="76" fillId="4" borderId="28" xfId="2599" applyNumberFormat="1" applyFont="1" applyFill="1" applyBorder="1" applyAlignment="1">
      <alignment horizontal="center" vertical="center"/>
    </xf>
    <xf numFmtId="181" fontId="76" fillId="4" borderId="10" xfId="2599" applyNumberFormat="1" applyFont="1" applyFill="1" applyBorder="1" applyAlignment="1">
      <alignment horizontal="center" vertical="center" wrapText="1"/>
    </xf>
    <xf numFmtId="181" fontId="76" fillId="4" borderId="10" xfId="2599" applyNumberFormat="1" applyFont="1" applyFill="1" applyBorder="1" applyAlignment="1">
      <alignment horizontal="center" vertical="center"/>
    </xf>
    <xf numFmtId="176" fontId="68" fillId="0" borderId="27" xfId="2599" applyNumberFormat="1" applyFont="1" applyFill="1" applyBorder="1" applyAlignment="1">
      <alignment horizontal="center" vertical="center"/>
    </xf>
    <xf numFmtId="0" fontId="63" fillId="4" borderId="4" xfId="2599" applyNumberFormat="1" applyFont="1" applyFill="1" applyBorder="1" applyAlignment="1" applyProtection="1">
      <alignment vertical="center"/>
    </xf>
    <xf numFmtId="0" fontId="63" fillId="4" borderId="60" xfId="2599" applyNumberFormat="1" applyFont="1" applyFill="1" applyBorder="1" applyAlignment="1" applyProtection="1">
      <alignment vertical="center"/>
    </xf>
    <xf numFmtId="0" fontId="63" fillId="27" borderId="0" xfId="2599" applyNumberFormat="1" applyFont="1" applyFill="1"/>
    <xf numFmtId="0" fontId="65" fillId="0" borderId="25" xfId="2598" applyNumberFormat="1" applyFont="1" applyFill="1" applyBorder="1" applyAlignment="1" applyProtection="1">
      <alignment horizontal="center" vertical="center" wrapText="1"/>
    </xf>
    <xf numFmtId="0" fontId="65" fillId="0" borderId="23" xfId="2598" applyNumberFormat="1" applyFont="1" applyFill="1" applyBorder="1" applyAlignment="1" applyProtection="1">
      <alignment horizontal="center" vertical="center"/>
    </xf>
    <xf numFmtId="0" fontId="65" fillId="0" borderId="85" xfId="2598" applyNumberFormat="1" applyFont="1" applyFill="1" applyBorder="1" applyAlignment="1" applyProtection="1">
      <alignment horizontal="center" vertical="center"/>
    </xf>
    <xf numFmtId="0" fontId="65" fillId="4" borderId="61" xfId="2598" applyNumberFormat="1" applyFont="1" applyFill="1" applyBorder="1" applyAlignment="1" applyProtection="1">
      <alignment horizontal="center" vertical="center" wrapText="1"/>
      <protection locked="0"/>
    </xf>
    <xf numFmtId="0" fontId="65" fillId="4" borderId="11" xfId="2598" applyNumberFormat="1" applyFont="1" applyFill="1" applyBorder="1" applyAlignment="1" applyProtection="1">
      <alignment horizontal="center" vertical="center" wrapText="1"/>
      <protection locked="0"/>
    </xf>
    <xf numFmtId="0" fontId="65" fillId="4" borderId="28" xfId="2598" applyNumberFormat="1" applyFont="1" applyFill="1" applyBorder="1" applyAlignment="1" applyProtection="1">
      <alignment horizontal="center" vertical="center" wrapText="1"/>
      <protection locked="0"/>
    </xf>
    <xf numFmtId="0" fontId="65" fillId="0" borderId="25" xfId="2598" applyNumberFormat="1" applyFont="1" applyFill="1" applyBorder="1" applyAlignment="1" applyProtection="1">
      <alignment horizontal="center" vertical="center"/>
    </xf>
    <xf numFmtId="0" fontId="65" fillId="4" borderId="26" xfId="2598" applyNumberFormat="1" applyFont="1" applyFill="1" applyBorder="1" applyAlignment="1">
      <alignment horizontal="center" vertical="center"/>
    </xf>
    <xf numFmtId="0" fontId="65" fillId="4" borderId="10" xfId="2598" applyNumberFormat="1" applyFont="1" applyFill="1" applyBorder="1" applyAlignment="1">
      <alignment horizontal="center" vertical="center"/>
    </xf>
    <xf numFmtId="0" fontId="65" fillId="0" borderId="37" xfId="2598" quotePrefix="1" applyNumberFormat="1" applyFont="1" applyBorder="1" applyAlignment="1">
      <alignment horizontal="right" vertical="center"/>
    </xf>
    <xf numFmtId="0" fontId="65" fillId="4" borderId="66" xfId="2598" applyNumberFormat="1" applyFont="1" applyFill="1" applyBorder="1" applyAlignment="1">
      <alignment horizontal="center" vertical="center"/>
    </xf>
    <xf numFmtId="0" fontId="65" fillId="4" borderId="27" xfId="2598" applyNumberFormat="1" applyFont="1" applyFill="1" applyBorder="1" applyAlignment="1">
      <alignment horizontal="center" vertical="center"/>
    </xf>
    <xf numFmtId="0" fontId="65" fillId="4" borderId="28" xfId="2598" applyNumberFormat="1" applyFont="1" applyFill="1" applyBorder="1" applyAlignment="1">
      <alignment horizontal="center" vertical="center"/>
    </xf>
    <xf numFmtId="0" fontId="65" fillId="4" borderId="29" xfId="2598" applyNumberFormat="1" applyFont="1" applyFill="1" applyBorder="1" applyAlignment="1">
      <alignment horizontal="center" vertical="center"/>
    </xf>
    <xf numFmtId="0" fontId="65" fillId="4" borderId="49" xfId="2598" applyNumberFormat="1" applyFont="1" applyFill="1" applyBorder="1" applyAlignment="1">
      <alignment horizontal="center" vertical="center"/>
    </xf>
    <xf numFmtId="0" fontId="65" fillId="4" borderId="47" xfId="2598" applyNumberFormat="1" applyFont="1" applyFill="1" applyBorder="1" applyAlignment="1">
      <alignment horizontal="center" vertical="center"/>
    </xf>
    <xf numFmtId="0" fontId="65" fillId="4" borderId="26" xfId="2598" applyNumberFormat="1" applyFont="1" applyFill="1" applyBorder="1" applyAlignment="1">
      <alignment horizontal="center" vertical="center" wrapText="1"/>
    </xf>
    <xf numFmtId="226" fontId="65" fillId="4" borderId="12" xfId="2587" applyNumberFormat="1" applyFont="1" applyFill="1" applyBorder="1" applyAlignment="1" applyProtection="1">
      <alignment horizontal="center" vertical="center" wrapText="1"/>
      <protection locked="0"/>
    </xf>
    <xf numFmtId="226" fontId="65" fillId="4" borderId="70" xfId="2587" applyNumberFormat="1" applyFont="1" applyFill="1" applyBorder="1" applyAlignment="1" applyProtection="1">
      <alignment horizontal="center" vertical="center" wrapText="1"/>
      <protection locked="0"/>
    </xf>
    <xf numFmtId="0" fontId="65" fillId="4" borderId="75" xfId="2598" applyNumberFormat="1" applyFont="1" applyFill="1" applyBorder="1" applyAlignment="1" applyProtection="1">
      <alignment horizontal="center" vertical="center"/>
      <protection locked="0"/>
    </xf>
    <xf numFmtId="0" fontId="65" fillId="4" borderId="76" xfId="2598" applyNumberFormat="1" applyFont="1" applyFill="1" applyBorder="1" applyAlignment="1" applyProtection="1">
      <alignment horizontal="center" vertical="center"/>
      <protection locked="0"/>
    </xf>
    <xf numFmtId="0" fontId="65" fillId="4" borderId="77" xfId="2598" applyNumberFormat="1" applyFont="1" applyFill="1" applyBorder="1" applyAlignment="1" applyProtection="1">
      <alignment horizontal="center" vertical="center"/>
      <protection locked="0"/>
    </xf>
    <xf numFmtId="0" fontId="65" fillId="4" borderId="78" xfId="2598" applyNumberFormat="1" applyFont="1" applyFill="1" applyBorder="1" applyAlignment="1" applyProtection="1">
      <alignment horizontal="center" vertical="center"/>
      <protection locked="0"/>
    </xf>
    <xf numFmtId="0" fontId="65" fillId="4" borderId="79" xfId="2598" applyNumberFormat="1" applyFont="1" applyFill="1" applyBorder="1" applyAlignment="1" applyProtection="1">
      <alignment horizontal="center" vertical="center"/>
      <protection locked="0"/>
    </xf>
    <xf numFmtId="0" fontId="65" fillId="4" borderId="80" xfId="2598" applyNumberFormat="1" applyFont="1" applyFill="1" applyBorder="1" applyAlignment="1" applyProtection="1">
      <alignment horizontal="center" vertical="center"/>
      <protection locked="0"/>
    </xf>
    <xf numFmtId="0" fontId="65" fillId="4" borderId="81" xfId="2598" applyNumberFormat="1" applyFont="1" applyFill="1" applyBorder="1" applyAlignment="1" applyProtection="1">
      <alignment horizontal="center" vertical="center"/>
      <protection locked="0"/>
    </xf>
    <xf numFmtId="0" fontId="65" fillId="4" borderId="82" xfId="2598" applyNumberFormat="1" applyFont="1" applyFill="1" applyBorder="1" applyAlignment="1" applyProtection="1">
      <alignment horizontal="center" vertical="center"/>
      <protection locked="0"/>
    </xf>
    <xf numFmtId="0" fontId="65" fillId="4" borderId="83" xfId="2598" applyNumberFormat="1" applyFont="1" applyFill="1" applyBorder="1" applyAlignment="1" applyProtection="1">
      <alignment horizontal="center" vertical="center"/>
      <protection locked="0"/>
    </xf>
    <xf numFmtId="0" fontId="65" fillId="4" borderId="84" xfId="2598" applyNumberFormat="1" applyFont="1" applyFill="1" applyBorder="1" applyAlignment="1">
      <alignment horizontal="center" vertical="center" wrapText="1"/>
    </xf>
    <xf numFmtId="0" fontId="65" fillId="4" borderId="47" xfId="2598" applyNumberFormat="1" applyFont="1" applyFill="1" applyBorder="1" applyAlignment="1">
      <alignment horizontal="center" vertical="center" wrapText="1"/>
    </xf>
    <xf numFmtId="0" fontId="65" fillId="4" borderId="49" xfId="2598" applyNumberFormat="1" applyFont="1" applyFill="1" applyBorder="1" applyAlignment="1">
      <alignment horizontal="center" vertical="center" wrapText="1"/>
    </xf>
    <xf numFmtId="0" fontId="65" fillId="4" borderId="48" xfId="2598" applyNumberFormat="1" applyFont="1" applyFill="1" applyBorder="1" applyAlignment="1" applyProtection="1">
      <alignment horizontal="center" vertical="center" wrapText="1"/>
      <protection locked="0"/>
    </xf>
    <xf numFmtId="0" fontId="65" fillId="4" borderId="9" xfId="2598" applyNumberFormat="1" applyFont="1" applyFill="1" applyBorder="1" applyAlignment="1" applyProtection="1">
      <alignment horizontal="center" vertical="center" wrapText="1"/>
      <protection locked="0"/>
    </xf>
    <xf numFmtId="0" fontId="65" fillId="4" borderId="26" xfId="2598" applyNumberFormat="1" applyFont="1" applyFill="1" applyBorder="1" applyAlignment="1" applyProtection="1">
      <alignment horizontal="center" vertical="center" wrapText="1"/>
      <protection locked="0"/>
    </xf>
    <xf numFmtId="0" fontId="65" fillId="4" borderId="10" xfId="2598" applyNumberFormat="1" applyFont="1" applyFill="1" applyBorder="1" applyAlignment="1" applyProtection="1">
      <alignment horizontal="center" vertical="center" wrapText="1"/>
      <protection locked="0"/>
    </xf>
    <xf numFmtId="2" fontId="78" fillId="4" borderId="26" xfId="2598" applyNumberFormat="1" applyFont="1" applyFill="1" applyBorder="1" applyAlignment="1" applyProtection="1">
      <alignment horizontal="center" vertical="center" wrapText="1"/>
      <protection locked="0"/>
    </xf>
    <xf numFmtId="0" fontId="78" fillId="4" borderId="66" xfId="2598" applyNumberFormat="1" applyFont="1" applyFill="1" applyBorder="1" applyAlignment="1" applyProtection="1">
      <alignment horizontal="center" vertical="center" wrapText="1"/>
      <protection locked="0"/>
    </xf>
    <xf numFmtId="0" fontId="78" fillId="4" borderId="10" xfId="2598" applyNumberFormat="1" applyFont="1" applyFill="1" applyBorder="1" applyAlignment="1" applyProtection="1">
      <alignment horizontal="center" vertical="center" wrapText="1"/>
      <protection locked="0"/>
    </xf>
    <xf numFmtId="0" fontId="78" fillId="4" borderId="27" xfId="2598" applyNumberFormat="1" applyFont="1" applyFill="1" applyBorder="1" applyAlignment="1" applyProtection="1">
      <alignment horizontal="center" vertical="center" wrapText="1"/>
      <protection locked="0"/>
    </xf>
    <xf numFmtId="0" fontId="65" fillId="4" borderId="71" xfId="2598" applyNumberFormat="1" applyFont="1" applyFill="1" applyBorder="1" applyAlignment="1">
      <alignment horizontal="center" vertical="center"/>
    </xf>
    <xf numFmtId="0" fontId="65" fillId="4" borderId="58" xfId="2598" applyNumberFormat="1" applyFont="1" applyFill="1" applyBorder="1" applyAlignment="1">
      <alignment horizontal="center" vertical="center"/>
    </xf>
    <xf numFmtId="226" fontId="65" fillId="4" borderId="72" xfId="2598" applyNumberFormat="1" applyFont="1" applyFill="1" applyBorder="1" applyAlignment="1" applyProtection="1">
      <alignment horizontal="center" vertical="center"/>
    </xf>
    <xf numFmtId="226" fontId="65" fillId="4" borderId="73" xfId="2598" applyNumberFormat="1" applyFont="1" applyFill="1" applyBorder="1" applyAlignment="1" applyProtection="1">
      <alignment horizontal="center" vertical="center"/>
    </xf>
    <xf numFmtId="226" fontId="65" fillId="4" borderId="32" xfId="2587" applyNumberFormat="1" applyFont="1" applyFill="1" applyBorder="1" applyAlignment="1" applyProtection="1">
      <alignment horizontal="center" vertical="center" wrapText="1"/>
      <protection locked="0"/>
    </xf>
    <xf numFmtId="226" fontId="65" fillId="4" borderId="74" xfId="2587" applyNumberFormat="1" applyFont="1" applyFill="1" applyBorder="1" applyAlignment="1" applyProtection="1">
      <alignment horizontal="center" vertical="center" wrapText="1"/>
      <protection locked="0"/>
    </xf>
    <xf numFmtId="0" fontId="65" fillId="4" borderId="10" xfId="2598" applyNumberFormat="1" applyFont="1" applyFill="1" applyBorder="1" applyAlignment="1" applyProtection="1">
      <alignment horizontal="center" vertical="center"/>
      <protection locked="0"/>
    </xf>
    <xf numFmtId="226" fontId="65" fillId="4" borderId="29" xfId="2587" applyNumberFormat="1" applyFont="1" applyFill="1" applyBorder="1" applyAlignment="1" applyProtection="1">
      <alignment horizontal="center" vertical="center" wrapText="1"/>
      <protection locked="0"/>
    </xf>
    <xf numFmtId="226" fontId="65" fillId="4" borderId="69" xfId="2587" applyNumberFormat="1" applyFont="1" applyFill="1" applyBorder="1" applyAlignment="1" applyProtection="1">
      <alignment horizontal="center" vertical="center" wrapText="1"/>
      <protection locked="0"/>
    </xf>
    <xf numFmtId="0" fontId="65" fillId="26" borderId="9" xfId="2598" applyNumberFormat="1" applyFont="1" applyFill="1" applyBorder="1" applyAlignment="1" applyProtection="1">
      <alignment horizontal="center" vertical="center" wrapText="1"/>
      <protection locked="0"/>
    </xf>
    <xf numFmtId="0" fontId="65" fillId="26" borderId="10" xfId="2598" applyNumberFormat="1" applyFont="1" applyFill="1" applyBorder="1" applyAlignment="1" applyProtection="1">
      <alignment horizontal="center" vertical="center" wrapText="1"/>
      <protection locked="0"/>
    </xf>
    <xf numFmtId="2" fontId="78" fillId="26" borderId="10" xfId="2598" applyNumberFormat="1" applyFont="1" applyFill="1" applyBorder="1" applyAlignment="1" applyProtection="1">
      <alignment horizontal="center" vertical="center" wrapText="1"/>
      <protection locked="0"/>
    </xf>
    <xf numFmtId="0" fontId="78" fillId="26" borderId="27" xfId="2598" applyNumberFormat="1" applyFont="1" applyFill="1" applyBorder="1" applyAlignment="1" applyProtection="1">
      <alignment horizontal="center" vertical="center" wrapText="1"/>
      <protection locked="0"/>
    </xf>
    <xf numFmtId="0" fontId="78" fillId="26" borderId="10" xfId="2598" applyNumberFormat="1" applyFont="1" applyFill="1" applyBorder="1" applyAlignment="1" applyProtection="1">
      <alignment horizontal="center" vertical="center" wrapText="1"/>
      <protection locked="0"/>
    </xf>
    <xf numFmtId="0" fontId="65" fillId="4" borderId="67" xfId="2598" applyNumberFormat="1" applyFont="1" applyFill="1" applyBorder="1" applyAlignment="1" applyProtection="1">
      <alignment horizontal="center" vertical="center" wrapText="1"/>
      <protection locked="0"/>
    </xf>
    <xf numFmtId="0" fontId="65" fillId="4" borderId="68" xfId="2598" applyNumberFormat="1" applyFont="1" applyFill="1" applyBorder="1" applyAlignment="1" applyProtection="1">
      <alignment horizontal="center" vertical="center" wrapText="1"/>
      <protection locked="0"/>
    </xf>
    <xf numFmtId="0" fontId="65" fillId="4" borderId="62" xfId="2598" applyNumberFormat="1" applyFont="1" applyFill="1" applyBorder="1" applyAlignment="1" applyProtection="1">
      <alignment horizontal="center" vertical="center" wrapText="1"/>
      <protection locked="0"/>
    </xf>
    <xf numFmtId="0" fontId="65" fillId="4" borderId="21" xfId="2598" applyNumberFormat="1" applyFont="1" applyFill="1" applyBorder="1" applyAlignment="1" applyProtection="1">
      <alignment horizontal="center" vertical="center"/>
      <protection locked="0"/>
    </xf>
    <xf numFmtId="0" fontId="65" fillId="4" borderId="26" xfId="2598" applyNumberFormat="1" applyFont="1" applyFill="1" applyBorder="1" applyAlignment="1" applyProtection="1">
      <alignment horizontal="center" vertical="center"/>
      <protection locked="0"/>
    </xf>
    <xf numFmtId="0" fontId="65" fillId="4" borderId="27" xfId="2598" applyNumberFormat="1" applyFont="1" applyFill="1" applyBorder="1" applyAlignment="1" applyProtection="1">
      <alignment horizontal="center" vertical="center" wrapText="1"/>
      <protection locked="0"/>
    </xf>
    <xf numFmtId="0" fontId="0" fillId="4" borderId="10" xfId="0" applyNumberFormat="1" applyFont="1" applyFill="1" applyBorder="1" applyAlignment="1"/>
    <xf numFmtId="0" fontId="65" fillId="4" borderId="66" xfId="2598" applyNumberFormat="1" applyFont="1" applyFill="1" applyBorder="1" applyAlignment="1" applyProtection="1">
      <alignment horizontal="center" vertical="center"/>
      <protection locked="0"/>
    </xf>
    <xf numFmtId="0" fontId="65" fillId="4" borderId="27" xfId="2598" applyNumberFormat="1" applyFont="1" applyFill="1" applyBorder="1" applyAlignment="1" applyProtection="1">
      <alignment horizontal="center" vertical="center"/>
      <protection locked="0"/>
    </xf>
    <xf numFmtId="0" fontId="78" fillId="26" borderId="27" xfId="2598" applyNumberFormat="1" applyFont="1" applyFill="1" applyBorder="1" applyAlignment="1" applyProtection="1">
      <alignment horizontal="center" vertical="center"/>
      <protection locked="0"/>
    </xf>
    <xf numFmtId="186" fontId="78" fillId="4" borderId="26" xfId="2598" applyNumberFormat="1" applyFont="1" applyFill="1" applyBorder="1" applyAlignment="1" applyProtection="1">
      <alignment horizontal="center" vertical="center" wrapText="1"/>
      <protection locked="0"/>
    </xf>
    <xf numFmtId="186" fontId="78" fillId="4" borderId="10" xfId="2598" applyNumberFormat="1" applyFont="1" applyFill="1" applyBorder="1" applyAlignment="1" applyProtection="1">
      <alignment horizontal="center" vertical="center" wrapText="1"/>
      <protection locked="0"/>
    </xf>
    <xf numFmtId="0" fontId="65" fillId="26" borderId="10" xfId="2598" applyNumberFormat="1" applyFont="1" applyFill="1" applyBorder="1" applyAlignment="1" applyProtection="1">
      <alignment horizontal="center" vertical="center"/>
      <protection locked="0"/>
    </xf>
    <xf numFmtId="0" fontId="65" fillId="26" borderId="57" xfId="2598" applyNumberFormat="1" applyFont="1" applyFill="1" applyBorder="1" applyAlignment="1" applyProtection="1">
      <alignment horizontal="center" vertical="center" wrapText="1"/>
      <protection locked="0"/>
    </xf>
    <xf numFmtId="0" fontId="65" fillId="26" borderId="21" xfId="2598" applyNumberFormat="1" applyFont="1" applyFill="1" applyBorder="1" applyAlignment="1" applyProtection="1">
      <alignment horizontal="center" vertical="center" wrapText="1"/>
      <protection locked="0"/>
    </xf>
    <xf numFmtId="0" fontId="78" fillId="26" borderId="21" xfId="2598" applyNumberFormat="1" applyFont="1" applyFill="1" applyBorder="1" applyAlignment="1" applyProtection="1">
      <alignment horizontal="center" vertical="center" wrapText="1"/>
      <protection locked="0"/>
    </xf>
    <xf numFmtId="0" fontId="78" fillId="26" borderId="22" xfId="2598" applyNumberFormat="1" applyFont="1" applyFill="1" applyBorder="1" applyAlignment="1" applyProtection="1">
      <alignment horizontal="center" vertical="center"/>
      <protection locked="0"/>
    </xf>
    <xf numFmtId="2" fontId="79" fillId="4" borderId="26" xfId="2598" applyNumberFormat="1" applyFont="1" applyFill="1" applyBorder="1" applyAlignment="1" applyProtection="1">
      <alignment horizontal="center" vertical="center" wrapText="1"/>
      <protection locked="0"/>
    </xf>
    <xf numFmtId="0" fontId="79" fillId="4" borderId="10" xfId="2598" applyNumberFormat="1" applyFont="1" applyFill="1" applyBorder="1" applyAlignment="1" applyProtection="1">
      <alignment horizontal="center" vertical="center" wrapText="1"/>
      <protection locked="0"/>
    </xf>
    <xf numFmtId="0" fontId="65" fillId="4" borderId="63" xfId="2598" applyNumberFormat="1" applyFont="1" applyFill="1" applyBorder="1" applyAlignment="1" applyProtection="1">
      <alignment horizontal="center" vertical="center" wrapText="1"/>
      <protection locked="0"/>
    </xf>
    <xf numFmtId="0" fontId="65" fillId="4" borderId="64" xfId="2598" applyNumberFormat="1" applyFont="1" applyFill="1" applyBorder="1" applyAlignment="1" applyProtection="1">
      <alignment horizontal="center" vertical="center" wrapText="1"/>
      <protection locked="0"/>
    </xf>
    <xf numFmtId="0" fontId="65" fillId="4" borderId="65" xfId="2598" applyNumberFormat="1" applyFont="1" applyFill="1" applyBorder="1" applyAlignment="1" applyProtection="1">
      <alignment horizontal="center" vertical="center" wrapText="1"/>
      <protection locked="0"/>
    </xf>
    <xf numFmtId="0" fontId="63" fillId="4" borderId="33" xfId="2599" applyNumberFormat="1" applyFont="1" applyFill="1" applyBorder="1" applyAlignment="1" applyProtection="1">
      <alignment horizontal="center" vertical="center"/>
    </xf>
    <xf numFmtId="0" fontId="63" fillId="4" borderId="4" xfId="2599" applyNumberFormat="1" applyFont="1" applyFill="1" applyBorder="1" applyAlignment="1" applyProtection="1">
      <alignment horizontal="center" vertical="center"/>
    </xf>
    <xf numFmtId="0" fontId="63" fillId="4" borderId="60" xfId="2599" applyNumberFormat="1" applyFont="1" applyFill="1" applyBorder="1" applyAlignment="1" applyProtection="1">
      <alignment horizontal="center" vertical="center"/>
    </xf>
    <xf numFmtId="0" fontId="76" fillId="4" borderId="48" xfId="2599" applyNumberFormat="1" applyFont="1" applyFill="1" applyBorder="1" applyAlignment="1">
      <alignment horizontal="center" vertical="center"/>
    </xf>
    <xf numFmtId="0" fontId="76" fillId="4" borderId="9" xfId="2599" applyNumberFormat="1" applyFont="1" applyFill="1" applyBorder="1" applyAlignment="1">
      <alignment horizontal="center" vertical="center"/>
    </xf>
    <xf numFmtId="0" fontId="76" fillId="4" borderId="61" xfId="2599" applyNumberFormat="1" applyFont="1" applyFill="1" applyBorder="1" applyAlignment="1">
      <alignment horizontal="center" vertical="center"/>
    </xf>
    <xf numFmtId="179" fontId="76" fillId="4" borderId="26" xfId="2599" applyNumberFormat="1" applyFont="1" applyFill="1" applyBorder="1" applyAlignment="1">
      <alignment horizontal="center" vertical="center"/>
    </xf>
    <xf numFmtId="179" fontId="76" fillId="4" borderId="10" xfId="2599" applyNumberFormat="1" applyFont="1" applyFill="1" applyBorder="1" applyAlignment="1">
      <alignment horizontal="center" vertical="center"/>
    </xf>
    <xf numFmtId="0" fontId="76" fillId="4" borderId="26" xfId="2599" applyNumberFormat="1" applyFont="1" applyFill="1" applyBorder="1" applyAlignment="1">
      <alignment horizontal="center" vertical="center"/>
    </xf>
    <xf numFmtId="0" fontId="76" fillId="4" borderId="10" xfId="2599" applyNumberFormat="1" applyFont="1" applyFill="1" applyBorder="1" applyAlignment="1">
      <alignment horizontal="center" vertical="center"/>
    </xf>
    <xf numFmtId="0" fontId="76" fillId="4" borderId="11" xfId="2599" applyNumberFormat="1" applyFont="1" applyFill="1" applyBorder="1" applyAlignment="1">
      <alignment horizontal="center" vertical="center"/>
    </xf>
    <xf numFmtId="0" fontId="76" fillId="4" borderId="66" xfId="2599" applyNumberFormat="1" applyFont="1" applyFill="1" applyBorder="1" applyAlignment="1">
      <alignment horizontal="center" vertical="center"/>
    </xf>
    <xf numFmtId="0" fontId="76" fillId="4" borderId="27" xfId="2599" applyNumberFormat="1" applyFont="1" applyFill="1" applyBorder="1" applyAlignment="1">
      <alignment horizontal="center" vertical="center"/>
    </xf>
    <xf numFmtId="0" fontId="76" fillId="4" borderId="28" xfId="2599" applyNumberFormat="1" applyFont="1" applyFill="1" applyBorder="1" applyAlignment="1">
      <alignment horizontal="center" vertical="center"/>
    </xf>
    <xf numFmtId="181" fontId="76" fillId="4" borderId="10" xfId="2599" applyNumberFormat="1" applyFont="1" applyFill="1" applyBorder="1" applyAlignment="1">
      <alignment horizontal="center" vertical="center" wrapText="1"/>
    </xf>
    <xf numFmtId="181" fontId="76" fillId="4" borderId="10" xfId="2599" applyNumberFormat="1" applyFont="1" applyFill="1" applyBorder="1" applyAlignment="1">
      <alignment horizontal="center" vertical="center"/>
    </xf>
    <xf numFmtId="181" fontId="76" fillId="4" borderId="12" xfId="2599" applyNumberFormat="1" applyFont="1" applyFill="1" applyBorder="1" applyAlignment="1">
      <alignment horizontal="center" vertical="center" wrapText="1"/>
    </xf>
    <xf numFmtId="181" fontId="76" fillId="4" borderId="86" xfId="2599" applyNumberFormat="1" applyFont="1" applyFill="1" applyBorder="1" applyAlignment="1">
      <alignment horizontal="center" vertical="center" wrapText="1"/>
    </xf>
    <xf numFmtId="181" fontId="76" fillId="4" borderId="42" xfId="2599" applyNumberFormat="1" applyFont="1" applyFill="1" applyBorder="1" applyAlignment="1">
      <alignment horizontal="center" vertical="center" wrapText="1"/>
    </xf>
    <xf numFmtId="181" fontId="76" fillId="4" borderId="29" xfId="2599" applyNumberFormat="1" applyFont="1" applyFill="1" applyBorder="1" applyAlignment="1">
      <alignment horizontal="center" vertical="center"/>
    </xf>
    <xf numFmtId="181" fontId="76" fillId="4" borderId="47" xfId="2599" applyNumberFormat="1" applyFont="1" applyFill="1" applyBorder="1" applyAlignment="1">
      <alignment horizontal="center" vertical="center"/>
    </xf>
    <xf numFmtId="0" fontId="3" fillId="0" borderId="4" xfId="2596" applyNumberFormat="1" applyFont="1" applyBorder="1" applyAlignment="1">
      <alignment horizontal="center" vertical="center"/>
    </xf>
    <xf numFmtId="0" fontId="3" fillId="0" borderId="73" xfId="2596" applyNumberFormat="1" applyFont="1" applyBorder="1" applyAlignment="1">
      <alignment horizontal="center" vertical="center"/>
    </xf>
    <xf numFmtId="0" fontId="72" fillId="0" borderId="0" xfId="2596" applyNumberFormat="1" applyFont="1" applyAlignment="1">
      <alignment horizontal="center" vertical="center"/>
    </xf>
    <xf numFmtId="0" fontId="72" fillId="0" borderId="0" xfId="2596" applyNumberFormat="1" applyFont="1" applyBorder="1" applyAlignment="1">
      <alignment horizontal="center" vertical="center"/>
    </xf>
    <xf numFmtId="211" fontId="72" fillId="0" borderId="0" xfId="2596" applyNumberFormat="1" applyFont="1" applyBorder="1" applyAlignment="1">
      <alignment horizontal="center" vertical="center"/>
    </xf>
    <xf numFmtId="0" fontId="3" fillId="0" borderId="33" xfId="2596" applyNumberFormat="1" applyFont="1" applyBorder="1" applyAlignment="1">
      <alignment horizontal="center" vertical="center"/>
    </xf>
    <xf numFmtId="195" fontId="72" fillId="0" borderId="0" xfId="2596" applyNumberFormat="1" applyFont="1" applyBorder="1" applyAlignment="1">
      <alignment horizontal="center" vertical="center"/>
    </xf>
    <xf numFmtId="193" fontId="72" fillId="0" borderId="0" xfId="2596" applyNumberFormat="1" applyFont="1" applyBorder="1" applyAlignment="1">
      <alignment horizontal="center" vertical="center"/>
    </xf>
    <xf numFmtId="212" fontId="72" fillId="0" borderId="0" xfId="2596" applyNumberFormat="1" applyFont="1" applyBorder="1" applyAlignment="1">
      <alignment horizontal="center" vertical="center"/>
    </xf>
    <xf numFmtId="12" fontId="72" fillId="0" borderId="0" xfId="2596" applyNumberFormat="1" applyFont="1" applyBorder="1" applyAlignment="1">
      <alignment horizontal="center" vertical="center"/>
    </xf>
    <xf numFmtId="187" fontId="72" fillId="0" borderId="0" xfId="2596" applyNumberFormat="1" applyFont="1" applyBorder="1" applyAlignment="1">
      <alignment horizontal="center" vertical="center"/>
    </xf>
    <xf numFmtId="13" fontId="72" fillId="0" borderId="0" xfId="2596" applyNumberFormat="1" applyFont="1" applyBorder="1" applyAlignment="1">
      <alignment horizontal="left" vertical="center"/>
    </xf>
    <xf numFmtId="209" fontId="72" fillId="0" borderId="0" xfId="2596" applyNumberFormat="1" applyFont="1" applyBorder="1" applyAlignment="1">
      <alignment horizontal="center" vertical="center"/>
    </xf>
    <xf numFmtId="203" fontId="64" fillId="0" borderId="34" xfId="2600" applyNumberFormat="1" applyFont="1" applyFill="1" applyBorder="1" applyAlignment="1">
      <alignment horizontal="center" vertical="center"/>
    </xf>
    <xf numFmtId="203" fontId="64" fillId="0" borderId="0" xfId="2600" applyNumberFormat="1" applyFont="1" applyFill="1" applyBorder="1" applyAlignment="1">
      <alignment horizontal="center" vertical="center"/>
    </xf>
    <xf numFmtId="203" fontId="64" fillId="0" borderId="36" xfId="2600" applyNumberFormat="1" applyFont="1" applyFill="1" applyBorder="1" applyAlignment="1">
      <alignment horizontal="center" vertical="center"/>
    </xf>
    <xf numFmtId="203" fontId="64" fillId="0" borderId="38" xfId="2600" applyNumberFormat="1" applyFont="1" applyFill="1" applyBorder="1" applyAlignment="1">
      <alignment horizontal="center" vertical="center"/>
    </xf>
    <xf numFmtId="203" fontId="64" fillId="0" borderId="37" xfId="2600" applyNumberFormat="1" applyFont="1" applyFill="1" applyBorder="1" applyAlignment="1">
      <alignment horizontal="center" vertical="center"/>
    </xf>
    <xf numFmtId="203" fontId="64" fillId="0" borderId="39" xfId="2600" applyNumberFormat="1" applyFont="1" applyFill="1" applyBorder="1" applyAlignment="1">
      <alignment horizontal="center" vertical="center"/>
    </xf>
    <xf numFmtId="207" fontId="64" fillId="0" borderId="34" xfId="2600" applyNumberFormat="1" applyFont="1" applyFill="1" applyBorder="1" applyAlignment="1">
      <alignment horizontal="center" vertical="center"/>
    </xf>
    <xf numFmtId="207" fontId="64" fillId="0" borderId="0" xfId="2600" applyNumberFormat="1" applyFont="1" applyFill="1" applyBorder="1" applyAlignment="1">
      <alignment horizontal="center" vertical="center"/>
    </xf>
    <xf numFmtId="207" fontId="64" fillId="0" borderId="36" xfId="2600" applyNumberFormat="1" applyFont="1" applyFill="1" applyBorder="1" applyAlignment="1">
      <alignment horizontal="center" vertical="center"/>
    </xf>
    <xf numFmtId="0" fontId="70" fillId="0" borderId="34" xfId="2600" applyNumberFormat="1" applyFont="1" applyFill="1" applyBorder="1" applyAlignment="1">
      <alignment horizontal="center" vertical="center"/>
    </xf>
    <xf numFmtId="0" fontId="70" fillId="0" borderId="0" xfId="2600" applyNumberFormat="1" applyFont="1" applyFill="1" applyBorder="1" applyAlignment="1">
      <alignment horizontal="center" vertical="center"/>
    </xf>
    <xf numFmtId="0" fontId="64" fillId="0" borderId="34" xfId="2600" applyNumberFormat="1" applyFont="1" applyBorder="1" applyAlignment="1">
      <alignment horizontal="center" vertical="center"/>
    </xf>
    <xf numFmtId="0" fontId="64" fillId="0" borderId="0" xfId="2600" applyNumberFormat="1" applyFont="1" applyBorder="1" applyAlignment="1">
      <alignment horizontal="center" vertical="center"/>
    </xf>
    <xf numFmtId="0" fontId="64" fillId="0" borderId="36" xfId="2600" applyNumberFormat="1" applyFont="1" applyBorder="1" applyAlignment="1">
      <alignment horizontal="center" vertical="center"/>
    </xf>
    <xf numFmtId="176" fontId="70" fillId="0" borderId="0" xfId="2600" applyNumberFormat="1" applyFont="1" applyFill="1" applyBorder="1" applyAlignment="1">
      <alignment horizontal="center" vertical="center"/>
    </xf>
    <xf numFmtId="0" fontId="70" fillId="0" borderId="0" xfId="2600" quotePrefix="1" applyNumberFormat="1" applyFont="1" applyFill="1" applyBorder="1" applyAlignment="1">
      <alignment horizontal="center" vertical="center"/>
    </xf>
    <xf numFmtId="208" fontId="64" fillId="0" borderId="34" xfId="2600" applyNumberFormat="1" applyFont="1" applyFill="1" applyBorder="1" applyAlignment="1">
      <alignment horizontal="center" vertical="center"/>
    </xf>
    <xf numFmtId="208" fontId="64" fillId="0" borderId="0" xfId="2600" applyNumberFormat="1" applyFont="1" applyFill="1" applyBorder="1" applyAlignment="1">
      <alignment horizontal="center" vertical="center"/>
    </xf>
    <xf numFmtId="208" fontId="64" fillId="0" borderId="36" xfId="2600" applyNumberFormat="1" applyFont="1" applyFill="1" applyBorder="1" applyAlignment="1">
      <alignment horizontal="center" vertical="center"/>
    </xf>
    <xf numFmtId="0" fontId="72" fillId="0" borderId="0" xfId="2596" applyNumberFormat="1" applyFont="1" applyBorder="1" applyAlignment="1">
      <alignment horizontal="center"/>
    </xf>
    <xf numFmtId="195" fontId="81" fillId="0" borderId="0" xfId="2596" applyNumberFormat="1" applyFont="1" applyBorder="1" applyAlignment="1">
      <alignment horizontal="center"/>
    </xf>
    <xf numFmtId="2" fontId="70" fillId="0" borderId="0" xfId="2600" applyNumberFormat="1" applyFont="1" applyFill="1" applyBorder="1" applyAlignment="1">
      <alignment horizontal="center" vertical="center"/>
    </xf>
    <xf numFmtId="211" fontId="80" fillId="0" borderId="0" xfId="2600" quotePrefix="1" applyNumberFormat="1" applyFont="1" applyFill="1" applyBorder="1" applyAlignment="1">
      <alignment horizontal="right" vertical="center"/>
    </xf>
    <xf numFmtId="211" fontId="80" fillId="0" borderId="0" xfId="2600" applyNumberFormat="1" applyFont="1" applyFill="1" applyBorder="1" applyAlignment="1">
      <alignment horizontal="right" vertical="center"/>
    </xf>
    <xf numFmtId="193" fontId="70" fillId="0" borderId="0" xfId="2600" quotePrefix="1" applyNumberFormat="1" applyFont="1" applyFill="1" applyBorder="1" applyAlignment="1">
      <alignment horizontal="right" vertical="center"/>
    </xf>
    <xf numFmtId="193" fontId="70" fillId="0" borderId="0" xfId="2600" applyNumberFormat="1" applyFont="1" applyFill="1" applyBorder="1" applyAlignment="1">
      <alignment horizontal="right" vertical="center"/>
    </xf>
    <xf numFmtId="183" fontId="70" fillId="0" borderId="0" xfId="2600" applyNumberFormat="1" applyFont="1" applyFill="1" applyBorder="1" applyAlignment="1">
      <alignment horizontal="center" vertical="center"/>
    </xf>
    <xf numFmtId="193" fontId="70" fillId="0" borderId="0" xfId="2600" applyNumberFormat="1" applyFont="1" applyFill="1" applyBorder="1" applyAlignment="1">
      <alignment horizontal="center" vertical="center"/>
    </xf>
    <xf numFmtId="0" fontId="65" fillId="0" borderId="0" xfId="2600" applyNumberFormat="1" applyFont="1" applyBorder="1" applyAlignment="1">
      <alignment horizontal="center" vertical="center"/>
    </xf>
    <xf numFmtId="0" fontId="65" fillId="0" borderId="36" xfId="2600" applyNumberFormat="1" applyFont="1" applyBorder="1" applyAlignment="1">
      <alignment horizontal="center" vertical="center"/>
    </xf>
    <xf numFmtId="193" fontId="70" fillId="0" borderId="0" xfId="2600" quotePrefix="1" applyNumberFormat="1" applyFont="1" applyFill="1" applyBorder="1" applyAlignment="1">
      <alignment horizontal="center" vertical="center"/>
    </xf>
    <xf numFmtId="1" fontId="70" fillId="0" borderId="0" xfId="2600" applyNumberFormat="1" applyFont="1" applyFill="1" applyBorder="1" applyAlignment="1">
      <alignment horizontal="center" vertical="center"/>
    </xf>
    <xf numFmtId="183" fontId="70" fillId="0" borderId="0" xfId="2600" applyNumberFormat="1" applyFont="1" applyFill="1" applyBorder="1" applyAlignment="1">
      <alignment vertical="center"/>
    </xf>
    <xf numFmtId="0" fontId="64" fillId="7" borderId="34" xfId="2600" applyNumberFormat="1" applyFont="1" applyFill="1" applyBorder="1" applyAlignment="1">
      <alignment horizontal="center" vertical="center"/>
    </xf>
    <xf numFmtId="0" fontId="64" fillId="7" borderId="0" xfId="2600" applyNumberFormat="1" applyFont="1" applyFill="1" applyBorder="1" applyAlignment="1">
      <alignment horizontal="center" vertical="center"/>
    </xf>
    <xf numFmtId="0" fontId="64" fillId="7" borderId="36" xfId="2600" applyNumberFormat="1" applyFont="1" applyFill="1" applyBorder="1" applyAlignment="1">
      <alignment horizontal="center" vertical="center"/>
    </xf>
    <xf numFmtId="203" fontId="64" fillId="7" borderId="34" xfId="2600" applyNumberFormat="1" applyFont="1" applyFill="1" applyBorder="1" applyAlignment="1">
      <alignment horizontal="center" vertical="center"/>
    </xf>
    <xf numFmtId="203" fontId="64" fillId="7" borderId="0" xfId="2600" applyNumberFormat="1" applyFont="1" applyFill="1" applyBorder="1" applyAlignment="1">
      <alignment horizontal="center" vertical="center"/>
    </xf>
    <xf numFmtId="203" fontId="64" fillId="7" borderId="36" xfId="2600" applyNumberFormat="1" applyFont="1" applyFill="1" applyBorder="1" applyAlignment="1">
      <alignment horizontal="center" vertical="center"/>
    </xf>
    <xf numFmtId="0" fontId="65" fillId="0" borderId="34" xfId="2600" applyNumberFormat="1" applyFont="1" applyBorder="1" applyAlignment="1">
      <alignment horizontal="center" vertical="center"/>
    </xf>
    <xf numFmtId="225" fontId="64" fillId="7" borderId="34" xfId="2600" applyNumberFormat="1" applyFont="1" applyFill="1" applyBorder="1" applyAlignment="1">
      <alignment horizontal="center" vertical="center"/>
    </xf>
    <xf numFmtId="225" fontId="64" fillId="7" borderId="0" xfId="2600" applyNumberFormat="1" applyFont="1" applyFill="1" applyBorder="1" applyAlignment="1">
      <alignment horizontal="center" vertical="center"/>
    </xf>
    <xf numFmtId="225" fontId="64" fillId="7" borderId="36" xfId="2600" applyNumberFormat="1" applyFont="1" applyFill="1" applyBorder="1" applyAlignment="1">
      <alignment horizontal="center" vertical="center"/>
    </xf>
    <xf numFmtId="224" fontId="70" fillId="7" borderId="0" xfId="2600" applyNumberFormat="1" applyFont="1" applyFill="1" applyBorder="1" applyAlignment="1">
      <alignment horizontal="center" vertical="center"/>
    </xf>
    <xf numFmtId="182" fontId="70" fillId="7" borderId="0" xfId="2600" applyNumberFormat="1" applyFont="1" applyFill="1" applyBorder="1" applyAlignment="1">
      <alignment horizontal="center" vertical="center"/>
    </xf>
    <xf numFmtId="183" fontId="69" fillId="7" borderId="0" xfId="2600" applyNumberFormat="1" applyFont="1" applyFill="1" applyBorder="1" applyAlignment="1">
      <alignment horizontal="center" vertical="center"/>
    </xf>
    <xf numFmtId="0" fontId="0" fillId="7" borderId="0" xfId="0" applyNumberFormat="1" applyFill="1" applyBorder="1" applyAlignment="1">
      <alignment horizontal="center" vertical="center"/>
    </xf>
    <xf numFmtId="210" fontId="70" fillId="7" borderId="0" xfId="2600" quotePrefix="1" applyNumberFormat="1" applyFont="1" applyFill="1" applyBorder="1" applyAlignment="1">
      <alignment horizontal="right" vertical="center"/>
    </xf>
    <xf numFmtId="194" fontId="64" fillId="0" borderId="40" xfId="2600" applyNumberFormat="1" applyFont="1" applyFill="1" applyBorder="1" applyAlignment="1">
      <alignment horizontal="center" vertical="center"/>
    </xf>
    <xf numFmtId="0" fontId="0" fillId="0" borderId="35" xfId="0" applyNumberFormat="1" applyBorder="1" applyAlignment="1">
      <alignment horizontal="center" vertical="center"/>
    </xf>
    <xf numFmtId="0" fontId="0" fillId="0" borderId="41" xfId="0" applyNumberFormat="1" applyBorder="1" applyAlignment="1">
      <alignment horizontal="center" vertical="center"/>
    </xf>
    <xf numFmtId="194" fontId="64" fillId="0" borderId="34" xfId="2600" applyNumberFormat="1" applyFont="1" applyFill="1" applyBorder="1" applyAlignment="1">
      <alignment horizontal="center" vertical="center"/>
    </xf>
    <xf numFmtId="194" fontId="64" fillId="0" borderId="0" xfId="2600" applyNumberFormat="1" applyFont="1" applyFill="1" applyBorder="1" applyAlignment="1">
      <alignment horizontal="center" vertical="center"/>
    </xf>
    <xf numFmtId="194" fontId="64" fillId="0" borderId="36" xfId="2600" applyNumberFormat="1" applyFont="1" applyFill="1" applyBorder="1" applyAlignment="1">
      <alignment horizontal="center" vertical="center"/>
    </xf>
    <xf numFmtId="0" fontId="0" fillId="0" borderId="0" xfId="0" applyNumberFormat="1" applyBorder="1" applyAlignment="1">
      <alignment horizontal="center" vertical="center"/>
    </xf>
    <xf numFmtId="0" fontId="0" fillId="0" borderId="36" xfId="0" applyNumberFormat="1" applyBorder="1" applyAlignment="1">
      <alignment horizontal="center" vertical="center"/>
    </xf>
    <xf numFmtId="196" fontId="70" fillId="0" borderId="0" xfId="2600" applyNumberFormat="1" applyFont="1" applyFill="1" applyBorder="1" applyAlignment="1">
      <alignment horizontal="center" vertical="center"/>
    </xf>
    <xf numFmtId="176" fontId="70" fillId="0" borderId="0" xfId="0" applyNumberFormat="1" applyFont="1" applyFill="1" applyBorder="1" applyAlignment="1">
      <alignment horizontal="center" vertical="center"/>
    </xf>
    <xf numFmtId="176" fontId="69" fillId="0" borderId="34" xfId="0" applyNumberFormat="1" applyFont="1" applyFill="1" applyBorder="1" applyAlignment="1">
      <alignment horizontal="center" vertical="center"/>
    </xf>
    <xf numFmtId="176" fontId="69" fillId="0" borderId="0" xfId="0" applyNumberFormat="1" applyFont="1" applyFill="1" applyBorder="1" applyAlignment="1">
      <alignment horizontal="center" vertical="center"/>
    </xf>
    <xf numFmtId="182" fontId="64" fillId="0" borderId="0" xfId="0" applyNumberFormat="1" applyFont="1" applyFill="1" applyBorder="1" applyAlignment="1">
      <alignment horizontal="center" vertical="center" textRotation="90"/>
    </xf>
    <xf numFmtId="0" fontId="70" fillId="0" borderId="0" xfId="0" applyNumberFormat="1" applyFont="1" applyFill="1" applyBorder="1" applyAlignment="1">
      <alignment horizontal="right" vertical="center"/>
    </xf>
    <xf numFmtId="1" fontId="70" fillId="0" borderId="0" xfId="0" applyNumberFormat="1" applyFont="1" applyFill="1" applyBorder="1" applyAlignment="1">
      <alignment horizontal="center" vertical="center"/>
    </xf>
    <xf numFmtId="176" fontId="64" fillId="0" borderId="0" xfId="0" applyNumberFormat="1" applyFont="1" applyFill="1" applyBorder="1" applyAlignment="1">
      <alignment horizontal="center" vertical="center" textRotation="90"/>
    </xf>
    <xf numFmtId="203" fontId="64" fillId="0" borderId="40" xfId="2600" applyNumberFormat="1" applyFont="1" applyFill="1" applyBorder="1" applyAlignment="1">
      <alignment horizontal="center" vertical="center"/>
    </xf>
    <xf numFmtId="203" fontId="64" fillId="0" borderId="35" xfId="2600" applyNumberFormat="1" applyFont="1" applyFill="1" applyBorder="1" applyAlignment="1">
      <alignment horizontal="center" vertical="center"/>
    </xf>
    <xf numFmtId="203" fontId="64" fillId="0" borderId="41" xfId="2600" applyNumberFormat="1" applyFont="1" applyFill="1" applyBorder="1" applyAlignment="1">
      <alignment horizontal="center" vertical="center"/>
    </xf>
    <xf numFmtId="195" fontId="70" fillId="0" borderId="0" xfId="0" applyNumberFormat="1" applyFont="1" applyFill="1" applyBorder="1" applyAlignment="1">
      <alignment horizontal="center" vertical="top" textRotation="90"/>
    </xf>
    <xf numFmtId="0" fontId="63" fillId="0" borderId="33" xfId="0" applyNumberFormat="1" applyFont="1" applyFill="1" applyBorder="1" applyAlignment="1">
      <alignment horizontal="center" vertical="center"/>
    </xf>
    <xf numFmtId="0" fontId="63" fillId="0" borderId="4" xfId="0" applyNumberFormat="1" applyFont="1" applyFill="1" applyBorder="1" applyAlignment="1">
      <alignment horizontal="center" vertical="center"/>
    </xf>
    <xf numFmtId="0" fontId="63" fillId="0" borderId="73" xfId="0" applyNumberFormat="1" applyFont="1" applyFill="1" applyBorder="1" applyAlignment="1">
      <alignment horizontal="center" vertical="center"/>
    </xf>
    <xf numFmtId="0" fontId="70" fillId="0" borderId="0" xfId="0" applyNumberFormat="1" applyFont="1" applyFill="1" applyBorder="1" applyAlignment="1">
      <alignment horizontal="center" vertical="center"/>
    </xf>
    <xf numFmtId="0" fontId="70" fillId="0" borderId="0" xfId="0" quotePrefix="1" applyNumberFormat="1" applyFont="1" applyFill="1" applyBorder="1" applyAlignment="1">
      <alignment horizontal="left" vertical="center" textRotation="50"/>
    </xf>
    <xf numFmtId="0" fontId="70" fillId="0" borderId="0" xfId="0" applyNumberFormat="1" applyFont="1" applyAlignment="1">
      <alignment vertical="center"/>
    </xf>
    <xf numFmtId="0" fontId="68" fillId="0" borderId="4" xfId="0" applyNumberFormat="1" applyFont="1" applyFill="1" applyBorder="1" applyAlignment="1">
      <alignment horizontal="center" vertical="center"/>
    </xf>
    <xf numFmtId="178" fontId="68" fillId="0" borderId="4" xfId="0" applyNumberFormat="1" applyFont="1" applyFill="1" applyBorder="1" applyAlignment="1">
      <alignment horizontal="center" vertical="center"/>
    </xf>
    <xf numFmtId="200" fontId="68" fillId="0" borderId="4" xfId="0" applyNumberFormat="1" applyFont="1" applyFill="1" applyBorder="1" applyAlignment="1">
      <alignment horizontal="center" vertical="center"/>
    </xf>
    <xf numFmtId="201" fontId="68" fillId="0" borderId="4" xfId="0" applyNumberFormat="1" applyFont="1" applyFill="1" applyBorder="1" applyAlignment="1">
      <alignment horizontal="center" vertical="center"/>
    </xf>
    <xf numFmtId="201" fontId="68" fillId="0" borderId="73" xfId="0" applyNumberFormat="1" applyFont="1" applyFill="1" applyBorder="1" applyAlignment="1">
      <alignment horizontal="center" vertical="center"/>
    </xf>
    <xf numFmtId="202" fontId="69" fillId="0" borderId="0" xfId="0" applyNumberFormat="1" applyFont="1" applyFill="1" applyBorder="1" applyAlignment="1">
      <alignment horizontal="center" vertical="center"/>
    </xf>
    <xf numFmtId="2" fontId="72" fillId="0" borderId="0" xfId="2596" applyNumberFormat="1" applyFont="1" applyAlignment="1">
      <alignment horizontal="center" vertical="center"/>
    </xf>
    <xf numFmtId="195" fontId="72" fillId="0" borderId="0" xfId="2596" applyNumberFormat="1" applyFont="1" applyAlignment="1">
      <alignment horizontal="center" vertical="center"/>
    </xf>
    <xf numFmtId="211" fontId="65" fillId="0" borderId="0" xfId="2600" quotePrefix="1" applyNumberFormat="1" applyFont="1" applyFill="1" applyBorder="1" applyAlignment="1">
      <alignment horizontal="right" vertical="center"/>
    </xf>
    <xf numFmtId="211" fontId="65" fillId="0" borderId="0" xfId="2600" applyNumberFormat="1" applyFont="1" applyFill="1" applyBorder="1" applyAlignment="1">
      <alignment horizontal="right" vertical="center"/>
    </xf>
    <xf numFmtId="206" fontId="64" fillId="7" borderId="34" xfId="2600" quotePrefix="1" applyNumberFormat="1" applyFont="1" applyFill="1" applyBorder="1" applyAlignment="1">
      <alignment horizontal="center" vertical="center"/>
    </xf>
    <xf numFmtId="206" fontId="64" fillId="7" borderId="0" xfId="2600" applyNumberFormat="1" applyFont="1" applyFill="1" applyBorder="1" applyAlignment="1">
      <alignment horizontal="center" vertical="center"/>
    </xf>
    <xf numFmtId="206" fontId="64" fillId="7" borderId="36" xfId="2600" applyNumberFormat="1" applyFont="1" applyFill="1" applyBorder="1" applyAlignment="1">
      <alignment horizontal="center" vertical="center"/>
    </xf>
    <xf numFmtId="193" fontId="70" fillId="7" borderId="0" xfId="2600" quotePrefix="1" applyNumberFormat="1" applyFont="1" applyFill="1" applyBorder="1" applyAlignment="1">
      <alignment horizontal="right" vertical="center"/>
    </xf>
    <xf numFmtId="0" fontId="3" fillId="0" borderId="4" xfId="2596" applyFont="1" applyBorder="1" applyAlignment="1">
      <alignment horizontal="center" vertical="center"/>
    </xf>
    <xf numFmtId="0" fontId="3" fillId="0" borderId="73" xfId="2596" applyFont="1" applyBorder="1" applyAlignment="1">
      <alignment horizontal="center" vertical="center"/>
    </xf>
    <xf numFmtId="0" fontId="72" fillId="0" borderId="0" xfId="2596" applyFont="1" applyAlignment="1">
      <alignment horizontal="center" vertical="center"/>
    </xf>
    <xf numFmtId="0" fontId="72" fillId="0" borderId="0" xfId="2596" applyFont="1" applyBorder="1" applyAlignment="1">
      <alignment horizontal="center" vertical="center"/>
    </xf>
    <xf numFmtId="0" fontId="3" fillId="0" borderId="33" xfId="2596" applyFont="1" applyBorder="1" applyAlignment="1">
      <alignment horizontal="center" vertical="center"/>
    </xf>
    <xf numFmtId="179" fontId="76" fillId="4" borderId="48" xfId="2599" applyNumberFormat="1" applyFont="1" applyFill="1" applyBorder="1" applyAlignment="1">
      <alignment horizontal="center" vertical="center"/>
    </xf>
    <xf numFmtId="181" fontId="76" fillId="4" borderId="26" xfId="2599" applyNumberFormat="1" applyFont="1" applyFill="1" applyBorder="1" applyAlignment="1">
      <alignment horizontal="center" vertical="center"/>
    </xf>
    <xf numFmtId="0" fontId="76" fillId="4" borderId="49" xfId="2599" applyNumberFormat="1" applyFont="1" applyFill="1" applyBorder="1" applyAlignment="1">
      <alignment horizontal="center" vertical="center"/>
    </xf>
    <xf numFmtId="0" fontId="76" fillId="4" borderId="29" xfId="2599" applyNumberFormat="1" applyFont="1" applyFill="1" applyBorder="1" applyAlignment="1">
      <alignment horizontal="center" vertical="center"/>
    </xf>
    <xf numFmtId="179" fontId="76" fillId="4" borderId="9" xfId="2599" applyNumberFormat="1" applyFont="1" applyFill="1" applyBorder="1" applyAlignment="1">
      <alignment horizontal="center" vertical="center"/>
    </xf>
    <xf numFmtId="0" fontId="76" fillId="4" borderId="42" xfId="2599" applyNumberFormat="1" applyFont="1" applyFill="1" applyBorder="1" applyAlignment="1">
      <alignment horizontal="center" vertical="center"/>
    </xf>
    <xf numFmtId="0" fontId="76" fillId="4" borderId="12" xfId="2599" applyNumberFormat="1" applyFont="1" applyFill="1" applyBorder="1" applyAlignment="1">
      <alignment horizontal="center" vertical="center"/>
    </xf>
    <xf numFmtId="179" fontId="76" fillId="4" borderId="61" xfId="2599" applyNumberFormat="1" applyFont="1" applyFill="1" applyBorder="1" applyAlignment="1">
      <alignment horizontal="center" vertical="center"/>
    </xf>
    <xf numFmtId="0" fontId="76" fillId="4" borderId="43" xfId="2599" applyNumberFormat="1" applyFont="1" applyFill="1" applyBorder="1" applyAlignment="1">
      <alignment horizontal="center" vertical="center"/>
    </xf>
    <xf numFmtId="0" fontId="76" fillId="4" borderId="30" xfId="2599" applyNumberFormat="1" applyFont="1" applyFill="1" applyBorder="1" applyAlignment="1">
      <alignment horizontal="center" vertical="center"/>
    </xf>
    <xf numFmtId="0" fontId="64" fillId="0" borderId="91" xfId="2599" applyNumberFormat="1" applyFont="1" applyFill="1" applyBorder="1" applyAlignment="1">
      <alignment horizontal="center" vertical="center"/>
    </xf>
    <xf numFmtId="227" fontId="68" fillId="0" borderId="62" xfId="2599" applyNumberFormat="1" applyFont="1" applyFill="1" applyBorder="1" applyAlignment="1" applyProtection="1">
      <alignment horizontal="center" vertical="center"/>
    </xf>
    <xf numFmtId="178" fontId="68" fillId="0" borderId="92" xfId="2599" applyNumberFormat="1" applyFont="1" applyFill="1" applyBorder="1" applyAlignment="1">
      <alignment horizontal="center" vertical="center"/>
    </xf>
    <xf numFmtId="178" fontId="68" fillId="0" borderId="29" xfId="2599" applyNumberFormat="1" applyFont="1" applyFill="1" applyBorder="1" applyAlignment="1">
      <alignment horizontal="center" vertical="center"/>
    </xf>
    <xf numFmtId="178" fontId="68" fillId="0" borderId="66" xfId="2599" applyNumberFormat="1" applyFont="1" applyFill="1" applyBorder="1" applyAlignment="1">
      <alignment horizontal="center" vertical="center"/>
    </xf>
    <xf numFmtId="178" fontId="68" fillId="0" borderId="46" xfId="2599" applyNumberFormat="1" applyFont="1" applyFill="1" applyBorder="1" applyAlignment="1">
      <alignment horizontal="center" vertical="center"/>
    </xf>
    <xf numFmtId="176" fontId="68" fillId="0" borderId="46" xfId="2599" applyNumberFormat="1" applyFont="1" applyFill="1" applyBorder="1" applyAlignment="1">
      <alignment horizontal="center" vertical="center"/>
    </xf>
    <xf numFmtId="0" fontId="64" fillId="0" borderId="93" xfId="2599" applyNumberFormat="1" applyFont="1" applyFill="1" applyBorder="1" applyAlignment="1">
      <alignment horizontal="center" vertical="center"/>
    </xf>
    <xf numFmtId="227" fontId="68" fillId="0" borderId="9" xfId="2599" applyNumberFormat="1" applyFont="1" applyFill="1" applyBorder="1" applyAlignment="1" applyProtection="1">
      <alignment horizontal="center" vertical="center"/>
    </xf>
    <xf numFmtId="178" fontId="68" fillId="0" borderId="86" xfId="2599" applyNumberFormat="1" applyFont="1" applyFill="1" applyBorder="1" applyAlignment="1">
      <alignment horizontal="center" vertical="center"/>
    </xf>
    <xf numFmtId="178" fontId="68" fillId="0" borderId="12" xfId="2599" applyNumberFormat="1" applyFont="1" applyFill="1" applyBorder="1" applyAlignment="1">
      <alignment horizontal="center" vertical="center"/>
    </xf>
    <xf numFmtId="176" fontId="68" fillId="0" borderId="12" xfId="2599" applyNumberFormat="1" applyFont="1" applyFill="1" applyBorder="1" applyAlignment="1">
      <alignment horizontal="center" vertical="center"/>
    </xf>
    <xf numFmtId="176" fontId="68" fillId="0" borderId="86" xfId="2599" applyNumberFormat="1" applyFont="1" applyFill="1" applyBorder="1" applyAlignment="1">
      <alignment horizontal="center" vertical="center"/>
    </xf>
    <xf numFmtId="227" fontId="68" fillId="0" borderId="57" xfId="2599" applyNumberFormat="1" applyFont="1" applyFill="1" applyBorder="1" applyAlignment="1" applyProtection="1">
      <alignment horizontal="center" vertical="center"/>
    </xf>
    <xf numFmtId="0" fontId="64" fillId="0" borderId="94" xfId="2599" applyNumberFormat="1" applyFont="1" applyFill="1" applyBorder="1" applyAlignment="1">
      <alignment horizontal="center" vertical="center"/>
    </xf>
    <xf numFmtId="227" fontId="64" fillId="0" borderId="9" xfId="2599" applyNumberFormat="1" applyFont="1" applyFill="1" applyBorder="1" applyAlignment="1" applyProtection="1">
      <alignment horizontal="center" vertical="center"/>
    </xf>
    <xf numFmtId="178" fontId="64" fillId="0" borderId="86" xfId="2599" applyNumberFormat="1" applyFont="1" applyFill="1" applyBorder="1" applyAlignment="1">
      <alignment horizontal="center" vertical="center" wrapText="1"/>
    </xf>
    <xf numFmtId="178" fontId="64" fillId="0" borderId="12" xfId="2599" applyNumberFormat="1" applyFont="1" applyFill="1" applyBorder="1" applyAlignment="1">
      <alignment horizontal="center" vertical="center" wrapText="1"/>
    </xf>
    <xf numFmtId="178" fontId="64" fillId="0" borderId="86" xfId="2599" applyNumberFormat="1" applyFont="1" applyFill="1" applyBorder="1" applyAlignment="1">
      <alignment horizontal="center" vertical="center"/>
    </xf>
    <xf numFmtId="178" fontId="64" fillId="0" borderId="12" xfId="2599" applyNumberFormat="1" applyFont="1" applyFill="1" applyBorder="1" applyAlignment="1">
      <alignment horizontal="center" vertical="center"/>
    </xf>
    <xf numFmtId="227" fontId="64" fillId="0" borderId="61" xfId="2599" applyNumberFormat="1" applyFont="1" applyFill="1" applyBorder="1" applyAlignment="1" applyProtection="1">
      <alignment horizontal="center" vertical="center"/>
    </xf>
    <xf numFmtId="178" fontId="64" fillId="0" borderId="11" xfId="2599" applyNumberFormat="1" applyFont="1" applyFill="1" applyBorder="1" applyAlignment="1">
      <alignment horizontal="center" vertical="center"/>
    </xf>
    <xf numFmtId="226" fontId="64" fillId="0" borderId="11" xfId="2599" applyNumberFormat="1" applyFont="1" applyFill="1" applyBorder="1" applyAlignment="1" applyProtection="1">
      <alignment vertical="center"/>
    </xf>
    <xf numFmtId="178" fontId="64" fillId="0" borderId="28" xfId="2599" applyNumberFormat="1" applyFont="1" applyFill="1" applyBorder="1" applyAlignment="1">
      <alignment horizontal="center" vertical="center"/>
    </xf>
    <xf numFmtId="178" fontId="64" fillId="0" borderId="95" xfId="2599" applyNumberFormat="1" applyFont="1" applyFill="1" applyBorder="1" applyAlignment="1">
      <alignment horizontal="center" vertical="center"/>
    </xf>
    <xf numFmtId="178" fontId="64" fillId="0" borderId="30" xfId="2599" applyNumberFormat="1" applyFont="1" applyFill="1" applyBorder="1" applyAlignment="1">
      <alignment horizontal="center" vertical="center"/>
    </xf>
    <xf numFmtId="178" fontId="64" fillId="0" borderId="32" xfId="2599" applyNumberFormat="1" applyFont="1" applyFill="1" applyBorder="1" applyAlignment="1">
      <alignment horizontal="center" vertical="center"/>
    </xf>
    <xf numFmtId="226" fontId="64" fillId="4" borderId="4" xfId="2599" applyNumberFormat="1" applyFont="1" applyFill="1" applyBorder="1" applyAlignment="1" applyProtection="1">
      <alignment vertical="center"/>
    </xf>
    <xf numFmtId="226" fontId="64" fillId="4" borderId="58" xfId="2599" applyNumberFormat="1" applyFont="1" applyFill="1" applyBorder="1" applyAlignment="1" applyProtection="1">
      <alignment vertical="center"/>
    </xf>
    <xf numFmtId="0" fontId="76" fillId="4" borderId="91" xfId="2599" applyNumberFormat="1" applyFont="1" applyFill="1" applyBorder="1" applyAlignment="1">
      <alignment horizontal="center" vertical="center"/>
    </xf>
    <xf numFmtId="0" fontId="76" fillId="4" borderId="96" xfId="2599" applyNumberFormat="1" applyFont="1" applyFill="1" applyBorder="1" applyAlignment="1">
      <alignment horizontal="center" vertical="center"/>
    </xf>
    <xf numFmtId="0" fontId="76" fillId="4" borderId="97" xfId="2599" applyNumberFormat="1" applyFont="1" applyFill="1" applyBorder="1" applyAlignment="1">
      <alignment horizontal="center" vertical="center"/>
    </xf>
    <xf numFmtId="226" fontId="64" fillId="4" borderId="71" xfId="2599" applyNumberFormat="1" applyFont="1" applyFill="1" applyBorder="1" applyAlignment="1" applyProtection="1">
      <alignment vertical="center"/>
    </xf>
    <xf numFmtId="228" fontId="64" fillId="4" borderId="71" xfId="2599" applyNumberFormat="1" applyFont="1" applyFill="1" applyBorder="1" applyAlignment="1" applyProtection="1">
      <alignment vertical="center"/>
    </xf>
    <xf numFmtId="228" fontId="64" fillId="4" borderId="4" xfId="2599" applyNumberFormat="1" applyFont="1" applyFill="1" applyBorder="1" applyAlignment="1" applyProtection="1">
      <alignment vertical="center"/>
    </xf>
    <xf numFmtId="226" fontId="64" fillId="4" borderId="59" xfId="2599" applyNumberFormat="1" applyFont="1" applyFill="1" applyBorder="1" applyAlignment="1" applyProtection="1">
      <alignment vertical="center"/>
    </xf>
  </cellXfs>
  <cellStyles count="2604">
    <cellStyle name="??&amp;O?&amp;H?_x0008__x000f__x0007_?_x0007__x0001__x0001_" xfId="1"/>
    <cellStyle name="??&amp;O?&amp;H?_x0008_??_x0007__x0001__x0001_" xfId="2"/>
    <cellStyle name="??&amp;쏗?뷐9_x0008__x0011__x0007_?_x0007__x0001__x0001_" xfId="3"/>
    <cellStyle name="_2-호안(옥산좌안제)" xfId="4"/>
    <cellStyle name="_2-호안(옥산좌안제)_5 남하제 부체도로공" xfId="5"/>
    <cellStyle name="_2-호안(옥산좌안제)_5.0 안심2제 부대공" xfId="6"/>
    <cellStyle name="_2-호안(옥산좌안제)_5.0 안심2제 부대공_5.0 안심2제 부대공" xfId="7"/>
    <cellStyle name="_2-호안(옥산좌안제)_5.0 안심2제 부대공_6 서호제 부대공" xfId="8"/>
    <cellStyle name="_2-호안(옥산좌안제)_5.0 안심2제 부대공_호안블럭헐기" xfId="9"/>
    <cellStyle name="_2-호안(옥산좌안제)_6 금강제 부대공" xfId="10"/>
    <cellStyle name="_2-호안(옥산좌안제)_6 금강제 부대공_5.0 안심2제 부대공" xfId="11"/>
    <cellStyle name="_2-호안(옥산좌안제)_6 서호제 부대공" xfId="12"/>
    <cellStyle name="_2-호안(옥산좌안제)_6 서호제 부대공_1" xfId="13"/>
    <cellStyle name="_2-호안(옥산좌안제)_6 서호제 부대공_5.0 안심2제 부대공" xfId="14"/>
    <cellStyle name="_2-호안(옥산좌안제)_6 서호제 부대공_6 서호제 부대공" xfId="15"/>
    <cellStyle name="_2-호안(옥산좌안제)_6 서호제 부대공_6 숙천제(좌안) 부대공" xfId="16"/>
    <cellStyle name="_2-호안(옥산좌안제)_6 서호제 부대공_6 숙천제(좌안) 부대공_5.0 안심2제 부대공" xfId="17"/>
    <cellStyle name="_2-호안(옥산좌안제)_6 서호제 부대공_6 숙천제(좌안) 부대공_6 서호제 부대공" xfId="18"/>
    <cellStyle name="_2-호안(옥산좌안제)_6 서호제 부대공_6 숙천제(좌안) 부대공_6 숙천제(좌안) 부대공" xfId="19"/>
    <cellStyle name="_2-호안(옥산좌안제)_6 서호제 부대공_6 숙천제(좌안) 부대공_6 숙천제(좌안) 부대공_5.0 안심2제 부대공" xfId="20"/>
    <cellStyle name="_2-호안(옥산좌안제)_6 서호제 부대공_6 숙천제(좌안) 부대공_6 숙천제(좌안) 부대공_6 서호제 부대공" xfId="21"/>
    <cellStyle name="_2-호안(옥산좌안제)_6 서호제 부대공_6 숙천제(좌안) 부대공_6 숙천제(좌안) 부대공_6.0 남하제(1) 부대공" xfId="22"/>
    <cellStyle name="_2-호안(옥산좌안제)_6 서호제 부대공_6 숙천제(좌안) 부대공_6 숙천제(좌안) 부대공_호안블럭헐기" xfId="23"/>
    <cellStyle name="_2-호안(옥산좌안제)_6 서호제 부대공_6 숙천제(좌안) 부대공_6.0 남하제(1) 부대공" xfId="24"/>
    <cellStyle name="_2-호안(옥산좌안제)_6 서호제 부대공_6 숙천제(좌안) 부대공_호안블럭헐기" xfId="25"/>
    <cellStyle name="_2-호안(옥산좌안제)_6 서호제 부대공_6.0 남하제(1) 부대공" xfId="26"/>
    <cellStyle name="_2-호안(옥산좌안제)_6 서호제 부대공_호안블럭헐기" xfId="27"/>
    <cellStyle name="_2-호안(옥산좌안제)_6 수상제 부대공" xfId="28"/>
    <cellStyle name="_2-호안(옥산좌안제)_6 수상제 부대공_5.0 안심2제 부대공" xfId="29"/>
    <cellStyle name="_2-호안(옥산좌안제)_6 수하2제 부대공" xfId="30"/>
    <cellStyle name="_2-호안(옥산좌안제)_6 수하2제 부대공_6 금강제 부대공" xfId="31"/>
    <cellStyle name="_2-호안(옥산좌안제)_6 수하2제 부대공_6 금강제 부대공_5.0 안심2제 부대공" xfId="32"/>
    <cellStyle name="_2-호안(옥산좌안제)_6 수하2제 부대공_6 숙천제(우안) 부대공" xfId="33"/>
    <cellStyle name="_2-호안(옥산좌안제)_6 수하2제 부대공_6 숙천제(우안) 부대공_5.0 안심2제 부대공" xfId="34"/>
    <cellStyle name="_2-호안(옥산좌안제)_6 수하2제 부대공_6 숙천제(우안) 부대공_6.0 남하제(1) 부대공" xfId="35"/>
    <cellStyle name="_2-호안(옥산좌안제)_6 수하2제 부대공_6 숙천제(우안) 부대공_호안블럭헐기" xfId="36"/>
    <cellStyle name="_2-호안(옥산좌안제)_6 수하2제 부대공_6 숙천제(좌안) 부대공" xfId="37"/>
    <cellStyle name="_2-호안(옥산좌안제)_6 수하2제 부대공_6 숙천제(좌안) 부대공_5.0 안심2제 부대공" xfId="38"/>
    <cellStyle name="_2-호안(옥산좌안제)_6 수하2제 부대공_6 숙천제(좌안) 부대공_6 서호제 부대공" xfId="39"/>
    <cellStyle name="_2-호안(옥산좌안제)_6 수하2제 부대공_6 숙천제(좌안) 부대공_6 숙천제(좌안) 부대공" xfId="40"/>
    <cellStyle name="_2-호안(옥산좌안제)_6 수하2제 부대공_6 숙천제(좌안) 부대공_6 숙천제(좌안) 부대공_5.0 안심2제 부대공" xfId="41"/>
    <cellStyle name="_2-호안(옥산좌안제)_6 수하2제 부대공_6 숙천제(좌안) 부대공_6 숙천제(좌안) 부대공_6 서호제 부대공" xfId="42"/>
    <cellStyle name="_2-호안(옥산좌안제)_6 수하2제 부대공_6 숙천제(좌안) 부대공_6 숙천제(좌안) 부대공_6.0 남하제(1) 부대공" xfId="43"/>
    <cellStyle name="_2-호안(옥산좌안제)_6 수하2제 부대공_6 숙천제(좌안) 부대공_6 숙천제(좌안) 부대공_호안블럭헐기" xfId="44"/>
    <cellStyle name="_2-호안(옥산좌안제)_6 수하2제 부대공_6 숙천제(좌안) 부대공_6.0 남하제(1) 부대공" xfId="45"/>
    <cellStyle name="_2-호안(옥산좌안제)_6 수하2제 부대공_6 숙천제(좌안) 부대공_호안블럭헐기" xfId="46"/>
    <cellStyle name="_2-호안(옥산좌안제)_6 숙천제(좌안) 부대공" xfId="47"/>
    <cellStyle name="_2-호안(옥산좌안제)_6 숙천제(좌안) 부대공_5.0 안심2제 부대공" xfId="48"/>
    <cellStyle name="_2-호안(옥산좌안제)_6 숙천제(좌안) 부대공_6 서호제 부대공" xfId="49"/>
    <cellStyle name="_2-호안(옥산좌안제)_6 숙천제(좌안) 부대공_6 숙천제(좌안) 부대공" xfId="50"/>
    <cellStyle name="_2-호안(옥산좌안제)_6 숙천제(좌안) 부대공_6 숙천제(좌안) 부대공_5.0 안심2제 부대공" xfId="51"/>
    <cellStyle name="_2-호안(옥산좌안제)_6 숙천제(좌안) 부대공_6 숙천제(좌안) 부대공_6.0 남하제(1) 부대공" xfId="52"/>
    <cellStyle name="_2-호안(옥산좌안제)_6 숙천제(좌안) 부대공_6 숙천제(좌안) 부대공_호안블럭헐기" xfId="53"/>
    <cellStyle name="_2-호안(옥산좌안제)_6 숙천제(좌안) 부대공_6.0 남하제(1) 부대공" xfId="54"/>
    <cellStyle name="_2-호안(옥산좌안제)_6 숙천제(좌안) 부대공_호안블럭헐기" xfId="55"/>
    <cellStyle name="_2-호안(옥산좌안제)_6.0 남하제(1) 부대공" xfId="56"/>
    <cellStyle name="_2-호안(옥산좌안제)_6.남하제 부대공" xfId="57"/>
    <cellStyle name="_2-호안(옥산좌안제)_6.남하제 부대공_5.0 안심2제 부대공" xfId="58"/>
    <cellStyle name="_2-호안(옥산좌안제)_6.남하제 부대공_6 서호제 부대공" xfId="59"/>
    <cellStyle name="_2-호안(옥산좌안제)_6.남하제 부대공_6 숙천제(좌안) 부대공" xfId="60"/>
    <cellStyle name="_2-호안(옥산좌안제)_6.남하제 부대공_6 숙천제(좌안) 부대공_5.0 안심2제 부대공" xfId="61"/>
    <cellStyle name="_2-호안(옥산좌안제)_6.남하제 부대공_6 숙천제(좌안) 부대공_6 서호제 부대공" xfId="62"/>
    <cellStyle name="_2-호안(옥산좌안제)_6.남하제 부대공_6 숙천제(좌안) 부대공_6 숙천제(좌안) 부대공" xfId="63"/>
    <cellStyle name="_2-호안(옥산좌안제)_6.남하제 부대공_6 숙천제(좌안) 부대공_6 숙천제(좌안) 부대공_5.0 안심2제 부대공" xfId="64"/>
    <cellStyle name="_2-호안(옥산좌안제)_6.남하제 부대공_6 숙천제(좌안) 부대공_6 숙천제(좌안) 부대공_6 서호제 부대공" xfId="65"/>
    <cellStyle name="_2-호안(옥산좌안제)_6.남하제 부대공_6 숙천제(좌안) 부대공_6 숙천제(좌안) 부대공_6.0 남하제(1) 부대공" xfId="66"/>
    <cellStyle name="_2-호안(옥산좌안제)_6.남하제 부대공_6 숙천제(좌안) 부대공_6 숙천제(좌안) 부대공_호안블럭헐기" xfId="67"/>
    <cellStyle name="_2-호안(옥산좌안제)_6.남하제 부대공_6 숙천제(좌안) 부대공_6.0 남하제(1) 부대공" xfId="68"/>
    <cellStyle name="_2-호안(옥산좌안제)_6.남하제 부대공_6 숙천제(좌안) 부대공_호안블럭헐기" xfId="69"/>
    <cellStyle name="_2-호안(옥산좌안제)_6.남하제 부대공_6.0 남하제(1) 부대공" xfId="70"/>
    <cellStyle name="_2-호안(옥산좌안제)_6.남하제 부대공_호안블럭헐기" xfId="71"/>
    <cellStyle name="_2-호안(옥산좌안제)_6_하강천수량1" xfId="72"/>
    <cellStyle name="_2-호안(옥산좌안제)_6_하강천수량1_5_봉계천수량" xfId="73"/>
    <cellStyle name="_2-호안(옥산좌안제)_봉대천 축제공" xfId="74"/>
    <cellStyle name="_2-호안(옥산좌안제)_봉대천 축제공_6_하강천수량1" xfId="75"/>
    <cellStyle name="_2-호안(옥산좌안제)_봉대천 축제공_6_하강천수량1_5_봉계천수량" xfId="76"/>
    <cellStyle name="_2-호안(옥산좌안제)_봉대천 축제공_석축_옹벽블럭산근양식0" xfId="77"/>
    <cellStyle name="_2-호안(옥산좌안제)_봉대천 축제공_석축_옹벽블럭산근양식0_5_봉계천수량" xfId="78"/>
    <cellStyle name="_2-호안(옥산좌안제)_석축_옹벽블럭산근양식0" xfId="79"/>
    <cellStyle name="_2-호안(옥산좌안제)_석축_옹벽블럭산근양식0_5_봉계천수량" xfId="80"/>
    <cellStyle name="_2-호안(옥산좌안제)_하강천 토적표" xfId="81"/>
    <cellStyle name="_2-호안(옥산좌안제)_하강천 토적표_5_봉계천수량" xfId="82"/>
    <cellStyle name="_2-호안(옥산좌안제)_호암제 가제방" xfId="83"/>
    <cellStyle name="_2-호안(옥산좌안제)_호암제 사석가물막이" xfId="84"/>
    <cellStyle name="_3-00구조-집계(생송제)" xfId="85"/>
    <cellStyle name="_3-00구조-집계(생송제)_5 남하제 부체도로공" xfId="86"/>
    <cellStyle name="_3-00구조-집계(생송제)_5.0 안심2제 부대공" xfId="87"/>
    <cellStyle name="_3-00구조-집계(생송제)_5.0 안심2제 부대공_5.0 안심2제 부대공" xfId="88"/>
    <cellStyle name="_3-00구조-집계(생송제)_5.0 안심2제 부대공_6 서호제 부대공" xfId="89"/>
    <cellStyle name="_3-00구조-집계(생송제)_5.0 안심2제 부대공_호안블럭헐기" xfId="90"/>
    <cellStyle name="_3-00구조-집계(생송제)_6 금강제 부대공" xfId="91"/>
    <cellStyle name="_3-00구조-집계(생송제)_6 금강제 부대공_5.0 안심2제 부대공" xfId="92"/>
    <cellStyle name="_3-00구조-집계(생송제)_6 서호제 부대공" xfId="93"/>
    <cellStyle name="_3-00구조-집계(생송제)_6 서호제 부대공_1" xfId="94"/>
    <cellStyle name="_3-00구조-집계(생송제)_6 서호제 부대공_5.0 안심2제 부대공" xfId="95"/>
    <cellStyle name="_3-00구조-집계(생송제)_6 서호제 부대공_6 서호제 부대공" xfId="96"/>
    <cellStyle name="_3-00구조-집계(생송제)_6 서호제 부대공_6 숙천제(좌안) 부대공" xfId="97"/>
    <cellStyle name="_3-00구조-집계(생송제)_6 서호제 부대공_6 숙천제(좌안) 부대공_5.0 안심2제 부대공" xfId="98"/>
    <cellStyle name="_3-00구조-집계(생송제)_6 서호제 부대공_6 숙천제(좌안) 부대공_6 서호제 부대공" xfId="99"/>
    <cellStyle name="_3-00구조-집계(생송제)_6 서호제 부대공_6 숙천제(좌안) 부대공_6 숙천제(좌안) 부대공" xfId="100"/>
    <cellStyle name="_3-00구조-집계(생송제)_6 서호제 부대공_6 숙천제(좌안) 부대공_6 숙천제(좌안) 부대공_5.0 안심2제 부대공" xfId="101"/>
    <cellStyle name="_3-00구조-집계(생송제)_6 서호제 부대공_6 숙천제(좌안) 부대공_6 숙천제(좌안) 부대공_6 서호제 부대공" xfId="102"/>
    <cellStyle name="_3-00구조-집계(생송제)_6 서호제 부대공_6 숙천제(좌안) 부대공_6 숙천제(좌안) 부대공_6.0 남하제(1) 부대공" xfId="103"/>
    <cellStyle name="_3-00구조-집계(생송제)_6 서호제 부대공_6 숙천제(좌안) 부대공_6 숙천제(좌안) 부대공_호안블럭헐기" xfId="104"/>
    <cellStyle name="_3-00구조-집계(생송제)_6 서호제 부대공_6 숙천제(좌안) 부대공_6.0 남하제(1) 부대공" xfId="105"/>
    <cellStyle name="_3-00구조-집계(생송제)_6 서호제 부대공_6 숙천제(좌안) 부대공_호안블럭헐기" xfId="106"/>
    <cellStyle name="_3-00구조-집계(생송제)_6 서호제 부대공_6.0 남하제(1) 부대공" xfId="107"/>
    <cellStyle name="_3-00구조-집계(생송제)_6 서호제 부대공_호안블럭헐기" xfId="108"/>
    <cellStyle name="_3-00구조-집계(생송제)_6 수상제 부대공" xfId="109"/>
    <cellStyle name="_3-00구조-집계(생송제)_6 수상제 부대공_5.0 안심2제 부대공" xfId="110"/>
    <cellStyle name="_3-00구조-집계(생송제)_6 수하2제 부대공" xfId="111"/>
    <cellStyle name="_3-00구조-집계(생송제)_6 수하2제 부대공_6 금강제 부대공" xfId="112"/>
    <cellStyle name="_3-00구조-집계(생송제)_6 수하2제 부대공_6 금강제 부대공_5.0 안심2제 부대공" xfId="113"/>
    <cellStyle name="_3-00구조-집계(생송제)_6 수하2제 부대공_6 숙천제(우안) 부대공" xfId="114"/>
    <cellStyle name="_3-00구조-집계(생송제)_6 수하2제 부대공_6 숙천제(우안) 부대공_5.0 안심2제 부대공" xfId="115"/>
    <cellStyle name="_3-00구조-집계(생송제)_6 수하2제 부대공_6 숙천제(우안) 부대공_6.0 남하제(1) 부대공" xfId="116"/>
    <cellStyle name="_3-00구조-집계(생송제)_6 수하2제 부대공_6 숙천제(우안) 부대공_호안블럭헐기" xfId="117"/>
    <cellStyle name="_3-00구조-집계(생송제)_6 수하2제 부대공_6 숙천제(좌안) 부대공" xfId="118"/>
    <cellStyle name="_3-00구조-집계(생송제)_6 수하2제 부대공_6 숙천제(좌안) 부대공_5.0 안심2제 부대공" xfId="119"/>
    <cellStyle name="_3-00구조-집계(생송제)_6 수하2제 부대공_6 숙천제(좌안) 부대공_6 서호제 부대공" xfId="120"/>
    <cellStyle name="_3-00구조-집계(생송제)_6 수하2제 부대공_6 숙천제(좌안) 부대공_6 숙천제(좌안) 부대공" xfId="121"/>
    <cellStyle name="_3-00구조-집계(생송제)_6 수하2제 부대공_6 숙천제(좌안) 부대공_6 숙천제(좌안) 부대공_5.0 안심2제 부대공" xfId="122"/>
    <cellStyle name="_3-00구조-집계(생송제)_6 수하2제 부대공_6 숙천제(좌안) 부대공_6 숙천제(좌안) 부대공_6 서호제 부대공" xfId="123"/>
    <cellStyle name="_3-00구조-집계(생송제)_6 수하2제 부대공_6 숙천제(좌안) 부대공_6 숙천제(좌안) 부대공_6.0 남하제(1) 부대공" xfId="124"/>
    <cellStyle name="_3-00구조-집계(생송제)_6 수하2제 부대공_6 숙천제(좌안) 부대공_6 숙천제(좌안) 부대공_호안블럭헐기" xfId="125"/>
    <cellStyle name="_3-00구조-집계(생송제)_6 수하2제 부대공_6 숙천제(좌안) 부대공_6.0 남하제(1) 부대공" xfId="126"/>
    <cellStyle name="_3-00구조-집계(생송제)_6 수하2제 부대공_6 숙천제(좌안) 부대공_호안블럭헐기" xfId="127"/>
    <cellStyle name="_3-00구조-집계(생송제)_6 숙천제(좌안) 부대공" xfId="128"/>
    <cellStyle name="_3-00구조-집계(생송제)_6 숙천제(좌안) 부대공_5.0 안심2제 부대공" xfId="129"/>
    <cellStyle name="_3-00구조-집계(생송제)_6 숙천제(좌안) 부대공_6 서호제 부대공" xfId="130"/>
    <cellStyle name="_3-00구조-집계(생송제)_6 숙천제(좌안) 부대공_6 숙천제(좌안) 부대공" xfId="131"/>
    <cellStyle name="_3-00구조-집계(생송제)_6 숙천제(좌안) 부대공_6 숙천제(좌안) 부대공_5.0 안심2제 부대공" xfId="132"/>
    <cellStyle name="_3-00구조-집계(생송제)_6 숙천제(좌안) 부대공_6 숙천제(좌안) 부대공_6.0 남하제(1) 부대공" xfId="133"/>
    <cellStyle name="_3-00구조-집계(생송제)_6 숙천제(좌안) 부대공_6 숙천제(좌안) 부대공_호안블럭헐기" xfId="134"/>
    <cellStyle name="_3-00구조-집계(생송제)_6 숙천제(좌안) 부대공_6.0 남하제(1) 부대공" xfId="135"/>
    <cellStyle name="_3-00구조-집계(생송제)_6 숙천제(좌안) 부대공_호안블럭헐기" xfId="136"/>
    <cellStyle name="_3-00구조-집계(생송제)_6.0 남하제(1) 부대공" xfId="137"/>
    <cellStyle name="_3-00구조-집계(생송제)_6.남하제 부대공" xfId="138"/>
    <cellStyle name="_3-00구조-집계(생송제)_6.남하제 부대공_5.0 안심2제 부대공" xfId="139"/>
    <cellStyle name="_3-00구조-집계(생송제)_6.남하제 부대공_6 서호제 부대공" xfId="140"/>
    <cellStyle name="_3-00구조-집계(생송제)_6.남하제 부대공_6 숙천제(좌안) 부대공" xfId="141"/>
    <cellStyle name="_3-00구조-집계(생송제)_6.남하제 부대공_6 숙천제(좌안) 부대공_5.0 안심2제 부대공" xfId="142"/>
    <cellStyle name="_3-00구조-집계(생송제)_6.남하제 부대공_6 숙천제(좌안) 부대공_6 서호제 부대공" xfId="143"/>
    <cellStyle name="_3-00구조-집계(생송제)_6.남하제 부대공_6 숙천제(좌안) 부대공_6 숙천제(좌안) 부대공" xfId="144"/>
    <cellStyle name="_3-00구조-집계(생송제)_6.남하제 부대공_6 숙천제(좌안) 부대공_6 숙천제(좌안) 부대공_5.0 안심2제 부대공" xfId="145"/>
    <cellStyle name="_3-00구조-집계(생송제)_6.남하제 부대공_6 숙천제(좌안) 부대공_6 숙천제(좌안) 부대공_6 서호제 부대공" xfId="146"/>
    <cellStyle name="_3-00구조-집계(생송제)_6.남하제 부대공_6 숙천제(좌안) 부대공_6 숙천제(좌안) 부대공_6.0 남하제(1) 부대공" xfId="147"/>
    <cellStyle name="_3-00구조-집계(생송제)_6.남하제 부대공_6 숙천제(좌안) 부대공_6 숙천제(좌안) 부대공_호안블럭헐기" xfId="148"/>
    <cellStyle name="_3-00구조-집계(생송제)_6.남하제 부대공_6 숙천제(좌안) 부대공_6.0 남하제(1) 부대공" xfId="149"/>
    <cellStyle name="_3-00구조-집계(생송제)_6.남하제 부대공_6 숙천제(좌안) 부대공_호안블럭헐기" xfId="150"/>
    <cellStyle name="_3-00구조-집계(생송제)_6.남하제 부대공_6.0 남하제(1) 부대공" xfId="151"/>
    <cellStyle name="_3-00구조-집계(생송제)_6.남하제 부대공_호안블럭헐기" xfId="152"/>
    <cellStyle name="_3-00구조-집계(생송제)_6_하강천수량1" xfId="153"/>
    <cellStyle name="_3-00구조-집계(생송제)_6_하강천수량1_5_봉계천수량" xfId="154"/>
    <cellStyle name="_3-00구조-집계(생송제)_봉대천 축제공" xfId="155"/>
    <cellStyle name="_3-00구조-집계(생송제)_봉대천 축제공_6_하강천수량1" xfId="156"/>
    <cellStyle name="_3-00구조-집계(생송제)_봉대천 축제공_6_하강천수량1_5_봉계천수량" xfId="157"/>
    <cellStyle name="_3-00구조-집계(생송제)_봉대천 축제공_석축_옹벽블럭산근양식0" xfId="158"/>
    <cellStyle name="_3-00구조-집계(생송제)_봉대천 축제공_석축_옹벽블럭산근양식0_5_봉계천수량" xfId="159"/>
    <cellStyle name="_3-00구조-집계(생송제)_석축_옹벽블럭산근양식0" xfId="160"/>
    <cellStyle name="_3-00구조-집계(생송제)_석축_옹벽블럭산근양식0_5_봉계천수량" xfId="161"/>
    <cellStyle name="_3-00구조-집계(생송제)_하강천 토적표" xfId="162"/>
    <cellStyle name="_3-00구조-집계(생송제)_하강천 토적표_5_봉계천수량" xfId="163"/>
    <cellStyle name="_3-00구조-집계(생송제)_호암제 가제방" xfId="164"/>
    <cellStyle name="_3-00구조-집계(생송제)_호암제 사석가물막이" xfId="165"/>
    <cellStyle name="_도곡1교 교대 수량" xfId="166"/>
    <cellStyle name="_도곡1교 교대 수량_5 남하제 부체도로공" xfId="167"/>
    <cellStyle name="_도곡1교 교대 수량_5.0 안심2제 부대공" xfId="168"/>
    <cellStyle name="_도곡1교 교대 수량_5.0 안심2제 부대공_5.0 안심2제 부대공" xfId="169"/>
    <cellStyle name="_도곡1교 교대 수량_5.0 안심2제 부대공_6 서호제 부대공" xfId="170"/>
    <cellStyle name="_도곡1교 교대 수량_5.0 안심2제 부대공_호안블럭헐기" xfId="171"/>
    <cellStyle name="_도곡1교 교대 수량_6 금강제 부대공" xfId="172"/>
    <cellStyle name="_도곡1교 교대 수량_6 금강제 부대공_5.0 안심2제 부대공" xfId="173"/>
    <cellStyle name="_도곡1교 교대 수량_6 서호제 부대공" xfId="174"/>
    <cellStyle name="_도곡1교 교대 수량_6 서호제 부대공_1" xfId="175"/>
    <cellStyle name="_도곡1교 교대 수량_6 서호제 부대공_5.0 안심2제 부대공" xfId="176"/>
    <cellStyle name="_도곡1교 교대 수량_6 서호제 부대공_6 서호제 부대공" xfId="177"/>
    <cellStyle name="_도곡1교 교대 수량_6 서호제 부대공_6 숙천제(좌안) 부대공" xfId="178"/>
    <cellStyle name="_도곡1교 교대 수량_6 서호제 부대공_6 숙천제(좌안) 부대공_5.0 안심2제 부대공" xfId="179"/>
    <cellStyle name="_도곡1교 교대 수량_6 서호제 부대공_6 숙천제(좌안) 부대공_6 서호제 부대공" xfId="180"/>
    <cellStyle name="_도곡1교 교대 수량_6 서호제 부대공_6 숙천제(좌안) 부대공_6 숙천제(좌안) 부대공" xfId="181"/>
    <cellStyle name="_도곡1교 교대 수량_6 서호제 부대공_6 숙천제(좌안) 부대공_6 숙천제(좌안) 부대공_5.0 안심2제 부대공" xfId="182"/>
    <cellStyle name="_도곡1교 교대 수량_6 서호제 부대공_6 숙천제(좌안) 부대공_6 숙천제(좌안) 부대공_6 서호제 부대공" xfId="183"/>
    <cellStyle name="_도곡1교 교대 수량_6 서호제 부대공_6 숙천제(좌안) 부대공_6 숙천제(좌안) 부대공_6.0 남하제(1) 부대공" xfId="184"/>
    <cellStyle name="_도곡1교 교대 수량_6 서호제 부대공_6 숙천제(좌안) 부대공_6 숙천제(좌안) 부대공_호안블럭헐기" xfId="185"/>
    <cellStyle name="_도곡1교 교대 수량_6 서호제 부대공_6 숙천제(좌안) 부대공_6.0 남하제(1) 부대공" xfId="186"/>
    <cellStyle name="_도곡1교 교대 수량_6 서호제 부대공_6 숙천제(좌안) 부대공_호안블럭헐기" xfId="187"/>
    <cellStyle name="_도곡1교 교대 수량_6 서호제 부대공_6.0 남하제(1) 부대공" xfId="188"/>
    <cellStyle name="_도곡1교 교대 수량_6 서호제 부대공_호안블럭헐기" xfId="189"/>
    <cellStyle name="_도곡1교 교대 수량_6 수상제 부대공" xfId="190"/>
    <cellStyle name="_도곡1교 교대 수량_6 수상제 부대공_5.0 안심2제 부대공" xfId="191"/>
    <cellStyle name="_도곡1교 교대 수량_6 수하2제 부대공" xfId="192"/>
    <cellStyle name="_도곡1교 교대 수량_6 수하2제 부대공_6 금강제 부대공" xfId="193"/>
    <cellStyle name="_도곡1교 교대 수량_6 수하2제 부대공_6 금강제 부대공_5.0 안심2제 부대공" xfId="194"/>
    <cellStyle name="_도곡1교 교대 수량_6 수하2제 부대공_6 숙천제(우안) 부대공" xfId="195"/>
    <cellStyle name="_도곡1교 교대 수량_6 수하2제 부대공_6 숙천제(우안) 부대공_5.0 안심2제 부대공" xfId="196"/>
    <cellStyle name="_도곡1교 교대 수량_6 수하2제 부대공_6 숙천제(우안) 부대공_6.0 남하제(1) 부대공" xfId="197"/>
    <cellStyle name="_도곡1교 교대 수량_6 수하2제 부대공_6 숙천제(우안) 부대공_호안블럭헐기" xfId="198"/>
    <cellStyle name="_도곡1교 교대 수량_6 수하2제 부대공_6 숙천제(좌안) 부대공" xfId="199"/>
    <cellStyle name="_도곡1교 교대 수량_6 수하2제 부대공_6 숙천제(좌안) 부대공_5.0 안심2제 부대공" xfId="200"/>
    <cellStyle name="_도곡1교 교대 수량_6 수하2제 부대공_6 숙천제(좌안) 부대공_6 서호제 부대공" xfId="201"/>
    <cellStyle name="_도곡1교 교대 수량_6 수하2제 부대공_6 숙천제(좌안) 부대공_6 숙천제(좌안) 부대공" xfId="202"/>
    <cellStyle name="_도곡1교 교대 수량_6 수하2제 부대공_6 숙천제(좌안) 부대공_6 숙천제(좌안) 부대공_5.0 안심2제 부대공" xfId="203"/>
    <cellStyle name="_도곡1교 교대 수량_6 수하2제 부대공_6 숙천제(좌안) 부대공_6 숙천제(좌안) 부대공_6 서호제 부대공" xfId="204"/>
    <cellStyle name="_도곡1교 교대 수량_6 수하2제 부대공_6 숙천제(좌안) 부대공_6 숙천제(좌안) 부대공_6.0 남하제(1) 부대공" xfId="205"/>
    <cellStyle name="_도곡1교 교대 수량_6 수하2제 부대공_6 숙천제(좌안) 부대공_6 숙천제(좌안) 부대공_호안블럭헐기" xfId="206"/>
    <cellStyle name="_도곡1교 교대 수량_6 수하2제 부대공_6 숙천제(좌안) 부대공_6.0 남하제(1) 부대공" xfId="207"/>
    <cellStyle name="_도곡1교 교대 수량_6 수하2제 부대공_6 숙천제(좌안) 부대공_호안블럭헐기" xfId="208"/>
    <cellStyle name="_도곡1교 교대 수량_6 숙천제(좌안) 부대공" xfId="209"/>
    <cellStyle name="_도곡1교 교대 수량_6 숙천제(좌안) 부대공_5.0 안심2제 부대공" xfId="210"/>
    <cellStyle name="_도곡1교 교대 수량_6 숙천제(좌안) 부대공_6 서호제 부대공" xfId="211"/>
    <cellStyle name="_도곡1교 교대 수량_6 숙천제(좌안) 부대공_6 숙천제(좌안) 부대공" xfId="212"/>
    <cellStyle name="_도곡1교 교대 수량_6 숙천제(좌안) 부대공_6 숙천제(좌안) 부대공_5.0 안심2제 부대공" xfId="213"/>
    <cellStyle name="_도곡1교 교대 수량_6 숙천제(좌안) 부대공_6 숙천제(좌안) 부대공_6.0 남하제(1) 부대공" xfId="214"/>
    <cellStyle name="_도곡1교 교대 수량_6 숙천제(좌안) 부대공_6 숙천제(좌안) 부대공_호안블럭헐기" xfId="215"/>
    <cellStyle name="_도곡1교 교대 수량_6 숙천제(좌안) 부대공_6.0 남하제(1) 부대공" xfId="216"/>
    <cellStyle name="_도곡1교 교대 수량_6 숙천제(좌안) 부대공_호안블럭헐기" xfId="217"/>
    <cellStyle name="_도곡1교 교대 수량_6.0 남하제(1) 부대공" xfId="218"/>
    <cellStyle name="_도곡1교 교대 수량_6.남하제 부대공" xfId="219"/>
    <cellStyle name="_도곡1교 교대 수량_6.남하제 부대공_5.0 안심2제 부대공" xfId="220"/>
    <cellStyle name="_도곡1교 교대 수량_6.남하제 부대공_6 서호제 부대공" xfId="221"/>
    <cellStyle name="_도곡1교 교대 수량_6.남하제 부대공_6 숙천제(좌안) 부대공" xfId="222"/>
    <cellStyle name="_도곡1교 교대 수량_6.남하제 부대공_6 숙천제(좌안) 부대공_5.0 안심2제 부대공" xfId="223"/>
    <cellStyle name="_도곡1교 교대 수량_6.남하제 부대공_6 숙천제(좌안) 부대공_6 서호제 부대공" xfId="224"/>
    <cellStyle name="_도곡1교 교대 수량_6.남하제 부대공_6 숙천제(좌안) 부대공_6 숙천제(좌안) 부대공" xfId="225"/>
    <cellStyle name="_도곡1교 교대 수량_6.남하제 부대공_6 숙천제(좌안) 부대공_6 숙천제(좌안) 부대공_5.0 안심2제 부대공" xfId="226"/>
    <cellStyle name="_도곡1교 교대 수량_6.남하제 부대공_6 숙천제(좌안) 부대공_6 숙천제(좌안) 부대공_6 서호제 부대공" xfId="227"/>
    <cellStyle name="_도곡1교 교대 수량_6.남하제 부대공_6 숙천제(좌안) 부대공_6 숙천제(좌안) 부대공_6.0 남하제(1) 부대공" xfId="228"/>
    <cellStyle name="_도곡1교 교대 수량_6.남하제 부대공_6 숙천제(좌안) 부대공_6 숙천제(좌안) 부대공_호안블럭헐기" xfId="229"/>
    <cellStyle name="_도곡1교 교대 수량_6.남하제 부대공_6 숙천제(좌안) 부대공_6.0 남하제(1) 부대공" xfId="230"/>
    <cellStyle name="_도곡1교 교대 수량_6.남하제 부대공_6 숙천제(좌안) 부대공_호안블럭헐기" xfId="231"/>
    <cellStyle name="_도곡1교 교대 수량_6.남하제 부대공_6.0 남하제(1) 부대공" xfId="232"/>
    <cellStyle name="_도곡1교 교대 수량_6.남하제 부대공_호안블럭헐기" xfId="233"/>
    <cellStyle name="_도곡1교 교대 수량_6_하강천수량1" xfId="234"/>
    <cellStyle name="_도곡1교 교대 수량_6_하강천수량1_5_봉계천수량" xfId="235"/>
    <cellStyle name="_도곡1교 교대 수량_봉대천 축제공" xfId="236"/>
    <cellStyle name="_도곡1교 교대 수량_봉대천 축제공_6_하강천수량1" xfId="237"/>
    <cellStyle name="_도곡1교 교대 수량_봉대천 축제공_6_하강천수량1_5_봉계천수량" xfId="238"/>
    <cellStyle name="_도곡1교 교대 수량_봉대천 축제공_석축_옹벽블럭산근양식0" xfId="239"/>
    <cellStyle name="_도곡1교 교대 수량_봉대천 축제공_석축_옹벽블럭산근양식0_5_봉계천수량" xfId="240"/>
    <cellStyle name="_도곡1교 교대 수량_석축_옹벽블럭산근양식0" xfId="241"/>
    <cellStyle name="_도곡1교 교대 수량_석축_옹벽블럭산근양식0_5_봉계천수량" xfId="242"/>
    <cellStyle name="_도곡1교 교대 수량_암거수량" xfId="243"/>
    <cellStyle name="_도곡1교 교대 수량_암거수량(2)" xfId="244"/>
    <cellStyle name="_도곡1교 교대 수량_암거수량(2)_5 남하제 부체도로공" xfId="245"/>
    <cellStyle name="_도곡1교 교대 수량_암거수량(2)_5.0 안심2제 부대공" xfId="246"/>
    <cellStyle name="_도곡1교 교대 수량_암거수량(2)_5.0 안심2제 부대공_5.0 안심2제 부대공" xfId="247"/>
    <cellStyle name="_도곡1교 교대 수량_암거수량(2)_5.0 안심2제 부대공_6 서호제 부대공" xfId="248"/>
    <cellStyle name="_도곡1교 교대 수량_암거수량(2)_5.0 안심2제 부대공_호안블럭헐기" xfId="249"/>
    <cellStyle name="_도곡1교 교대 수량_암거수량(2)_6 금강제 부대공" xfId="250"/>
    <cellStyle name="_도곡1교 교대 수량_암거수량(2)_6 금강제 부대공_5.0 안심2제 부대공" xfId="251"/>
    <cellStyle name="_도곡1교 교대 수량_암거수량(2)_6 서호제 부대공" xfId="252"/>
    <cellStyle name="_도곡1교 교대 수량_암거수량(2)_6 서호제 부대공_1" xfId="253"/>
    <cellStyle name="_도곡1교 교대 수량_암거수량(2)_6 서호제 부대공_5.0 안심2제 부대공" xfId="254"/>
    <cellStyle name="_도곡1교 교대 수량_암거수량(2)_6 서호제 부대공_6 서호제 부대공" xfId="255"/>
    <cellStyle name="_도곡1교 교대 수량_암거수량(2)_6 서호제 부대공_6 숙천제(좌안) 부대공" xfId="256"/>
    <cellStyle name="_도곡1교 교대 수량_암거수량(2)_6 서호제 부대공_6 숙천제(좌안) 부대공_5.0 안심2제 부대공" xfId="257"/>
    <cellStyle name="_도곡1교 교대 수량_암거수량(2)_6 서호제 부대공_6 숙천제(좌안) 부대공_6 서호제 부대공" xfId="258"/>
    <cellStyle name="_도곡1교 교대 수량_암거수량(2)_6 서호제 부대공_6 숙천제(좌안) 부대공_6 숙천제(좌안) 부대공" xfId="259"/>
    <cellStyle name="_도곡1교 교대 수량_암거수량(2)_6 서호제 부대공_6 숙천제(좌안) 부대공_6 숙천제(좌안) 부대공_5.0 안심2제 부대공" xfId="260"/>
    <cellStyle name="_도곡1교 교대 수량_암거수량(2)_6 서호제 부대공_6 숙천제(좌안) 부대공_6 숙천제(좌안) 부대공_6 서호제 부대공" xfId="261"/>
    <cellStyle name="_도곡1교 교대 수량_암거수량(2)_6 서호제 부대공_6 숙천제(좌안) 부대공_6 숙천제(좌안) 부대공_6.0 남하제(1) 부대공" xfId="262"/>
    <cellStyle name="_도곡1교 교대 수량_암거수량(2)_6 서호제 부대공_6 숙천제(좌안) 부대공_6 숙천제(좌안) 부대공_호안블럭헐기" xfId="263"/>
    <cellStyle name="_도곡1교 교대 수량_암거수량(2)_6 서호제 부대공_6 숙천제(좌안) 부대공_6.0 남하제(1) 부대공" xfId="264"/>
    <cellStyle name="_도곡1교 교대 수량_암거수량(2)_6 서호제 부대공_6 숙천제(좌안) 부대공_호안블럭헐기" xfId="265"/>
    <cellStyle name="_도곡1교 교대 수량_암거수량(2)_6 서호제 부대공_6.0 남하제(1) 부대공" xfId="266"/>
    <cellStyle name="_도곡1교 교대 수량_암거수량(2)_6 서호제 부대공_호안블럭헐기" xfId="267"/>
    <cellStyle name="_도곡1교 교대 수량_암거수량(2)_6 수상제 부대공" xfId="268"/>
    <cellStyle name="_도곡1교 교대 수량_암거수량(2)_6 수상제 부대공_5.0 안심2제 부대공" xfId="269"/>
    <cellStyle name="_도곡1교 교대 수량_암거수량(2)_6 수하2제 부대공" xfId="270"/>
    <cellStyle name="_도곡1교 교대 수량_암거수량(2)_6 수하2제 부대공_6 금강제 부대공" xfId="271"/>
    <cellStyle name="_도곡1교 교대 수량_암거수량(2)_6 수하2제 부대공_6 금강제 부대공_5.0 안심2제 부대공" xfId="272"/>
    <cellStyle name="_도곡1교 교대 수량_암거수량(2)_6 수하2제 부대공_6 숙천제(우안) 부대공" xfId="273"/>
    <cellStyle name="_도곡1교 교대 수량_암거수량(2)_6 수하2제 부대공_6 숙천제(우안) 부대공_5.0 안심2제 부대공" xfId="274"/>
    <cellStyle name="_도곡1교 교대 수량_암거수량(2)_6 수하2제 부대공_6 숙천제(우안) 부대공_6.0 남하제(1) 부대공" xfId="275"/>
    <cellStyle name="_도곡1교 교대 수량_암거수량(2)_6 수하2제 부대공_6 숙천제(우안) 부대공_호안블럭헐기" xfId="276"/>
    <cellStyle name="_도곡1교 교대 수량_암거수량(2)_6 수하2제 부대공_6 숙천제(좌안) 부대공" xfId="277"/>
    <cellStyle name="_도곡1교 교대 수량_암거수량(2)_6 수하2제 부대공_6 숙천제(좌안) 부대공_5.0 안심2제 부대공" xfId="278"/>
    <cellStyle name="_도곡1교 교대 수량_암거수량(2)_6 수하2제 부대공_6 숙천제(좌안) 부대공_6 서호제 부대공" xfId="279"/>
    <cellStyle name="_도곡1교 교대 수량_암거수량(2)_6 수하2제 부대공_6 숙천제(좌안) 부대공_6 숙천제(좌안) 부대공" xfId="280"/>
    <cellStyle name="_도곡1교 교대 수량_암거수량(2)_6 수하2제 부대공_6 숙천제(좌안) 부대공_6 숙천제(좌안) 부대공_5.0 안심2제 부대공" xfId="281"/>
    <cellStyle name="_도곡1교 교대 수량_암거수량(2)_6 수하2제 부대공_6 숙천제(좌안) 부대공_6 숙천제(좌안) 부대공_6 서호제 부대공" xfId="282"/>
    <cellStyle name="_도곡1교 교대 수량_암거수량(2)_6 수하2제 부대공_6 숙천제(좌안) 부대공_6 숙천제(좌안) 부대공_6.0 남하제(1) 부대공" xfId="283"/>
    <cellStyle name="_도곡1교 교대 수량_암거수량(2)_6 수하2제 부대공_6 숙천제(좌안) 부대공_6 숙천제(좌안) 부대공_호안블럭헐기" xfId="284"/>
    <cellStyle name="_도곡1교 교대 수량_암거수량(2)_6 수하2제 부대공_6 숙천제(좌안) 부대공_6.0 남하제(1) 부대공" xfId="285"/>
    <cellStyle name="_도곡1교 교대 수량_암거수량(2)_6 수하2제 부대공_6 숙천제(좌안) 부대공_호안블럭헐기" xfId="286"/>
    <cellStyle name="_도곡1교 교대 수량_암거수량(2)_6 숙천제(좌안) 부대공" xfId="287"/>
    <cellStyle name="_도곡1교 교대 수량_암거수량(2)_6 숙천제(좌안) 부대공_5.0 안심2제 부대공" xfId="288"/>
    <cellStyle name="_도곡1교 교대 수량_암거수량(2)_6 숙천제(좌안) 부대공_6 서호제 부대공" xfId="289"/>
    <cellStyle name="_도곡1교 교대 수량_암거수량(2)_6 숙천제(좌안) 부대공_6 숙천제(좌안) 부대공" xfId="290"/>
    <cellStyle name="_도곡1교 교대 수량_암거수량(2)_6 숙천제(좌안) 부대공_6 숙천제(좌안) 부대공_5.0 안심2제 부대공" xfId="291"/>
    <cellStyle name="_도곡1교 교대 수량_암거수량(2)_6 숙천제(좌안) 부대공_6 숙천제(좌안) 부대공_6.0 남하제(1) 부대공" xfId="292"/>
    <cellStyle name="_도곡1교 교대 수량_암거수량(2)_6 숙천제(좌안) 부대공_6 숙천제(좌안) 부대공_호안블럭헐기" xfId="293"/>
    <cellStyle name="_도곡1교 교대 수량_암거수량(2)_6 숙천제(좌안) 부대공_6.0 남하제(1) 부대공" xfId="294"/>
    <cellStyle name="_도곡1교 교대 수량_암거수량(2)_6 숙천제(좌안) 부대공_호안블럭헐기" xfId="295"/>
    <cellStyle name="_도곡1교 교대 수량_암거수량(2)_6.0 남하제(1) 부대공" xfId="296"/>
    <cellStyle name="_도곡1교 교대 수량_암거수량(2)_6.남하제 부대공" xfId="297"/>
    <cellStyle name="_도곡1교 교대 수량_암거수량(2)_6.남하제 부대공_5.0 안심2제 부대공" xfId="298"/>
    <cellStyle name="_도곡1교 교대 수량_암거수량(2)_6.남하제 부대공_6 서호제 부대공" xfId="299"/>
    <cellStyle name="_도곡1교 교대 수량_암거수량(2)_6.남하제 부대공_6 숙천제(좌안) 부대공" xfId="300"/>
    <cellStyle name="_도곡1교 교대 수량_암거수량(2)_6.남하제 부대공_6 숙천제(좌안) 부대공_5.0 안심2제 부대공" xfId="301"/>
    <cellStyle name="_도곡1교 교대 수량_암거수량(2)_6.남하제 부대공_6 숙천제(좌안) 부대공_6 서호제 부대공" xfId="302"/>
    <cellStyle name="_도곡1교 교대 수량_암거수량(2)_6.남하제 부대공_6 숙천제(좌안) 부대공_6 숙천제(좌안) 부대공" xfId="303"/>
    <cellStyle name="_도곡1교 교대 수량_암거수량(2)_6.남하제 부대공_6 숙천제(좌안) 부대공_6 숙천제(좌안) 부대공_5.0 안심2제 부대공" xfId="304"/>
    <cellStyle name="_도곡1교 교대 수량_암거수량(2)_6.남하제 부대공_6 숙천제(좌안) 부대공_6 숙천제(좌안) 부대공_6 서호제 부대공" xfId="305"/>
    <cellStyle name="_도곡1교 교대 수량_암거수량(2)_6.남하제 부대공_6 숙천제(좌안) 부대공_6 숙천제(좌안) 부대공_6.0 남하제(1) 부대공" xfId="306"/>
    <cellStyle name="_도곡1교 교대 수량_암거수량(2)_6.남하제 부대공_6 숙천제(좌안) 부대공_6 숙천제(좌안) 부대공_호안블럭헐기" xfId="307"/>
    <cellStyle name="_도곡1교 교대 수량_암거수량(2)_6.남하제 부대공_6 숙천제(좌안) 부대공_6.0 남하제(1) 부대공" xfId="308"/>
    <cellStyle name="_도곡1교 교대 수량_암거수량(2)_6.남하제 부대공_6 숙천제(좌안) 부대공_호안블럭헐기" xfId="309"/>
    <cellStyle name="_도곡1교 교대 수량_암거수량(2)_6.남하제 부대공_6.0 남하제(1) 부대공" xfId="310"/>
    <cellStyle name="_도곡1교 교대 수량_암거수량(2)_6.남하제 부대공_호안블럭헐기" xfId="311"/>
    <cellStyle name="_도곡1교 교대 수량_암거수량(2)_6_하강천수량1" xfId="312"/>
    <cellStyle name="_도곡1교 교대 수량_암거수량(2)_6_하강천수량1_5_봉계천수량" xfId="313"/>
    <cellStyle name="_도곡1교 교대 수량_암거수량(2)_봉대천 축제공" xfId="314"/>
    <cellStyle name="_도곡1교 교대 수량_암거수량(2)_봉대천 축제공_6_하강천수량1" xfId="315"/>
    <cellStyle name="_도곡1교 교대 수량_암거수량(2)_봉대천 축제공_6_하강천수량1_5_봉계천수량" xfId="316"/>
    <cellStyle name="_도곡1교 교대 수량_암거수량(2)_봉대천 축제공_석축_옹벽블럭산근양식0" xfId="317"/>
    <cellStyle name="_도곡1교 교대 수량_암거수량(2)_봉대천 축제공_석축_옹벽블럭산근양식0_5_봉계천수량" xfId="318"/>
    <cellStyle name="_도곡1교 교대 수량_암거수량(2)_석축_옹벽블럭산근양식0" xfId="319"/>
    <cellStyle name="_도곡1교 교대 수량_암거수량(2)_석축_옹벽블럭산근양식0_5_봉계천수량" xfId="320"/>
    <cellStyle name="_도곡1교 교대 수량_암거수량(2)_용수로(종산2제)" xfId="321"/>
    <cellStyle name="_도곡1교 교대 수량_암거수량(2)_용수로(종산2제)_03-2.구조물공(배수로)" xfId="322"/>
    <cellStyle name="_도곡1교 교대 수량_암거수량(2)_용수로(종산2제)_03-2.적곡제구조물공-배수로" xfId="323"/>
    <cellStyle name="_도곡1교 교대 수량_암거수량(2)_하강천 토적표" xfId="324"/>
    <cellStyle name="_도곡1교 교대 수량_암거수량(2)_하강천 토적표_5_봉계천수량" xfId="325"/>
    <cellStyle name="_도곡1교 교대 수량_암거수량(2)_호암제 가제방" xfId="326"/>
    <cellStyle name="_도곡1교 교대 수량_암거수량(2)_호암제 사석가물막이" xfId="327"/>
    <cellStyle name="_도곡1교 교대 수량_암거수량_5 남하제 부체도로공" xfId="328"/>
    <cellStyle name="_도곡1교 교대 수량_암거수량_5.0 안심2제 부대공" xfId="329"/>
    <cellStyle name="_도곡1교 교대 수량_암거수량_5.0 안심2제 부대공_5.0 안심2제 부대공" xfId="330"/>
    <cellStyle name="_도곡1교 교대 수량_암거수량_5.0 안심2제 부대공_6 서호제 부대공" xfId="331"/>
    <cellStyle name="_도곡1교 교대 수량_암거수량_5.0 안심2제 부대공_호안블럭헐기" xfId="332"/>
    <cellStyle name="_도곡1교 교대 수량_암거수량_6 금강제 부대공" xfId="333"/>
    <cellStyle name="_도곡1교 교대 수량_암거수량_6 금강제 부대공_5.0 안심2제 부대공" xfId="334"/>
    <cellStyle name="_도곡1교 교대 수량_암거수량_6 서호제 부대공" xfId="335"/>
    <cellStyle name="_도곡1교 교대 수량_암거수량_6 서호제 부대공_1" xfId="336"/>
    <cellStyle name="_도곡1교 교대 수량_암거수량_6 서호제 부대공_5.0 안심2제 부대공" xfId="337"/>
    <cellStyle name="_도곡1교 교대 수량_암거수량_6 서호제 부대공_6 서호제 부대공" xfId="338"/>
    <cellStyle name="_도곡1교 교대 수량_암거수량_6 서호제 부대공_6 숙천제(좌안) 부대공" xfId="339"/>
    <cellStyle name="_도곡1교 교대 수량_암거수량_6 서호제 부대공_6 숙천제(좌안) 부대공_5.0 안심2제 부대공" xfId="340"/>
    <cellStyle name="_도곡1교 교대 수량_암거수량_6 서호제 부대공_6 숙천제(좌안) 부대공_6 서호제 부대공" xfId="341"/>
    <cellStyle name="_도곡1교 교대 수량_암거수량_6 서호제 부대공_6 숙천제(좌안) 부대공_6 숙천제(좌안) 부대공" xfId="342"/>
    <cellStyle name="_도곡1교 교대 수량_암거수량_6 서호제 부대공_6 숙천제(좌안) 부대공_6 숙천제(좌안) 부대공_5.0 안심2제 부대공" xfId="343"/>
    <cellStyle name="_도곡1교 교대 수량_암거수량_6 서호제 부대공_6 숙천제(좌안) 부대공_6 숙천제(좌안) 부대공_6 서호제 부대공" xfId="344"/>
    <cellStyle name="_도곡1교 교대 수량_암거수량_6 서호제 부대공_6 숙천제(좌안) 부대공_6 숙천제(좌안) 부대공_6.0 남하제(1) 부대공" xfId="345"/>
    <cellStyle name="_도곡1교 교대 수량_암거수량_6 서호제 부대공_6 숙천제(좌안) 부대공_6 숙천제(좌안) 부대공_호안블럭헐기" xfId="346"/>
    <cellStyle name="_도곡1교 교대 수량_암거수량_6 서호제 부대공_6 숙천제(좌안) 부대공_6.0 남하제(1) 부대공" xfId="347"/>
    <cellStyle name="_도곡1교 교대 수량_암거수량_6 서호제 부대공_6 숙천제(좌안) 부대공_호안블럭헐기" xfId="348"/>
    <cellStyle name="_도곡1교 교대 수량_암거수량_6 서호제 부대공_6.0 남하제(1) 부대공" xfId="349"/>
    <cellStyle name="_도곡1교 교대 수량_암거수량_6 서호제 부대공_호안블럭헐기" xfId="350"/>
    <cellStyle name="_도곡1교 교대 수량_암거수량_6 수상제 부대공" xfId="351"/>
    <cellStyle name="_도곡1교 교대 수량_암거수량_6 수상제 부대공_5.0 안심2제 부대공" xfId="352"/>
    <cellStyle name="_도곡1교 교대 수량_암거수량_6 수하2제 부대공" xfId="353"/>
    <cellStyle name="_도곡1교 교대 수량_암거수량_6 수하2제 부대공_6 금강제 부대공" xfId="354"/>
    <cellStyle name="_도곡1교 교대 수량_암거수량_6 수하2제 부대공_6 금강제 부대공_5.0 안심2제 부대공" xfId="355"/>
    <cellStyle name="_도곡1교 교대 수량_암거수량_6 수하2제 부대공_6 숙천제(우안) 부대공" xfId="356"/>
    <cellStyle name="_도곡1교 교대 수량_암거수량_6 수하2제 부대공_6 숙천제(우안) 부대공_5.0 안심2제 부대공" xfId="357"/>
    <cellStyle name="_도곡1교 교대 수량_암거수량_6 수하2제 부대공_6 숙천제(우안) 부대공_6.0 남하제(1) 부대공" xfId="358"/>
    <cellStyle name="_도곡1교 교대 수량_암거수량_6 수하2제 부대공_6 숙천제(우안) 부대공_호안블럭헐기" xfId="359"/>
    <cellStyle name="_도곡1교 교대 수량_암거수량_6 수하2제 부대공_6 숙천제(좌안) 부대공" xfId="360"/>
    <cellStyle name="_도곡1교 교대 수량_암거수량_6 수하2제 부대공_6 숙천제(좌안) 부대공_5.0 안심2제 부대공" xfId="361"/>
    <cellStyle name="_도곡1교 교대 수량_암거수량_6 수하2제 부대공_6 숙천제(좌안) 부대공_6 서호제 부대공" xfId="362"/>
    <cellStyle name="_도곡1교 교대 수량_암거수량_6 수하2제 부대공_6 숙천제(좌안) 부대공_6 숙천제(좌안) 부대공" xfId="363"/>
    <cellStyle name="_도곡1교 교대 수량_암거수량_6 수하2제 부대공_6 숙천제(좌안) 부대공_6 숙천제(좌안) 부대공_5.0 안심2제 부대공" xfId="364"/>
    <cellStyle name="_도곡1교 교대 수량_암거수량_6 수하2제 부대공_6 숙천제(좌안) 부대공_6 숙천제(좌안) 부대공_6 서호제 부대공" xfId="365"/>
    <cellStyle name="_도곡1교 교대 수량_암거수량_6 수하2제 부대공_6 숙천제(좌안) 부대공_6 숙천제(좌안) 부대공_6.0 남하제(1) 부대공" xfId="366"/>
    <cellStyle name="_도곡1교 교대 수량_암거수량_6 수하2제 부대공_6 숙천제(좌안) 부대공_6 숙천제(좌안) 부대공_호안블럭헐기" xfId="367"/>
    <cellStyle name="_도곡1교 교대 수량_암거수량_6 수하2제 부대공_6 숙천제(좌안) 부대공_6.0 남하제(1) 부대공" xfId="368"/>
    <cellStyle name="_도곡1교 교대 수량_암거수량_6 수하2제 부대공_6 숙천제(좌안) 부대공_호안블럭헐기" xfId="369"/>
    <cellStyle name="_도곡1교 교대 수량_암거수량_6 숙천제(좌안) 부대공" xfId="370"/>
    <cellStyle name="_도곡1교 교대 수량_암거수량_6 숙천제(좌안) 부대공_5.0 안심2제 부대공" xfId="371"/>
    <cellStyle name="_도곡1교 교대 수량_암거수량_6 숙천제(좌안) 부대공_6 서호제 부대공" xfId="372"/>
    <cellStyle name="_도곡1교 교대 수량_암거수량_6 숙천제(좌안) 부대공_6 숙천제(좌안) 부대공" xfId="373"/>
    <cellStyle name="_도곡1교 교대 수량_암거수량_6 숙천제(좌안) 부대공_6 숙천제(좌안) 부대공_5.0 안심2제 부대공" xfId="374"/>
    <cellStyle name="_도곡1교 교대 수량_암거수량_6 숙천제(좌안) 부대공_6 숙천제(좌안) 부대공_6.0 남하제(1) 부대공" xfId="375"/>
    <cellStyle name="_도곡1교 교대 수량_암거수량_6 숙천제(좌안) 부대공_6 숙천제(좌안) 부대공_호안블럭헐기" xfId="376"/>
    <cellStyle name="_도곡1교 교대 수량_암거수량_6 숙천제(좌안) 부대공_6.0 남하제(1) 부대공" xfId="377"/>
    <cellStyle name="_도곡1교 교대 수량_암거수량_6 숙천제(좌안) 부대공_호안블럭헐기" xfId="378"/>
    <cellStyle name="_도곡1교 교대 수량_암거수량_6.0 남하제(1) 부대공" xfId="379"/>
    <cellStyle name="_도곡1교 교대 수량_암거수량_6.남하제 부대공" xfId="380"/>
    <cellStyle name="_도곡1교 교대 수량_암거수량_6.남하제 부대공_5.0 안심2제 부대공" xfId="381"/>
    <cellStyle name="_도곡1교 교대 수량_암거수량_6.남하제 부대공_6 서호제 부대공" xfId="382"/>
    <cellStyle name="_도곡1교 교대 수량_암거수량_6.남하제 부대공_6 숙천제(좌안) 부대공" xfId="383"/>
    <cellStyle name="_도곡1교 교대 수량_암거수량_6.남하제 부대공_6 숙천제(좌안) 부대공_5.0 안심2제 부대공" xfId="384"/>
    <cellStyle name="_도곡1교 교대 수량_암거수량_6.남하제 부대공_6 숙천제(좌안) 부대공_6 서호제 부대공" xfId="385"/>
    <cellStyle name="_도곡1교 교대 수량_암거수량_6.남하제 부대공_6 숙천제(좌안) 부대공_6 숙천제(좌안) 부대공" xfId="386"/>
    <cellStyle name="_도곡1교 교대 수량_암거수량_6.남하제 부대공_6 숙천제(좌안) 부대공_6 숙천제(좌안) 부대공_5.0 안심2제 부대공" xfId="387"/>
    <cellStyle name="_도곡1교 교대 수량_암거수량_6.남하제 부대공_6 숙천제(좌안) 부대공_6 숙천제(좌안) 부대공_6 서호제 부대공" xfId="388"/>
    <cellStyle name="_도곡1교 교대 수량_암거수량_6.남하제 부대공_6 숙천제(좌안) 부대공_6 숙천제(좌안) 부대공_6.0 남하제(1) 부대공" xfId="389"/>
    <cellStyle name="_도곡1교 교대 수량_암거수량_6.남하제 부대공_6 숙천제(좌안) 부대공_6 숙천제(좌안) 부대공_호안블럭헐기" xfId="390"/>
    <cellStyle name="_도곡1교 교대 수량_암거수량_6.남하제 부대공_6 숙천제(좌안) 부대공_6.0 남하제(1) 부대공" xfId="391"/>
    <cellStyle name="_도곡1교 교대 수량_암거수량_6.남하제 부대공_6 숙천제(좌안) 부대공_호안블럭헐기" xfId="392"/>
    <cellStyle name="_도곡1교 교대 수량_암거수량_6.남하제 부대공_6.0 남하제(1) 부대공" xfId="393"/>
    <cellStyle name="_도곡1교 교대 수량_암거수량_6.남하제 부대공_호안블럭헐기" xfId="394"/>
    <cellStyle name="_도곡1교 교대 수량_암거수량_6_하강천수량1" xfId="395"/>
    <cellStyle name="_도곡1교 교대 수량_암거수량_6_하강천수량1_5_봉계천수량" xfId="396"/>
    <cellStyle name="_도곡1교 교대 수량_암거수량_봉대천 축제공" xfId="397"/>
    <cellStyle name="_도곡1교 교대 수량_암거수량_봉대천 축제공_6_하강천수량1" xfId="398"/>
    <cellStyle name="_도곡1교 교대 수량_암거수량_봉대천 축제공_6_하강천수량1_5_봉계천수량" xfId="399"/>
    <cellStyle name="_도곡1교 교대 수량_암거수량_봉대천 축제공_석축_옹벽블럭산근양식0" xfId="400"/>
    <cellStyle name="_도곡1교 교대 수량_암거수량_봉대천 축제공_석축_옹벽블럭산근양식0_5_봉계천수량" xfId="401"/>
    <cellStyle name="_도곡1교 교대 수량_암거수량_석축_옹벽블럭산근양식0" xfId="402"/>
    <cellStyle name="_도곡1교 교대 수량_암거수량_석축_옹벽블럭산근양식0_5_봉계천수량" xfId="403"/>
    <cellStyle name="_도곡1교 교대 수량_암거수량_용수로(종산2제)" xfId="404"/>
    <cellStyle name="_도곡1교 교대 수량_암거수량_용수로(종산2제)_03-2.구조물공(배수로)" xfId="405"/>
    <cellStyle name="_도곡1교 교대 수량_암거수량_용수로(종산2제)_03-2.적곡제구조물공-배수로" xfId="406"/>
    <cellStyle name="_도곡1교 교대 수량_암거수량_하강천 토적표" xfId="407"/>
    <cellStyle name="_도곡1교 교대 수량_암거수량_하강천 토적표_5_봉계천수량" xfId="408"/>
    <cellStyle name="_도곡1교 교대 수량_암거수량_호암제 가제방" xfId="409"/>
    <cellStyle name="_도곡1교 교대 수량_암거수량_호암제 사석가물막이" xfId="410"/>
    <cellStyle name="_도곡1교 교대 수량_용수로(종산2제)" xfId="411"/>
    <cellStyle name="_도곡1교 교대 수량_용수로(종산2제)_03-2.구조물공(배수로)" xfId="412"/>
    <cellStyle name="_도곡1교 교대 수량_용수로(종산2제)_03-2.적곡제구조물공-배수로" xfId="413"/>
    <cellStyle name="_도곡1교 교대 수량_하강천 토적표" xfId="414"/>
    <cellStyle name="_도곡1교 교대 수량_하강천 토적표_5_봉계천수량" xfId="415"/>
    <cellStyle name="_도곡1교 교대 수량_호암제 가제방" xfId="416"/>
    <cellStyle name="_도곡1교 교대 수량_호암제 사석가물막이" xfId="417"/>
    <cellStyle name="_도곡1교 교대(시점) 수량" xfId="418"/>
    <cellStyle name="_도곡1교 교대(시점) 수량_5 남하제 부체도로공" xfId="419"/>
    <cellStyle name="_도곡1교 교대(시점) 수량_5.0 안심2제 부대공" xfId="420"/>
    <cellStyle name="_도곡1교 교대(시점) 수량_5.0 안심2제 부대공_5.0 안심2제 부대공" xfId="421"/>
    <cellStyle name="_도곡1교 교대(시점) 수량_5.0 안심2제 부대공_6 서호제 부대공" xfId="422"/>
    <cellStyle name="_도곡1교 교대(시점) 수량_5.0 안심2제 부대공_호안블럭헐기" xfId="423"/>
    <cellStyle name="_도곡1교 교대(시점) 수량_6 금강제 부대공" xfId="424"/>
    <cellStyle name="_도곡1교 교대(시점) 수량_6 금강제 부대공_5.0 안심2제 부대공" xfId="425"/>
    <cellStyle name="_도곡1교 교대(시점) 수량_6 서호제 부대공" xfId="426"/>
    <cellStyle name="_도곡1교 교대(시점) 수량_6 서호제 부대공_1" xfId="427"/>
    <cellStyle name="_도곡1교 교대(시점) 수량_6 서호제 부대공_5.0 안심2제 부대공" xfId="428"/>
    <cellStyle name="_도곡1교 교대(시점) 수량_6 서호제 부대공_6 서호제 부대공" xfId="429"/>
    <cellStyle name="_도곡1교 교대(시점) 수량_6 서호제 부대공_6 숙천제(좌안) 부대공" xfId="430"/>
    <cellStyle name="_도곡1교 교대(시점) 수량_6 서호제 부대공_6 숙천제(좌안) 부대공_5.0 안심2제 부대공" xfId="431"/>
    <cellStyle name="_도곡1교 교대(시점) 수량_6 서호제 부대공_6 숙천제(좌안) 부대공_6 서호제 부대공" xfId="432"/>
    <cellStyle name="_도곡1교 교대(시점) 수량_6 서호제 부대공_6 숙천제(좌안) 부대공_6 숙천제(좌안) 부대공" xfId="433"/>
    <cellStyle name="_도곡1교 교대(시점) 수량_6 서호제 부대공_6 숙천제(좌안) 부대공_6 숙천제(좌안) 부대공_5.0 안심2제 부대공" xfId="434"/>
    <cellStyle name="_도곡1교 교대(시점) 수량_6 서호제 부대공_6 숙천제(좌안) 부대공_6 숙천제(좌안) 부대공_6 서호제 부대공" xfId="435"/>
    <cellStyle name="_도곡1교 교대(시점) 수량_6 서호제 부대공_6 숙천제(좌안) 부대공_6 숙천제(좌안) 부대공_6.0 남하제(1) 부대공" xfId="436"/>
    <cellStyle name="_도곡1교 교대(시점) 수량_6 서호제 부대공_6 숙천제(좌안) 부대공_6 숙천제(좌안) 부대공_호안블럭헐기" xfId="437"/>
    <cellStyle name="_도곡1교 교대(시점) 수량_6 서호제 부대공_6 숙천제(좌안) 부대공_6.0 남하제(1) 부대공" xfId="438"/>
    <cellStyle name="_도곡1교 교대(시점) 수량_6 서호제 부대공_6 숙천제(좌안) 부대공_호안블럭헐기" xfId="439"/>
    <cellStyle name="_도곡1교 교대(시점) 수량_6 서호제 부대공_6.0 남하제(1) 부대공" xfId="440"/>
    <cellStyle name="_도곡1교 교대(시점) 수량_6 서호제 부대공_호안블럭헐기" xfId="441"/>
    <cellStyle name="_도곡1교 교대(시점) 수량_6 수상제 부대공" xfId="442"/>
    <cellStyle name="_도곡1교 교대(시점) 수량_6 수상제 부대공_5.0 안심2제 부대공" xfId="443"/>
    <cellStyle name="_도곡1교 교대(시점) 수량_6 수하2제 부대공" xfId="444"/>
    <cellStyle name="_도곡1교 교대(시점) 수량_6 수하2제 부대공_6 금강제 부대공" xfId="445"/>
    <cellStyle name="_도곡1교 교대(시점) 수량_6 수하2제 부대공_6 금강제 부대공_5.0 안심2제 부대공" xfId="446"/>
    <cellStyle name="_도곡1교 교대(시점) 수량_6 수하2제 부대공_6 숙천제(우안) 부대공" xfId="447"/>
    <cellStyle name="_도곡1교 교대(시점) 수량_6 수하2제 부대공_6 숙천제(우안) 부대공_5.0 안심2제 부대공" xfId="448"/>
    <cellStyle name="_도곡1교 교대(시점) 수량_6 수하2제 부대공_6 숙천제(우안) 부대공_6.0 남하제(1) 부대공" xfId="449"/>
    <cellStyle name="_도곡1교 교대(시점) 수량_6 수하2제 부대공_6 숙천제(우안) 부대공_호안블럭헐기" xfId="450"/>
    <cellStyle name="_도곡1교 교대(시점) 수량_6 수하2제 부대공_6 숙천제(좌안) 부대공" xfId="451"/>
    <cellStyle name="_도곡1교 교대(시점) 수량_6 수하2제 부대공_6 숙천제(좌안) 부대공_5.0 안심2제 부대공" xfId="452"/>
    <cellStyle name="_도곡1교 교대(시점) 수량_6 수하2제 부대공_6 숙천제(좌안) 부대공_6 서호제 부대공" xfId="453"/>
    <cellStyle name="_도곡1교 교대(시점) 수량_6 수하2제 부대공_6 숙천제(좌안) 부대공_6 숙천제(좌안) 부대공" xfId="454"/>
    <cellStyle name="_도곡1교 교대(시점) 수량_6 수하2제 부대공_6 숙천제(좌안) 부대공_6 숙천제(좌안) 부대공_5.0 안심2제 부대공" xfId="455"/>
    <cellStyle name="_도곡1교 교대(시점) 수량_6 수하2제 부대공_6 숙천제(좌안) 부대공_6 숙천제(좌안) 부대공_6 서호제 부대공" xfId="456"/>
    <cellStyle name="_도곡1교 교대(시점) 수량_6 수하2제 부대공_6 숙천제(좌안) 부대공_6 숙천제(좌안) 부대공_6.0 남하제(1) 부대공" xfId="457"/>
    <cellStyle name="_도곡1교 교대(시점) 수량_6 수하2제 부대공_6 숙천제(좌안) 부대공_6 숙천제(좌안) 부대공_호안블럭헐기" xfId="458"/>
    <cellStyle name="_도곡1교 교대(시점) 수량_6 수하2제 부대공_6 숙천제(좌안) 부대공_6.0 남하제(1) 부대공" xfId="459"/>
    <cellStyle name="_도곡1교 교대(시점) 수량_6 수하2제 부대공_6 숙천제(좌안) 부대공_호안블럭헐기" xfId="460"/>
    <cellStyle name="_도곡1교 교대(시점) 수량_6 숙천제(좌안) 부대공" xfId="461"/>
    <cellStyle name="_도곡1교 교대(시점) 수량_6 숙천제(좌안) 부대공_5.0 안심2제 부대공" xfId="462"/>
    <cellStyle name="_도곡1교 교대(시점) 수량_6 숙천제(좌안) 부대공_6 서호제 부대공" xfId="463"/>
    <cellStyle name="_도곡1교 교대(시점) 수량_6 숙천제(좌안) 부대공_6 숙천제(좌안) 부대공" xfId="464"/>
    <cellStyle name="_도곡1교 교대(시점) 수량_6 숙천제(좌안) 부대공_6 숙천제(좌안) 부대공_5.0 안심2제 부대공" xfId="465"/>
    <cellStyle name="_도곡1교 교대(시점) 수량_6 숙천제(좌안) 부대공_6 숙천제(좌안) 부대공_6.0 남하제(1) 부대공" xfId="466"/>
    <cellStyle name="_도곡1교 교대(시점) 수량_6 숙천제(좌안) 부대공_6 숙천제(좌안) 부대공_호안블럭헐기" xfId="467"/>
    <cellStyle name="_도곡1교 교대(시점) 수량_6 숙천제(좌안) 부대공_6.0 남하제(1) 부대공" xfId="468"/>
    <cellStyle name="_도곡1교 교대(시점) 수량_6 숙천제(좌안) 부대공_호안블럭헐기" xfId="469"/>
    <cellStyle name="_도곡1교 교대(시점) 수량_6.0 남하제(1) 부대공" xfId="470"/>
    <cellStyle name="_도곡1교 교대(시점) 수량_6.남하제 부대공" xfId="471"/>
    <cellStyle name="_도곡1교 교대(시점) 수량_6.남하제 부대공_5.0 안심2제 부대공" xfId="472"/>
    <cellStyle name="_도곡1교 교대(시점) 수량_6.남하제 부대공_6 서호제 부대공" xfId="473"/>
    <cellStyle name="_도곡1교 교대(시점) 수량_6.남하제 부대공_6 숙천제(좌안) 부대공" xfId="474"/>
    <cellStyle name="_도곡1교 교대(시점) 수량_6.남하제 부대공_6 숙천제(좌안) 부대공_5.0 안심2제 부대공" xfId="475"/>
    <cellStyle name="_도곡1교 교대(시점) 수량_6.남하제 부대공_6 숙천제(좌안) 부대공_6 서호제 부대공" xfId="476"/>
    <cellStyle name="_도곡1교 교대(시점) 수량_6.남하제 부대공_6 숙천제(좌안) 부대공_6 숙천제(좌안) 부대공" xfId="477"/>
    <cellStyle name="_도곡1교 교대(시점) 수량_6.남하제 부대공_6 숙천제(좌안) 부대공_6 숙천제(좌안) 부대공_5.0 안심2제 부대공" xfId="478"/>
    <cellStyle name="_도곡1교 교대(시점) 수량_6.남하제 부대공_6 숙천제(좌안) 부대공_6 숙천제(좌안) 부대공_6 서호제 부대공" xfId="479"/>
    <cellStyle name="_도곡1교 교대(시점) 수량_6.남하제 부대공_6 숙천제(좌안) 부대공_6 숙천제(좌안) 부대공_6.0 남하제(1) 부대공" xfId="480"/>
    <cellStyle name="_도곡1교 교대(시점) 수량_6.남하제 부대공_6 숙천제(좌안) 부대공_6 숙천제(좌안) 부대공_호안블럭헐기" xfId="481"/>
    <cellStyle name="_도곡1교 교대(시점) 수량_6.남하제 부대공_6 숙천제(좌안) 부대공_6.0 남하제(1) 부대공" xfId="482"/>
    <cellStyle name="_도곡1교 교대(시점) 수량_6.남하제 부대공_6 숙천제(좌안) 부대공_호안블럭헐기" xfId="483"/>
    <cellStyle name="_도곡1교 교대(시점) 수량_6.남하제 부대공_6.0 남하제(1) 부대공" xfId="484"/>
    <cellStyle name="_도곡1교 교대(시점) 수량_6.남하제 부대공_호안블럭헐기" xfId="485"/>
    <cellStyle name="_도곡1교 교대(시점) 수량_6_하강천수량1" xfId="486"/>
    <cellStyle name="_도곡1교 교대(시점) 수량_6_하강천수량1_5_봉계천수량" xfId="487"/>
    <cellStyle name="_도곡1교 교대(시점) 수량_봉대천 축제공" xfId="488"/>
    <cellStyle name="_도곡1교 교대(시점) 수량_봉대천 축제공_6_하강천수량1" xfId="489"/>
    <cellStyle name="_도곡1교 교대(시점) 수량_봉대천 축제공_6_하강천수량1_5_봉계천수량" xfId="490"/>
    <cellStyle name="_도곡1교 교대(시점) 수량_봉대천 축제공_석축_옹벽블럭산근양식0" xfId="491"/>
    <cellStyle name="_도곡1교 교대(시점) 수량_봉대천 축제공_석축_옹벽블럭산근양식0_5_봉계천수량" xfId="492"/>
    <cellStyle name="_도곡1교 교대(시점) 수량_석축_옹벽블럭산근양식0" xfId="493"/>
    <cellStyle name="_도곡1교 교대(시점) 수량_석축_옹벽블럭산근양식0_5_봉계천수량" xfId="494"/>
    <cellStyle name="_도곡1교 교대(시점) 수량_암거수량" xfId="495"/>
    <cellStyle name="_도곡1교 교대(시점) 수량_암거수량(2)" xfId="496"/>
    <cellStyle name="_도곡1교 교대(시점) 수량_암거수량(2)_5 남하제 부체도로공" xfId="497"/>
    <cellStyle name="_도곡1교 교대(시점) 수량_암거수량(2)_5.0 안심2제 부대공" xfId="498"/>
    <cellStyle name="_도곡1교 교대(시점) 수량_암거수량(2)_5.0 안심2제 부대공_5.0 안심2제 부대공" xfId="499"/>
    <cellStyle name="_도곡1교 교대(시점) 수량_암거수량(2)_5.0 안심2제 부대공_6 서호제 부대공" xfId="500"/>
    <cellStyle name="_도곡1교 교대(시점) 수량_암거수량(2)_5.0 안심2제 부대공_호안블럭헐기" xfId="501"/>
    <cellStyle name="_도곡1교 교대(시점) 수량_암거수량(2)_6 금강제 부대공" xfId="502"/>
    <cellStyle name="_도곡1교 교대(시점) 수량_암거수량(2)_6 금강제 부대공_5.0 안심2제 부대공" xfId="503"/>
    <cellStyle name="_도곡1교 교대(시점) 수량_암거수량(2)_6 서호제 부대공" xfId="504"/>
    <cellStyle name="_도곡1교 교대(시점) 수량_암거수량(2)_6 서호제 부대공_1" xfId="505"/>
    <cellStyle name="_도곡1교 교대(시점) 수량_암거수량(2)_6 서호제 부대공_5.0 안심2제 부대공" xfId="506"/>
    <cellStyle name="_도곡1교 교대(시점) 수량_암거수량(2)_6 서호제 부대공_6 서호제 부대공" xfId="507"/>
    <cellStyle name="_도곡1교 교대(시점) 수량_암거수량(2)_6 서호제 부대공_6 숙천제(좌안) 부대공" xfId="508"/>
    <cellStyle name="_도곡1교 교대(시점) 수량_암거수량(2)_6 서호제 부대공_6 숙천제(좌안) 부대공_5.0 안심2제 부대공" xfId="509"/>
    <cellStyle name="_도곡1교 교대(시점) 수량_암거수량(2)_6 서호제 부대공_6 숙천제(좌안) 부대공_6 서호제 부대공" xfId="510"/>
    <cellStyle name="_도곡1교 교대(시점) 수량_암거수량(2)_6 서호제 부대공_6 숙천제(좌안) 부대공_6 숙천제(좌안) 부대공" xfId="511"/>
    <cellStyle name="_도곡1교 교대(시점) 수량_암거수량(2)_6 서호제 부대공_6 숙천제(좌안) 부대공_6 숙천제(좌안) 부대공_5.0 안심2제 부대공" xfId="512"/>
    <cellStyle name="_도곡1교 교대(시점) 수량_암거수량(2)_6 서호제 부대공_6 숙천제(좌안) 부대공_6 숙천제(좌안) 부대공_6 서호제 부대공" xfId="513"/>
    <cellStyle name="_도곡1교 교대(시점) 수량_암거수량(2)_6 서호제 부대공_6 숙천제(좌안) 부대공_6 숙천제(좌안) 부대공_6.0 남하제(1) 부대공" xfId="514"/>
    <cellStyle name="_도곡1교 교대(시점) 수량_암거수량(2)_6 서호제 부대공_6 숙천제(좌안) 부대공_6 숙천제(좌안) 부대공_호안블럭헐기" xfId="515"/>
    <cellStyle name="_도곡1교 교대(시점) 수량_암거수량(2)_6 서호제 부대공_6 숙천제(좌안) 부대공_6.0 남하제(1) 부대공" xfId="516"/>
    <cellStyle name="_도곡1교 교대(시점) 수량_암거수량(2)_6 서호제 부대공_6 숙천제(좌안) 부대공_호안블럭헐기" xfId="517"/>
    <cellStyle name="_도곡1교 교대(시점) 수량_암거수량(2)_6 서호제 부대공_6.0 남하제(1) 부대공" xfId="518"/>
    <cellStyle name="_도곡1교 교대(시점) 수량_암거수량(2)_6 서호제 부대공_호안블럭헐기" xfId="519"/>
    <cellStyle name="_도곡1교 교대(시점) 수량_암거수량(2)_6 수상제 부대공" xfId="520"/>
    <cellStyle name="_도곡1교 교대(시점) 수량_암거수량(2)_6 수상제 부대공_5.0 안심2제 부대공" xfId="521"/>
    <cellStyle name="_도곡1교 교대(시점) 수량_암거수량(2)_6 수하2제 부대공" xfId="522"/>
    <cellStyle name="_도곡1교 교대(시점) 수량_암거수량(2)_6 수하2제 부대공_6 금강제 부대공" xfId="523"/>
    <cellStyle name="_도곡1교 교대(시점) 수량_암거수량(2)_6 수하2제 부대공_6 금강제 부대공_5.0 안심2제 부대공" xfId="524"/>
    <cellStyle name="_도곡1교 교대(시점) 수량_암거수량(2)_6 수하2제 부대공_6 숙천제(우안) 부대공" xfId="525"/>
    <cellStyle name="_도곡1교 교대(시점) 수량_암거수량(2)_6 수하2제 부대공_6 숙천제(우안) 부대공_5.0 안심2제 부대공" xfId="526"/>
    <cellStyle name="_도곡1교 교대(시점) 수량_암거수량(2)_6 수하2제 부대공_6 숙천제(우안) 부대공_6.0 남하제(1) 부대공" xfId="527"/>
    <cellStyle name="_도곡1교 교대(시점) 수량_암거수량(2)_6 수하2제 부대공_6 숙천제(우안) 부대공_호안블럭헐기" xfId="528"/>
    <cellStyle name="_도곡1교 교대(시점) 수량_암거수량(2)_6 수하2제 부대공_6 숙천제(좌안) 부대공" xfId="529"/>
    <cellStyle name="_도곡1교 교대(시점) 수량_암거수량(2)_6 수하2제 부대공_6 숙천제(좌안) 부대공_5.0 안심2제 부대공" xfId="530"/>
    <cellStyle name="_도곡1교 교대(시점) 수량_암거수량(2)_6 수하2제 부대공_6 숙천제(좌안) 부대공_6 서호제 부대공" xfId="531"/>
    <cellStyle name="_도곡1교 교대(시점) 수량_암거수량(2)_6 수하2제 부대공_6 숙천제(좌안) 부대공_6 숙천제(좌안) 부대공" xfId="532"/>
    <cellStyle name="_도곡1교 교대(시점) 수량_암거수량(2)_6 수하2제 부대공_6 숙천제(좌안) 부대공_6 숙천제(좌안) 부대공_5.0 안심2제 부대공" xfId="533"/>
    <cellStyle name="_도곡1교 교대(시점) 수량_암거수량(2)_6 수하2제 부대공_6 숙천제(좌안) 부대공_6 숙천제(좌안) 부대공_6 서호제 부대공" xfId="534"/>
    <cellStyle name="_도곡1교 교대(시점) 수량_암거수량(2)_6 수하2제 부대공_6 숙천제(좌안) 부대공_6 숙천제(좌안) 부대공_6.0 남하제(1) 부대공" xfId="535"/>
    <cellStyle name="_도곡1교 교대(시점) 수량_암거수량(2)_6 수하2제 부대공_6 숙천제(좌안) 부대공_6 숙천제(좌안) 부대공_호안블럭헐기" xfId="536"/>
    <cellStyle name="_도곡1교 교대(시점) 수량_암거수량(2)_6 수하2제 부대공_6 숙천제(좌안) 부대공_6.0 남하제(1) 부대공" xfId="537"/>
    <cellStyle name="_도곡1교 교대(시점) 수량_암거수량(2)_6 수하2제 부대공_6 숙천제(좌안) 부대공_호안블럭헐기" xfId="538"/>
    <cellStyle name="_도곡1교 교대(시점) 수량_암거수량(2)_6 숙천제(좌안) 부대공" xfId="539"/>
    <cellStyle name="_도곡1교 교대(시점) 수량_암거수량(2)_6 숙천제(좌안) 부대공_5.0 안심2제 부대공" xfId="540"/>
    <cellStyle name="_도곡1교 교대(시점) 수량_암거수량(2)_6 숙천제(좌안) 부대공_6 서호제 부대공" xfId="541"/>
    <cellStyle name="_도곡1교 교대(시점) 수량_암거수량(2)_6 숙천제(좌안) 부대공_6 숙천제(좌안) 부대공" xfId="542"/>
    <cellStyle name="_도곡1교 교대(시점) 수량_암거수량(2)_6 숙천제(좌안) 부대공_6 숙천제(좌안) 부대공_5.0 안심2제 부대공" xfId="543"/>
    <cellStyle name="_도곡1교 교대(시점) 수량_암거수량(2)_6 숙천제(좌안) 부대공_6 숙천제(좌안) 부대공_6.0 남하제(1) 부대공" xfId="544"/>
    <cellStyle name="_도곡1교 교대(시점) 수량_암거수량(2)_6 숙천제(좌안) 부대공_6 숙천제(좌안) 부대공_호안블럭헐기" xfId="545"/>
    <cellStyle name="_도곡1교 교대(시점) 수량_암거수량(2)_6 숙천제(좌안) 부대공_6.0 남하제(1) 부대공" xfId="546"/>
    <cellStyle name="_도곡1교 교대(시점) 수량_암거수량(2)_6 숙천제(좌안) 부대공_호안블럭헐기" xfId="547"/>
    <cellStyle name="_도곡1교 교대(시점) 수량_암거수량(2)_6.0 남하제(1) 부대공" xfId="548"/>
    <cellStyle name="_도곡1교 교대(시점) 수량_암거수량(2)_6.남하제 부대공" xfId="549"/>
    <cellStyle name="_도곡1교 교대(시점) 수량_암거수량(2)_6.남하제 부대공_5.0 안심2제 부대공" xfId="550"/>
    <cellStyle name="_도곡1교 교대(시점) 수량_암거수량(2)_6.남하제 부대공_6 서호제 부대공" xfId="551"/>
    <cellStyle name="_도곡1교 교대(시점) 수량_암거수량(2)_6.남하제 부대공_6 숙천제(좌안) 부대공" xfId="552"/>
    <cellStyle name="_도곡1교 교대(시점) 수량_암거수량(2)_6.남하제 부대공_6 숙천제(좌안) 부대공_5.0 안심2제 부대공" xfId="553"/>
    <cellStyle name="_도곡1교 교대(시점) 수량_암거수량(2)_6.남하제 부대공_6 숙천제(좌안) 부대공_6 서호제 부대공" xfId="554"/>
    <cellStyle name="_도곡1교 교대(시점) 수량_암거수량(2)_6.남하제 부대공_6 숙천제(좌안) 부대공_6 숙천제(좌안) 부대공" xfId="555"/>
    <cellStyle name="_도곡1교 교대(시점) 수량_암거수량(2)_6.남하제 부대공_6 숙천제(좌안) 부대공_6 숙천제(좌안) 부대공_5.0 안심2제 부대공" xfId="556"/>
    <cellStyle name="_도곡1교 교대(시점) 수량_암거수량(2)_6.남하제 부대공_6 숙천제(좌안) 부대공_6 숙천제(좌안) 부대공_6 서호제 부대공" xfId="557"/>
    <cellStyle name="_도곡1교 교대(시점) 수량_암거수량(2)_6.남하제 부대공_6 숙천제(좌안) 부대공_6 숙천제(좌안) 부대공_6.0 남하제(1) 부대공" xfId="558"/>
    <cellStyle name="_도곡1교 교대(시점) 수량_암거수량(2)_6.남하제 부대공_6 숙천제(좌안) 부대공_6 숙천제(좌안) 부대공_호안블럭헐기" xfId="559"/>
    <cellStyle name="_도곡1교 교대(시점) 수량_암거수량(2)_6.남하제 부대공_6 숙천제(좌안) 부대공_6.0 남하제(1) 부대공" xfId="560"/>
    <cellStyle name="_도곡1교 교대(시점) 수량_암거수량(2)_6.남하제 부대공_6 숙천제(좌안) 부대공_호안블럭헐기" xfId="561"/>
    <cellStyle name="_도곡1교 교대(시점) 수량_암거수량(2)_6.남하제 부대공_6.0 남하제(1) 부대공" xfId="562"/>
    <cellStyle name="_도곡1교 교대(시점) 수량_암거수량(2)_6.남하제 부대공_호안블럭헐기" xfId="563"/>
    <cellStyle name="_도곡1교 교대(시점) 수량_암거수량(2)_6_하강천수량1" xfId="564"/>
    <cellStyle name="_도곡1교 교대(시점) 수량_암거수량(2)_6_하강천수량1_5_봉계천수량" xfId="565"/>
    <cellStyle name="_도곡1교 교대(시점) 수량_암거수량(2)_봉대천 축제공" xfId="566"/>
    <cellStyle name="_도곡1교 교대(시점) 수량_암거수량(2)_봉대천 축제공_6_하강천수량1" xfId="567"/>
    <cellStyle name="_도곡1교 교대(시점) 수량_암거수량(2)_봉대천 축제공_6_하강천수량1_5_봉계천수량" xfId="568"/>
    <cellStyle name="_도곡1교 교대(시점) 수량_암거수량(2)_봉대천 축제공_석축_옹벽블럭산근양식0" xfId="569"/>
    <cellStyle name="_도곡1교 교대(시점) 수량_암거수량(2)_봉대천 축제공_석축_옹벽블럭산근양식0_5_봉계천수량" xfId="570"/>
    <cellStyle name="_도곡1교 교대(시점) 수량_암거수량(2)_석축_옹벽블럭산근양식0" xfId="571"/>
    <cellStyle name="_도곡1교 교대(시점) 수량_암거수량(2)_석축_옹벽블럭산근양식0_5_봉계천수량" xfId="572"/>
    <cellStyle name="_도곡1교 교대(시점) 수량_암거수량(2)_용수로(종산2제)" xfId="573"/>
    <cellStyle name="_도곡1교 교대(시점) 수량_암거수량(2)_용수로(종산2제)_03-2.구조물공(배수로)" xfId="574"/>
    <cellStyle name="_도곡1교 교대(시점) 수량_암거수량(2)_용수로(종산2제)_03-2.적곡제구조물공-배수로" xfId="575"/>
    <cellStyle name="_도곡1교 교대(시점) 수량_암거수량(2)_하강천 토적표" xfId="576"/>
    <cellStyle name="_도곡1교 교대(시점) 수량_암거수량(2)_하강천 토적표_5_봉계천수량" xfId="577"/>
    <cellStyle name="_도곡1교 교대(시점) 수량_암거수량(2)_호암제 가제방" xfId="578"/>
    <cellStyle name="_도곡1교 교대(시점) 수량_암거수량(2)_호암제 사석가물막이" xfId="579"/>
    <cellStyle name="_도곡1교 교대(시점) 수량_암거수량_5 남하제 부체도로공" xfId="580"/>
    <cellStyle name="_도곡1교 교대(시점) 수량_암거수량_5.0 안심2제 부대공" xfId="581"/>
    <cellStyle name="_도곡1교 교대(시점) 수량_암거수량_5.0 안심2제 부대공_5.0 안심2제 부대공" xfId="582"/>
    <cellStyle name="_도곡1교 교대(시점) 수량_암거수량_5.0 안심2제 부대공_6 서호제 부대공" xfId="583"/>
    <cellStyle name="_도곡1교 교대(시점) 수량_암거수량_5.0 안심2제 부대공_호안블럭헐기" xfId="584"/>
    <cellStyle name="_도곡1교 교대(시점) 수량_암거수량_6 금강제 부대공" xfId="585"/>
    <cellStyle name="_도곡1교 교대(시점) 수량_암거수량_6 금강제 부대공_5.0 안심2제 부대공" xfId="586"/>
    <cellStyle name="_도곡1교 교대(시점) 수량_암거수량_6 서호제 부대공" xfId="587"/>
    <cellStyle name="_도곡1교 교대(시점) 수량_암거수량_6 서호제 부대공_1" xfId="588"/>
    <cellStyle name="_도곡1교 교대(시점) 수량_암거수량_6 서호제 부대공_5.0 안심2제 부대공" xfId="589"/>
    <cellStyle name="_도곡1교 교대(시점) 수량_암거수량_6 서호제 부대공_6 서호제 부대공" xfId="590"/>
    <cellStyle name="_도곡1교 교대(시점) 수량_암거수량_6 서호제 부대공_6 숙천제(좌안) 부대공" xfId="591"/>
    <cellStyle name="_도곡1교 교대(시점) 수량_암거수량_6 서호제 부대공_6 숙천제(좌안) 부대공_5.0 안심2제 부대공" xfId="592"/>
    <cellStyle name="_도곡1교 교대(시점) 수량_암거수량_6 서호제 부대공_6 숙천제(좌안) 부대공_6 서호제 부대공" xfId="593"/>
    <cellStyle name="_도곡1교 교대(시점) 수량_암거수량_6 서호제 부대공_6 숙천제(좌안) 부대공_6 숙천제(좌안) 부대공" xfId="594"/>
    <cellStyle name="_도곡1교 교대(시점) 수량_암거수량_6 서호제 부대공_6 숙천제(좌안) 부대공_6 숙천제(좌안) 부대공_5.0 안심2제 부대공" xfId="595"/>
    <cellStyle name="_도곡1교 교대(시점) 수량_암거수량_6 서호제 부대공_6 숙천제(좌안) 부대공_6 숙천제(좌안) 부대공_6 서호제 부대공" xfId="596"/>
    <cellStyle name="_도곡1교 교대(시점) 수량_암거수량_6 서호제 부대공_6 숙천제(좌안) 부대공_6 숙천제(좌안) 부대공_6.0 남하제(1) 부대공" xfId="597"/>
    <cellStyle name="_도곡1교 교대(시점) 수량_암거수량_6 서호제 부대공_6 숙천제(좌안) 부대공_6 숙천제(좌안) 부대공_호안블럭헐기" xfId="598"/>
    <cellStyle name="_도곡1교 교대(시점) 수량_암거수량_6 서호제 부대공_6 숙천제(좌안) 부대공_6.0 남하제(1) 부대공" xfId="599"/>
    <cellStyle name="_도곡1교 교대(시점) 수량_암거수량_6 서호제 부대공_6 숙천제(좌안) 부대공_호안블럭헐기" xfId="600"/>
    <cellStyle name="_도곡1교 교대(시점) 수량_암거수량_6 서호제 부대공_6.0 남하제(1) 부대공" xfId="601"/>
    <cellStyle name="_도곡1교 교대(시점) 수량_암거수량_6 서호제 부대공_호안블럭헐기" xfId="602"/>
    <cellStyle name="_도곡1교 교대(시점) 수량_암거수량_6 수상제 부대공" xfId="603"/>
    <cellStyle name="_도곡1교 교대(시점) 수량_암거수량_6 수상제 부대공_5.0 안심2제 부대공" xfId="604"/>
    <cellStyle name="_도곡1교 교대(시점) 수량_암거수량_6 수하2제 부대공" xfId="605"/>
    <cellStyle name="_도곡1교 교대(시점) 수량_암거수량_6 수하2제 부대공_6 금강제 부대공" xfId="606"/>
    <cellStyle name="_도곡1교 교대(시점) 수량_암거수량_6 수하2제 부대공_6 금강제 부대공_5.0 안심2제 부대공" xfId="607"/>
    <cellStyle name="_도곡1교 교대(시점) 수량_암거수량_6 수하2제 부대공_6 숙천제(우안) 부대공" xfId="608"/>
    <cellStyle name="_도곡1교 교대(시점) 수량_암거수량_6 수하2제 부대공_6 숙천제(우안) 부대공_5.0 안심2제 부대공" xfId="609"/>
    <cellStyle name="_도곡1교 교대(시점) 수량_암거수량_6 수하2제 부대공_6 숙천제(우안) 부대공_6.0 남하제(1) 부대공" xfId="610"/>
    <cellStyle name="_도곡1교 교대(시점) 수량_암거수량_6 수하2제 부대공_6 숙천제(우안) 부대공_호안블럭헐기" xfId="611"/>
    <cellStyle name="_도곡1교 교대(시점) 수량_암거수량_6 수하2제 부대공_6 숙천제(좌안) 부대공" xfId="612"/>
    <cellStyle name="_도곡1교 교대(시점) 수량_암거수량_6 수하2제 부대공_6 숙천제(좌안) 부대공_5.0 안심2제 부대공" xfId="613"/>
    <cellStyle name="_도곡1교 교대(시점) 수량_암거수량_6 수하2제 부대공_6 숙천제(좌안) 부대공_6 서호제 부대공" xfId="614"/>
    <cellStyle name="_도곡1교 교대(시점) 수량_암거수량_6 수하2제 부대공_6 숙천제(좌안) 부대공_6 숙천제(좌안) 부대공" xfId="615"/>
    <cellStyle name="_도곡1교 교대(시점) 수량_암거수량_6 수하2제 부대공_6 숙천제(좌안) 부대공_6 숙천제(좌안) 부대공_5.0 안심2제 부대공" xfId="616"/>
    <cellStyle name="_도곡1교 교대(시점) 수량_암거수량_6 수하2제 부대공_6 숙천제(좌안) 부대공_6 숙천제(좌안) 부대공_6 서호제 부대공" xfId="617"/>
    <cellStyle name="_도곡1교 교대(시점) 수량_암거수량_6 수하2제 부대공_6 숙천제(좌안) 부대공_6 숙천제(좌안) 부대공_6.0 남하제(1) 부대공" xfId="618"/>
    <cellStyle name="_도곡1교 교대(시점) 수량_암거수량_6 수하2제 부대공_6 숙천제(좌안) 부대공_6 숙천제(좌안) 부대공_호안블럭헐기" xfId="619"/>
    <cellStyle name="_도곡1교 교대(시점) 수량_암거수량_6 수하2제 부대공_6 숙천제(좌안) 부대공_6.0 남하제(1) 부대공" xfId="620"/>
    <cellStyle name="_도곡1교 교대(시점) 수량_암거수량_6 수하2제 부대공_6 숙천제(좌안) 부대공_호안블럭헐기" xfId="621"/>
    <cellStyle name="_도곡1교 교대(시점) 수량_암거수량_6 숙천제(좌안) 부대공" xfId="622"/>
    <cellStyle name="_도곡1교 교대(시점) 수량_암거수량_6 숙천제(좌안) 부대공_5.0 안심2제 부대공" xfId="623"/>
    <cellStyle name="_도곡1교 교대(시점) 수량_암거수량_6 숙천제(좌안) 부대공_6 서호제 부대공" xfId="624"/>
    <cellStyle name="_도곡1교 교대(시점) 수량_암거수량_6 숙천제(좌안) 부대공_6 숙천제(좌안) 부대공" xfId="625"/>
    <cellStyle name="_도곡1교 교대(시점) 수량_암거수량_6 숙천제(좌안) 부대공_6 숙천제(좌안) 부대공_5.0 안심2제 부대공" xfId="626"/>
    <cellStyle name="_도곡1교 교대(시점) 수량_암거수량_6 숙천제(좌안) 부대공_6 숙천제(좌안) 부대공_6.0 남하제(1) 부대공" xfId="627"/>
    <cellStyle name="_도곡1교 교대(시점) 수량_암거수량_6 숙천제(좌안) 부대공_6 숙천제(좌안) 부대공_호안블럭헐기" xfId="628"/>
    <cellStyle name="_도곡1교 교대(시점) 수량_암거수량_6 숙천제(좌안) 부대공_6.0 남하제(1) 부대공" xfId="629"/>
    <cellStyle name="_도곡1교 교대(시점) 수량_암거수량_6 숙천제(좌안) 부대공_호안블럭헐기" xfId="630"/>
    <cellStyle name="_도곡1교 교대(시점) 수량_암거수량_6.0 남하제(1) 부대공" xfId="631"/>
    <cellStyle name="_도곡1교 교대(시점) 수량_암거수량_6.남하제 부대공" xfId="632"/>
    <cellStyle name="_도곡1교 교대(시점) 수량_암거수량_6.남하제 부대공_5.0 안심2제 부대공" xfId="633"/>
    <cellStyle name="_도곡1교 교대(시점) 수량_암거수량_6.남하제 부대공_6 서호제 부대공" xfId="634"/>
    <cellStyle name="_도곡1교 교대(시점) 수량_암거수량_6.남하제 부대공_6 숙천제(좌안) 부대공" xfId="635"/>
    <cellStyle name="_도곡1교 교대(시점) 수량_암거수량_6.남하제 부대공_6 숙천제(좌안) 부대공_5.0 안심2제 부대공" xfId="636"/>
    <cellStyle name="_도곡1교 교대(시점) 수량_암거수량_6.남하제 부대공_6 숙천제(좌안) 부대공_6 서호제 부대공" xfId="637"/>
    <cellStyle name="_도곡1교 교대(시점) 수량_암거수량_6.남하제 부대공_6 숙천제(좌안) 부대공_6 숙천제(좌안) 부대공" xfId="638"/>
    <cellStyle name="_도곡1교 교대(시점) 수량_암거수량_6.남하제 부대공_6 숙천제(좌안) 부대공_6 숙천제(좌안) 부대공_5.0 안심2제 부대공" xfId="639"/>
    <cellStyle name="_도곡1교 교대(시점) 수량_암거수량_6.남하제 부대공_6 숙천제(좌안) 부대공_6 숙천제(좌안) 부대공_6 서호제 부대공" xfId="640"/>
    <cellStyle name="_도곡1교 교대(시점) 수량_암거수량_6.남하제 부대공_6 숙천제(좌안) 부대공_6 숙천제(좌안) 부대공_6.0 남하제(1) 부대공" xfId="641"/>
    <cellStyle name="_도곡1교 교대(시점) 수량_암거수량_6.남하제 부대공_6 숙천제(좌안) 부대공_6 숙천제(좌안) 부대공_호안블럭헐기" xfId="642"/>
    <cellStyle name="_도곡1교 교대(시점) 수량_암거수량_6.남하제 부대공_6 숙천제(좌안) 부대공_6.0 남하제(1) 부대공" xfId="643"/>
    <cellStyle name="_도곡1교 교대(시점) 수량_암거수량_6.남하제 부대공_6 숙천제(좌안) 부대공_호안블럭헐기" xfId="644"/>
    <cellStyle name="_도곡1교 교대(시점) 수량_암거수량_6.남하제 부대공_6.0 남하제(1) 부대공" xfId="645"/>
    <cellStyle name="_도곡1교 교대(시점) 수량_암거수량_6.남하제 부대공_호안블럭헐기" xfId="646"/>
    <cellStyle name="_도곡1교 교대(시점) 수량_암거수량_6_하강천수량1" xfId="647"/>
    <cellStyle name="_도곡1교 교대(시점) 수량_암거수량_6_하강천수량1_5_봉계천수량" xfId="648"/>
    <cellStyle name="_도곡1교 교대(시점) 수량_암거수량_봉대천 축제공" xfId="649"/>
    <cellStyle name="_도곡1교 교대(시점) 수량_암거수량_봉대천 축제공_6_하강천수량1" xfId="650"/>
    <cellStyle name="_도곡1교 교대(시점) 수량_암거수량_봉대천 축제공_6_하강천수량1_5_봉계천수량" xfId="651"/>
    <cellStyle name="_도곡1교 교대(시점) 수량_암거수량_봉대천 축제공_석축_옹벽블럭산근양식0" xfId="652"/>
    <cellStyle name="_도곡1교 교대(시점) 수량_암거수량_봉대천 축제공_석축_옹벽블럭산근양식0_5_봉계천수량" xfId="653"/>
    <cellStyle name="_도곡1교 교대(시점) 수량_암거수량_석축_옹벽블럭산근양식0" xfId="654"/>
    <cellStyle name="_도곡1교 교대(시점) 수량_암거수량_석축_옹벽블럭산근양식0_5_봉계천수량" xfId="655"/>
    <cellStyle name="_도곡1교 교대(시점) 수량_암거수량_용수로(종산2제)" xfId="656"/>
    <cellStyle name="_도곡1교 교대(시점) 수량_암거수량_용수로(종산2제)_03-2.구조물공(배수로)" xfId="657"/>
    <cellStyle name="_도곡1교 교대(시점) 수량_암거수량_용수로(종산2제)_03-2.적곡제구조물공-배수로" xfId="658"/>
    <cellStyle name="_도곡1교 교대(시점) 수량_암거수량_하강천 토적표" xfId="659"/>
    <cellStyle name="_도곡1교 교대(시점) 수량_암거수량_하강천 토적표_5_봉계천수량" xfId="660"/>
    <cellStyle name="_도곡1교 교대(시점) 수량_암거수량_호암제 가제방" xfId="661"/>
    <cellStyle name="_도곡1교 교대(시점) 수량_암거수량_호암제 사석가물막이" xfId="662"/>
    <cellStyle name="_도곡1교 교대(시점) 수량_용수로(종산2제)" xfId="663"/>
    <cellStyle name="_도곡1교 교대(시점) 수량_용수로(종산2제)_03-2.구조물공(배수로)" xfId="664"/>
    <cellStyle name="_도곡1교 교대(시점) 수량_용수로(종산2제)_03-2.적곡제구조물공-배수로" xfId="665"/>
    <cellStyle name="_도곡1교 교대(시점) 수량_하강천 토적표" xfId="666"/>
    <cellStyle name="_도곡1교 교대(시점) 수량_하강천 토적표_5_봉계천수량" xfId="667"/>
    <cellStyle name="_도곡1교 교대(시점) 수량_호암제 가제방" xfId="668"/>
    <cellStyle name="_도곡1교 교대(시점) 수량_호암제 사석가물막이" xfId="669"/>
    <cellStyle name="_도곡1교 하부공 수량" xfId="670"/>
    <cellStyle name="_도곡1교 하부공 수량_5 남하제 부체도로공" xfId="671"/>
    <cellStyle name="_도곡1교 하부공 수량_5.0 안심2제 부대공" xfId="672"/>
    <cellStyle name="_도곡1교 하부공 수량_5.0 안심2제 부대공_5.0 안심2제 부대공" xfId="673"/>
    <cellStyle name="_도곡1교 하부공 수량_5.0 안심2제 부대공_6 서호제 부대공" xfId="674"/>
    <cellStyle name="_도곡1교 하부공 수량_5.0 안심2제 부대공_호안블럭헐기" xfId="675"/>
    <cellStyle name="_도곡1교 하부공 수량_6 금강제 부대공" xfId="676"/>
    <cellStyle name="_도곡1교 하부공 수량_6 금강제 부대공_5.0 안심2제 부대공" xfId="677"/>
    <cellStyle name="_도곡1교 하부공 수량_6 서호제 부대공" xfId="678"/>
    <cellStyle name="_도곡1교 하부공 수량_6 서호제 부대공_1" xfId="679"/>
    <cellStyle name="_도곡1교 하부공 수량_6 서호제 부대공_5.0 안심2제 부대공" xfId="680"/>
    <cellStyle name="_도곡1교 하부공 수량_6 서호제 부대공_6 서호제 부대공" xfId="681"/>
    <cellStyle name="_도곡1교 하부공 수량_6 서호제 부대공_6 숙천제(좌안) 부대공" xfId="682"/>
    <cellStyle name="_도곡1교 하부공 수량_6 서호제 부대공_6 숙천제(좌안) 부대공_5.0 안심2제 부대공" xfId="683"/>
    <cellStyle name="_도곡1교 하부공 수량_6 서호제 부대공_6 숙천제(좌안) 부대공_6 서호제 부대공" xfId="684"/>
    <cellStyle name="_도곡1교 하부공 수량_6 서호제 부대공_6 숙천제(좌안) 부대공_6 숙천제(좌안) 부대공" xfId="685"/>
    <cellStyle name="_도곡1교 하부공 수량_6 서호제 부대공_6 숙천제(좌안) 부대공_6 숙천제(좌안) 부대공_5.0 안심2제 부대공" xfId="686"/>
    <cellStyle name="_도곡1교 하부공 수량_6 서호제 부대공_6 숙천제(좌안) 부대공_6 숙천제(좌안) 부대공_6 서호제 부대공" xfId="687"/>
    <cellStyle name="_도곡1교 하부공 수량_6 서호제 부대공_6 숙천제(좌안) 부대공_6 숙천제(좌안) 부대공_6.0 남하제(1) 부대공" xfId="688"/>
    <cellStyle name="_도곡1교 하부공 수량_6 서호제 부대공_6 숙천제(좌안) 부대공_6 숙천제(좌안) 부대공_호안블럭헐기" xfId="689"/>
    <cellStyle name="_도곡1교 하부공 수량_6 서호제 부대공_6 숙천제(좌안) 부대공_6.0 남하제(1) 부대공" xfId="690"/>
    <cellStyle name="_도곡1교 하부공 수량_6 서호제 부대공_6 숙천제(좌안) 부대공_호안블럭헐기" xfId="691"/>
    <cellStyle name="_도곡1교 하부공 수량_6 서호제 부대공_6.0 남하제(1) 부대공" xfId="692"/>
    <cellStyle name="_도곡1교 하부공 수량_6 서호제 부대공_호안블럭헐기" xfId="693"/>
    <cellStyle name="_도곡1교 하부공 수량_6 수상제 부대공" xfId="694"/>
    <cellStyle name="_도곡1교 하부공 수량_6 수상제 부대공_5.0 안심2제 부대공" xfId="695"/>
    <cellStyle name="_도곡1교 하부공 수량_6 수하2제 부대공" xfId="696"/>
    <cellStyle name="_도곡1교 하부공 수량_6 수하2제 부대공_6 금강제 부대공" xfId="697"/>
    <cellStyle name="_도곡1교 하부공 수량_6 수하2제 부대공_6 금강제 부대공_5.0 안심2제 부대공" xfId="698"/>
    <cellStyle name="_도곡1교 하부공 수량_6 수하2제 부대공_6 숙천제(우안) 부대공" xfId="699"/>
    <cellStyle name="_도곡1교 하부공 수량_6 수하2제 부대공_6 숙천제(우안) 부대공_5.0 안심2제 부대공" xfId="700"/>
    <cellStyle name="_도곡1교 하부공 수량_6 수하2제 부대공_6 숙천제(우안) 부대공_6.0 남하제(1) 부대공" xfId="701"/>
    <cellStyle name="_도곡1교 하부공 수량_6 수하2제 부대공_6 숙천제(우안) 부대공_호안블럭헐기" xfId="702"/>
    <cellStyle name="_도곡1교 하부공 수량_6 수하2제 부대공_6 숙천제(좌안) 부대공" xfId="703"/>
    <cellStyle name="_도곡1교 하부공 수량_6 수하2제 부대공_6 숙천제(좌안) 부대공_5.0 안심2제 부대공" xfId="704"/>
    <cellStyle name="_도곡1교 하부공 수량_6 수하2제 부대공_6 숙천제(좌안) 부대공_6 서호제 부대공" xfId="705"/>
    <cellStyle name="_도곡1교 하부공 수량_6 수하2제 부대공_6 숙천제(좌안) 부대공_6 숙천제(좌안) 부대공" xfId="706"/>
    <cellStyle name="_도곡1교 하부공 수량_6 수하2제 부대공_6 숙천제(좌안) 부대공_6 숙천제(좌안) 부대공_5.0 안심2제 부대공" xfId="707"/>
    <cellStyle name="_도곡1교 하부공 수량_6 수하2제 부대공_6 숙천제(좌안) 부대공_6 숙천제(좌안) 부대공_6 서호제 부대공" xfId="708"/>
    <cellStyle name="_도곡1교 하부공 수량_6 수하2제 부대공_6 숙천제(좌안) 부대공_6 숙천제(좌안) 부대공_6.0 남하제(1) 부대공" xfId="709"/>
    <cellStyle name="_도곡1교 하부공 수량_6 수하2제 부대공_6 숙천제(좌안) 부대공_6 숙천제(좌안) 부대공_호안블럭헐기" xfId="710"/>
    <cellStyle name="_도곡1교 하부공 수량_6 수하2제 부대공_6 숙천제(좌안) 부대공_6.0 남하제(1) 부대공" xfId="711"/>
    <cellStyle name="_도곡1교 하부공 수량_6 수하2제 부대공_6 숙천제(좌안) 부대공_호안블럭헐기" xfId="712"/>
    <cellStyle name="_도곡1교 하부공 수량_6 숙천제(좌안) 부대공" xfId="713"/>
    <cellStyle name="_도곡1교 하부공 수량_6 숙천제(좌안) 부대공_5.0 안심2제 부대공" xfId="714"/>
    <cellStyle name="_도곡1교 하부공 수량_6 숙천제(좌안) 부대공_6 서호제 부대공" xfId="715"/>
    <cellStyle name="_도곡1교 하부공 수량_6 숙천제(좌안) 부대공_6 숙천제(좌안) 부대공" xfId="716"/>
    <cellStyle name="_도곡1교 하부공 수량_6 숙천제(좌안) 부대공_6 숙천제(좌안) 부대공_5.0 안심2제 부대공" xfId="717"/>
    <cellStyle name="_도곡1교 하부공 수량_6 숙천제(좌안) 부대공_6 숙천제(좌안) 부대공_6.0 남하제(1) 부대공" xfId="718"/>
    <cellStyle name="_도곡1교 하부공 수량_6 숙천제(좌안) 부대공_6 숙천제(좌안) 부대공_호안블럭헐기" xfId="719"/>
    <cellStyle name="_도곡1교 하부공 수량_6 숙천제(좌안) 부대공_6.0 남하제(1) 부대공" xfId="720"/>
    <cellStyle name="_도곡1교 하부공 수량_6 숙천제(좌안) 부대공_호안블럭헐기" xfId="721"/>
    <cellStyle name="_도곡1교 하부공 수량_6.0 남하제(1) 부대공" xfId="722"/>
    <cellStyle name="_도곡1교 하부공 수량_6.남하제 부대공" xfId="723"/>
    <cellStyle name="_도곡1교 하부공 수량_6.남하제 부대공_5.0 안심2제 부대공" xfId="724"/>
    <cellStyle name="_도곡1교 하부공 수량_6.남하제 부대공_6 서호제 부대공" xfId="725"/>
    <cellStyle name="_도곡1교 하부공 수량_6.남하제 부대공_6 숙천제(좌안) 부대공" xfId="726"/>
    <cellStyle name="_도곡1교 하부공 수량_6.남하제 부대공_6 숙천제(좌안) 부대공_5.0 안심2제 부대공" xfId="727"/>
    <cellStyle name="_도곡1교 하부공 수량_6.남하제 부대공_6 숙천제(좌안) 부대공_6 서호제 부대공" xfId="728"/>
    <cellStyle name="_도곡1교 하부공 수량_6.남하제 부대공_6 숙천제(좌안) 부대공_6 숙천제(좌안) 부대공" xfId="729"/>
    <cellStyle name="_도곡1교 하부공 수량_6.남하제 부대공_6 숙천제(좌안) 부대공_6 숙천제(좌안) 부대공_5.0 안심2제 부대공" xfId="730"/>
    <cellStyle name="_도곡1교 하부공 수량_6.남하제 부대공_6 숙천제(좌안) 부대공_6 숙천제(좌안) 부대공_6 서호제 부대공" xfId="731"/>
    <cellStyle name="_도곡1교 하부공 수량_6.남하제 부대공_6 숙천제(좌안) 부대공_6 숙천제(좌안) 부대공_6.0 남하제(1) 부대공" xfId="732"/>
    <cellStyle name="_도곡1교 하부공 수량_6.남하제 부대공_6 숙천제(좌안) 부대공_6 숙천제(좌안) 부대공_호안블럭헐기" xfId="733"/>
    <cellStyle name="_도곡1교 하부공 수량_6.남하제 부대공_6 숙천제(좌안) 부대공_6.0 남하제(1) 부대공" xfId="734"/>
    <cellStyle name="_도곡1교 하부공 수량_6.남하제 부대공_6 숙천제(좌안) 부대공_호안블럭헐기" xfId="735"/>
    <cellStyle name="_도곡1교 하부공 수량_6.남하제 부대공_6.0 남하제(1) 부대공" xfId="736"/>
    <cellStyle name="_도곡1교 하부공 수량_6.남하제 부대공_호안블럭헐기" xfId="737"/>
    <cellStyle name="_도곡1교 하부공 수량_6_하강천수량1" xfId="738"/>
    <cellStyle name="_도곡1교 하부공 수량_6_하강천수량1_5_봉계천수량" xfId="739"/>
    <cellStyle name="_도곡1교 하부공 수량_봉대천 축제공" xfId="740"/>
    <cellStyle name="_도곡1교 하부공 수량_봉대천 축제공_6_하강천수량1" xfId="741"/>
    <cellStyle name="_도곡1교 하부공 수량_봉대천 축제공_6_하강천수량1_5_봉계천수량" xfId="742"/>
    <cellStyle name="_도곡1교 하부공 수량_봉대천 축제공_석축_옹벽블럭산근양식0" xfId="743"/>
    <cellStyle name="_도곡1교 하부공 수량_봉대천 축제공_석축_옹벽블럭산근양식0_5_봉계천수량" xfId="744"/>
    <cellStyle name="_도곡1교 하부공 수량_석축_옹벽블럭산근양식0" xfId="745"/>
    <cellStyle name="_도곡1교 하부공 수량_석축_옹벽블럭산근양식0_5_봉계천수량" xfId="746"/>
    <cellStyle name="_도곡1교 하부공 수량_암거수량" xfId="747"/>
    <cellStyle name="_도곡1교 하부공 수량_암거수량(2)" xfId="748"/>
    <cellStyle name="_도곡1교 하부공 수량_암거수량(2)_5 남하제 부체도로공" xfId="749"/>
    <cellStyle name="_도곡1교 하부공 수량_암거수량(2)_5.0 안심2제 부대공" xfId="750"/>
    <cellStyle name="_도곡1교 하부공 수량_암거수량(2)_5.0 안심2제 부대공_5.0 안심2제 부대공" xfId="751"/>
    <cellStyle name="_도곡1교 하부공 수량_암거수량(2)_5.0 안심2제 부대공_6 서호제 부대공" xfId="752"/>
    <cellStyle name="_도곡1교 하부공 수량_암거수량(2)_5.0 안심2제 부대공_호안블럭헐기" xfId="753"/>
    <cellStyle name="_도곡1교 하부공 수량_암거수량(2)_6 금강제 부대공" xfId="754"/>
    <cellStyle name="_도곡1교 하부공 수량_암거수량(2)_6 금강제 부대공_5.0 안심2제 부대공" xfId="755"/>
    <cellStyle name="_도곡1교 하부공 수량_암거수량(2)_6 서호제 부대공" xfId="756"/>
    <cellStyle name="_도곡1교 하부공 수량_암거수량(2)_6 서호제 부대공_1" xfId="757"/>
    <cellStyle name="_도곡1교 하부공 수량_암거수량(2)_6 서호제 부대공_5.0 안심2제 부대공" xfId="758"/>
    <cellStyle name="_도곡1교 하부공 수량_암거수량(2)_6 서호제 부대공_6 서호제 부대공" xfId="759"/>
    <cellStyle name="_도곡1교 하부공 수량_암거수량(2)_6 서호제 부대공_6 숙천제(좌안) 부대공" xfId="760"/>
    <cellStyle name="_도곡1교 하부공 수량_암거수량(2)_6 서호제 부대공_6 숙천제(좌안) 부대공_5.0 안심2제 부대공" xfId="761"/>
    <cellStyle name="_도곡1교 하부공 수량_암거수량(2)_6 서호제 부대공_6 숙천제(좌안) 부대공_6 서호제 부대공" xfId="762"/>
    <cellStyle name="_도곡1교 하부공 수량_암거수량(2)_6 서호제 부대공_6 숙천제(좌안) 부대공_6 숙천제(좌안) 부대공" xfId="763"/>
    <cellStyle name="_도곡1교 하부공 수량_암거수량(2)_6 서호제 부대공_6 숙천제(좌안) 부대공_6 숙천제(좌안) 부대공_5.0 안심2제 부대공" xfId="764"/>
    <cellStyle name="_도곡1교 하부공 수량_암거수량(2)_6 서호제 부대공_6 숙천제(좌안) 부대공_6 숙천제(좌안) 부대공_6 서호제 부대공" xfId="765"/>
    <cellStyle name="_도곡1교 하부공 수량_암거수량(2)_6 서호제 부대공_6 숙천제(좌안) 부대공_6 숙천제(좌안) 부대공_6.0 남하제(1) 부대공" xfId="766"/>
    <cellStyle name="_도곡1교 하부공 수량_암거수량(2)_6 서호제 부대공_6 숙천제(좌안) 부대공_6 숙천제(좌안) 부대공_호안블럭헐기" xfId="767"/>
    <cellStyle name="_도곡1교 하부공 수량_암거수량(2)_6 서호제 부대공_6 숙천제(좌안) 부대공_6.0 남하제(1) 부대공" xfId="768"/>
    <cellStyle name="_도곡1교 하부공 수량_암거수량(2)_6 서호제 부대공_6 숙천제(좌안) 부대공_호안블럭헐기" xfId="769"/>
    <cellStyle name="_도곡1교 하부공 수량_암거수량(2)_6 서호제 부대공_6.0 남하제(1) 부대공" xfId="770"/>
    <cellStyle name="_도곡1교 하부공 수량_암거수량(2)_6 서호제 부대공_호안블럭헐기" xfId="771"/>
    <cellStyle name="_도곡1교 하부공 수량_암거수량(2)_6 수상제 부대공" xfId="772"/>
    <cellStyle name="_도곡1교 하부공 수량_암거수량(2)_6 수상제 부대공_5.0 안심2제 부대공" xfId="773"/>
    <cellStyle name="_도곡1교 하부공 수량_암거수량(2)_6 수하2제 부대공" xfId="774"/>
    <cellStyle name="_도곡1교 하부공 수량_암거수량(2)_6 수하2제 부대공_6 금강제 부대공" xfId="775"/>
    <cellStyle name="_도곡1교 하부공 수량_암거수량(2)_6 수하2제 부대공_6 금강제 부대공_5.0 안심2제 부대공" xfId="776"/>
    <cellStyle name="_도곡1교 하부공 수량_암거수량(2)_6 수하2제 부대공_6 숙천제(우안) 부대공" xfId="777"/>
    <cellStyle name="_도곡1교 하부공 수량_암거수량(2)_6 수하2제 부대공_6 숙천제(우안) 부대공_5.0 안심2제 부대공" xfId="778"/>
    <cellStyle name="_도곡1교 하부공 수량_암거수량(2)_6 수하2제 부대공_6 숙천제(우안) 부대공_6.0 남하제(1) 부대공" xfId="779"/>
    <cellStyle name="_도곡1교 하부공 수량_암거수량(2)_6 수하2제 부대공_6 숙천제(우안) 부대공_호안블럭헐기" xfId="780"/>
    <cellStyle name="_도곡1교 하부공 수량_암거수량(2)_6 수하2제 부대공_6 숙천제(좌안) 부대공" xfId="781"/>
    <cellStyle name="_도곡1교 하부공 수량_암거수량(2)_6 수하2제 부대공_6 숙천제(좌안) 부대공_5.0 안심2제 부대공" xfId="782"/>
    <cellStyle name="_도곡1교 하부공 수량_암거수량(2)_6 수하2제 부대공_6 숙천제(좌안) 부대공_6 서호제 부대공" xfId="783"/>
    <cellStyle name="_도곡1교 하부공 수량_암거수량(2)_6 수하2제 부대공_6 숙천제(좌안) 부대공_6 숙천제(좌안) 부대공" xfId="784"/>
    <cellStyle name="_도곡1교 하부공 수량_암거수량(2)_6 수하2제 부대공_6 숙천제(좌안) 부대공_6 숙천제(좌안) 부대공_5.0 안심2제 부대공" xfId="785"/>
    <cellStyle name="_도곡1교 하부공 수량_암거수량(2)_6 수하2제 부대공_6 숙천제(좌안) 부대공_6 숙천제(좌안) 부대공_6 서호제 부대공" xfId="786"/>
    <cellStyle name="_도곡1교 하부공 수량_암거수량(2)_6 수하2제 부대공_6 숙천제(좌안) 부대공_6 숙천제(좌안) 부대공_6.0 남하제(1) 부대공" xfId="787"/>
    <cellStyle name="_도곡1교 하부공 수량_암거수량(2)_6 수하2제 부대공_6 숙천제(좌안) 부대공_6 숙천제(좌안) 부대공_호안블럭헐기" xfId="788"/>
    <cellStyle name="_도곡1교 하부공 수량_암거수량(2)_6 수하2제 부대공_6 숙천제(좌안) 부대공_6.0 남하제(1) 부대공" xfId="789"/>
    <cellStyle name="_도곡1교 하부공 수량_암거수량(2)_6 수하2제 부대공_6 숙천제(좌안) 부대공_호안블럭헐기" xfId="790"/>
    <cellStyle name="_도곡1교 하부공 수량_암거수량(2)_6 숙천제(좌안) 부대공" xfId="791"/>
    <cellStyle name="_도곡1교 하부공 수량_암거수량(2)_6 숙천제(좌안) 부대공_5.0 안심2제 부대공" xfId="792"/>
    <cellStyle name="_도곡1교 하부공 수량_암거수량(2)_6 숙천제(좌안) 부대공_6 서호제 부대공" xfId="793"/>
    <cellStyle name="_도곡1교 하부공 수량_암거수량(2)_6 숙천제(좌안) 부대공_6 숙천제(좌안) 부대공" xfId="794"/>
    <cellStyle name="_도곡1교 하부공 수량_암거수량(2)_6 숙천제(좌안) 부대공_6 숙천제(좌안) 부대공_5.0 안심2제 부대공" xfId="795"/>
    <cellStyle name="_도곡1교 하부공 수량_암거수량(2)_6 숙천제(좌안) 부대공_6 숙천제(좌안) 부대공_6.0 남하제(1) 부대공" xfId="796"/>
    <cellStyle name="_도곡1교 하부공 수량_암거수량(2)_6 숙천제(좌안) 부대공_6 숙천제(좌안) 부대공_호안블럭헐기" xfId="797"/>
    <cellStyle name="_도곡1교 하부공 수량_암거수량(2)_6 숙천제(좌안) 부대공_6.0 남하제(1) 부대공" xfId="798"/>
    <cellStyle name="_도곡1교 하부공 수량_암거수량(2)_6 숙천제(좌안) 부대공_호안블럭헐기" xfId="799"/>
    <cellStyle name="_도곡1교 하부공 수량_암거수량(2)_6.0 남하제(1) 부대공" xfId="800"/>
    <cellStyle name="_도곡1교 하부공 수량_암거수량(2)_6.남하제 부대공" xfId="801"/>
    <cellStyle name="_도곡1교 하부공 수량_암거수량(2)_6.남하제 부대공_5.0 안심2제 부대공" xfId="802"/>
    <cellStyle name="_도곡1교 하부공 수량_암거수량(2)_6.남하제 부대공_6 서호제 부대공" xfId="803"/>
    <cellStyle name="_도곡1교 하부공 수량_암거수량(2)_6.남하제 부대공_6 숙천제(좌안) 부대공" xfId="804"/>
    <cellStyle name="_도곡1교 하부공 수량_암거수량(2)_6.남하제 부대공_6 숙천제(좌안) 부대공_5.0 안심2제 부대공" xfId="805"/>
    <cellStyle name="_도곡1교 하부공 수량_암거수량(2)_6.남하제 부대공_6 숙천제(좌안) 부대공_6 서호제 부대공" xfId="806"/>
    <cellStyle name="_도곡1교 하부공 수량_암거수량(2)_6.남하제 부대공_6 숙천제(좌안) 부대공_6 숙천제(좌안) 부대공" xfId="807"/>
    <cellStyle name="_도곡1교 하부공 수량_암거수량(2)_6.남하제 부대공_6 숙천제(좌안) 부대공_6 숙천제(좌안) 부대공_5.0 안심2제 부대공" xfId="808"/>
    <cellStyle name="_도곡1교 하부공 수량_암거수량(2)_6.남하제 부대공_6 숙천제(좌안) 부대공_6 숙천제(좌안) 부대공_6 서호제 부대공" xfId="809"/>
    <cellStyle name="_도곡1교 하부공 수량_암거수량(2)_6.남하제 부대공_6 숙천제(좌안) 부대공_6 숙천제(좌안) 부대공_6.0 남하제(1) 부대공" xfId="810"/>
    <cellStyle name="_도곡1교 하부공 수량_암거수량(2)_6.남하제 부대공_6 숙천제(좌안) 부대공_6 숙천제(좌안) 부대공_호안블럭헐기" xfId="811"/>
    <cellStyle name="_도곡1교 하부공 수량_암거수량(2)_6.남하제 부대공_6 숙천제(좌안) 부대공_6.0 남하제(1) 부대공" xfId="812"/>
    <cellStyle name="_도곡1교 하부공 수량_암거수량(2)_6.남하제 부대공_6 숙천제(좌안) 부대공_호안블럭헐기" xfId="813"/>
    <cellStyle name="_도곡1교 하부공 수량_암거수량(2)_6.남하제 부대공_6.0 남하제(1) 부대공" xfId="814"/>
    <cellStyle name="_도곡1교 하부공 수량_암거수량(2)_6.남하제 부대공_호안블럭헐기" xfId="815"/>
    <cellStyle name="_도곡1교 하부공 수량_암거수량(2)_6_하강천수량1" xfId="816"/>
    <cellStyle name="_도곡1교 하부공 수량_암거수량(2)_6_하강천수량1_5_봉계천수량" xfId="817"/>
    <cellStyle name="_도곡1교 하부공 수량_암거수량(2)_봉대천 축제공" xfId="818"/>
    <cellStyle name="_도곡1교 하부공 수량_암거수량(2)_봉대천 축제공_6_하강천수량1" xfId="819"/>
    <cellStyle name="_도곡1교 하부공 수량_암거수량(2)_봉대천 축제공_6_하강천수량1_5_봉계천수량" xfId="820"/>
    <cellStyle name="_도곡1교 하부공 수량_암거수량(2)_봉대천 축제공_석축_옹벽블럭산근양식0" xfId="821"/>
    <cellStyle name="_도곡1교 하부공 수량_암거수량(2)_봉대천 축제공_석축_옹벽블럭산근양식0_5_봉계천수량" xfId="822"/>
    <cellStyle name="_도곡1교 하부공 수량_암거수량(2)_석축_옹벽블럭산근양식0" xfId="823"/>
    <cellStyle name="_도곡1교 하부공 수량_암거수량(2)_석축_옹벽블럭산근양식0_5_봉계천수량" xfId="824"/>
    <cellStyle name="_도곡1교 하부공 수량_암거수량(2)_용수로(종산2제)" xfId="825"/>
    <cellStyle name="_도곡1교 하부공 수량_암거수량(2)_용수로(종산2제)_03-2.구조물공(배수로)" xfId="826"/>
    <cellStyle name="_도곡1교 하부공 수량_암거수량(2)_용수로(종산2제)_03-2.적곡제구조물공-배수로" xfId="827"/>
    <cellStyle name="_도곡1교 하부공 수량_암거수량(2)_하강천 토적표" xfId="828"/>
    <cellStyle name="_도곡1교 하부공 수량_암거수량(2)_하강천 토적표_5_봉계천수량" xfId="829"/>
    <cellStyle name="_도곡1교 하부공 수량_암거수량(2)_호암제 가제방" xfId="830"/>
    <cellStyle name="_도곡1교 하부공 수량_암거수량(2)_호암제 사석가물막이" xfId="831"/>
    <cellStyle name="_도곡1교 하부공 수량_암거수량_5 남하제 부체도로공" xfId="832"/>
    <cellStyle name="_도곡1교 하부공 수량_암거수량_5.0 안심2제 부대공" xfId="833"/>
    <cellStyle name="_도곡1교 하부공 수량_암거수량_5.0 안심2제 부대공_5.0 안심2제 부대공" xfId="834"/>
    <cellStyle name="_도곡1교 하부공 수량_암거수량_5.0 안심2제 부대공_6 서호제 부대공" xfId="835"/>
    <cellStyle name="_도곡1교 하부공 수량_암거수량_5.0 안심2제 부대공_호안블럭헐기" xfId="836"/>
    <cellStyle name="_도곡1교 하부공 수량_암거수량_6 금강제 부대공" xfId="837"/>
    <cellStyle name="_도곡1교 하부공 수량_암거수량_6 금강제 부대공_5.0 안심2제 부대공" xfId="838"/>
    <cellStyle name="_도곡1교 하부공 수량_암거수량_6 서호제 부대공" xfId="839"/>
    <cellStyle name="_도곡1교 하부공 수량_암거수량_6 서호제 부대공_1" xfId="840"/>
    <cellStyle name="_도곡1교 하부공 수량_암거수량_6 서호제 부대공_5.0 안심2제 부대공" xfId="841"/>
    <cellStyle name="_도곡1교 하부공 수량_암거수량_6 서호제 부대공_6 서호제 부대공" xfId="842"/>
    <cellStyle name="_도곡1교 하부공 수량_암거수량_6 서호제 부대공_6 숙천제(좌안) 부대공" xfId="843"/>
    <cellStyle name="_도곡1교 하부공 수량_암거수량_6 서호제 부대공_6 숙천제(좌안) 부대공_5.0 안심2제 부대공" xfId="844"/>
    <cellStyle name="_도곡1교 하부공 수량_암거수량_6 서호제 부대공_6 숙천제(좌안) 부대공_6 서호제 부대공" xfId="845"/>
    <cellStyle name="_도곡1교 하부공 수량_암거수량_6 서호제 부대공_6 숙천제(좌안) 부대공_6 숙천제(좌안) 부대공" xfId="846"/>
    <cellStyle name="_도곡1교 하부공 수량_암거수량_6 서호제 부대공_6 숙천제(좌안) 부대공_6 숙천제(좌안) 부대공_5.0 안심2제 부대공" xfId="847"/>
    <cellStyle name="_도곡1교 하부공 수량_암거수량_6 서호제 부대공_6 숙천제(좌안) 부대공_6 숙천제(좌안) 부대공_6 서호제 부대공" xfId="848"/>
    <cellStyle name="_도곡1교 하부공 수량_암거수량_6 서호제 부대공_6 숙천제(좌안) 부대공_6 숙천제(좌안) 부대공_6.0 남하제(1) 부대공" xfId="849"/>
    <cellStyle name="_도곡1교 하부공 수량_암거수량_6 서호제 부대공_6 숙천제(좌안) 부대공_6 숙천제(좌안) 부대공_호안블럭헐기" xfId="850"/>
    <cellStyle name="_도곡1교 하부공 수량_암거수량_6 서호제 부대공_6 숙천제(좌안) 부대공_6.0 남하제(1) 부대공" xfId="851"/>
    <cellStyle name="_도곡1교 하부공 수량_암거수량_6 서호제 부대공_6 숙천제(좌안) 부대공_호안블럭헐기" xfId="852"/>
    <cellStyle name="_도곡1교 하부공 수량_암거수량_6 서호제 부대공_6.0 남하제(1) 부대공" xfId="853"/>
    <cellStyle name="_도곡1교 하부공 수량_암거수량_6 서호제 부대공_호안블럭헐기" xfId="854"/>
    <cellStyle name="_도곡1교 하부공 수량_암거수량_6 수상제 부대공" xfId="855"/>
    <cellStyle name="_도곡1교 하부공 수량_암거수량_6 수상제 부대공_5.0 안심2제 부대공" xfId="856"/>
    <cellStyle name="_도곡1교 하부공 수량_암거수량_6 수하2제 부대공" xfId="857"/>
    <cellStyle name="_도곡1교 하부공 수량_암거수량_6 수하2제 부대공_6 금강제 부대공" xfId="858"/>
    <cellStyle name="_도곡1교 하부공 수량_암거수량_6 수하2제 부대공_6 금강제 부대공_5.0 안심2제 부대공" xfId="859"/>
    <cellStyle name="_도곡1교 하부공 수량_암거수량_6 수하2제 부대공_6 숙천제(우안) 부대공" xfId="860"/>
    <cellStyle name="_도곡1교 하부공 수량_암거수량_6 수하2제 부대공_6 숙천제(우안) 부대공_5.0 안심2제 부대공" xfId="861"/>
    <cellStyle name="_도곡1교 하부공 수량_암거수량_6 수하2제 부대공_6 숙천제(우안) 부대공_6.0 남하제(1) 부대공" xfId="862"/>
    <cellStyle name="_도곡1교 하부공 수량_암거수량_6 수하2제 부대공_6 숙천제(우안) 부대공_호안블럭헐기" xfId="863"/>
    <cellStyle name="_도곡1교 하부공 수량_암거수량_6 수하2제 부대공_6 숙천제(좌안) 부대공" xfId="864"/>
    <cellStyle name="_도곡1교 하부공 수량_암거수량_6 수하2제 부대공_6 숙천제(좌안) 부대공_5.0 안심2제 부대공" xfId="865"/>
    <cellStyle name="_도곡1교 하부공 수량_암거수량_6 수하2제 부대공_6 숙천제(좌안) 부대공_6 서호제 부대공" xfId="866"/>
    <cellStyle name="_도곡1교 하부공 수량_암거수량_6 수하2제 부대공_6 숙천제(좌안) 부대공_6 숙천제(좌안) 부대공" xfId="867"/>
    <cellStyle name="_도곡1교 하부공 수량_암거수량_6 수하2제 부대공_6 숙천제(좌안) 부대공_6 숙천제(좌안) 부대공_5.0 안심2제 부대공" xfId="868"/>
    <cellStyle name="_도곡1교 하부공 수량_암거수량_6 수하2제 부대공_6 숙천제(좌안) 부대공_6 숙천제(좌안) 부대공_6 서호제 부대공" xfId="869"/>
    <cellStyle name="_도곡1교 하부공 수량_암거수량_6 수하2제 부대공_6 숙천제(좌안) 부대공_6 숙천제(좌안) 부대공_6.0 남하제(1) 부대공" xfId="870"/>
    <cellStyle name="_도곡1교 하부공 수량_암거수량_6 수하2제 부대공_6 숙천제(좌안) 부대공_6 숙천제(좌안) 부대공_호안블럭헐기" xfId="871"/>
    <cellStyle name="_도곡1교 하부공 수량_암거수량_6 수하2제 부대공_6 숙천제(좌안) 부대공_6.0 남하제(1) 부대공" xfId="872"/>
    <cellStyle name="_도곡1교 하부공 수량_암거수량_6 수하2제 부대공_6 숙천제(좌안) 부대공_호안블럭헐기" xfId="873"/>
    <cellStyle name="_도곡1교 하부공 수량_암거수량_6 숙천제(좌안) 부대공" xfId="874"/>
    <cellStyle name="_도곡1교 하부공 수량_암거수량_6 숙천제(좌안) 부대공_5.0 안심2제 부대공" xfId="875"/>
    <cellStyle name="_도곡1교 하부공 수량_암거수량_6 숙천제(좌안) 부대공_6 서호제 부대공" xfId="876"/>
    <cellStyle name="_도곡1교 하부공 수량_암거수량_6 숙천제(좌안) 부대공_6 숙천제(좌안) 부대공" xfId="877"/>
    <cellStyle name="_도곡1교 하부공 수량_암거수량_6 숙천제(좌안) 부대공_6 숙천제(좌안) 부대공_5.0 안심2제 부대공" xfId="878"/>
    <cellStyle name="_도곡1교 하부공 수량_암거수량_6 숙천제(좌안) 부대공_6 숙천제(좌안) 부대공_6.0 남하제(1) 부대공" xfId="879"/>
    <cellStyle name="_도곡1교 하부공 수량_암거수량_6 숙천제(좌안) 부대공_6 숙천제(좌안) 부대공_호안블럭헐기" xfId="880"/>
    <cellStyle name="_도곡1교 하부공 수량_암거수량_6 숙천제(좌안) 부대공_6.0 남하제(1) 부대공" xfId="881"/>
    <cellStyle name="_도곡1교 하부공 수량_암거수량_6 숙천제(좌안) 부대공_호안블럭헐기" xfId="882"/>
    <cellStyle name="_도곡1교 하부공 수량_암거수량_6.0 남하제(1) 부대공" xfId="883"/>
    <cellStyle name="_도곡1교 하부공 수량_암거수량_6.남하제 부대공" xfId="884"/>
    <cellStyle name="_도곡1교 하부공 수량_암거수량_6.남하제 부대공_5.0 안심2제 부대공" xfId="885"/>
    <cellStyle name="_도곡1교 하부공 수량_암거수량_6.남하제 부대공_6 서호제 부대공" xfId="886"/>
    <cellStyle name="_도곡1교 하부공 수량_암거수량_6.남하제 부대공_6 숙천제(좌안) 부대공" xfId="887"/>
    <cellStyle name="_도곡1교 하부공 수량_암거수량_6.남하제 부대공_6 숙천제(좌안) 부대공_5.0 안심2제 부대공" xfId="888"/>
    <cellStyle name="_도곡1교 하부공 수량_암거수량_6.남하제 부대공_6 숙천제(좌안) 부대공_6 서호제 부대공" xfId="889"/>
    <cellStyle name="_도곡1교 하부공 수량_암거수량_6.남하제 부대공_6 숙천제(좌안) 부대공_6 숙천제(좌안) 부대공" xfId="890"/>
    <cellStyle name="_도곡1교 하부공 수량_암거수량_6.남하제 부대공_6 숙천제(좌안) 부대공_6 숙천제(좌안) 부대공_5.0 안심2제 부대공" xfId="891"/>
    <cellStyle name="_도곡1교 하부공 수량_암거수량_6.남하제 부대공_6 숙천제(좌안) 부대공_6 숙천제(좌안) 부대공_6 서호제 부대공" xfId="892"/>
    <cellStyle name="_도곡1교 하부공 수량_암거수량_6.남하제 부대공_6 숙천제(좌안) 부대공_6 숙천제(좌안) 부대공_6.0 남하제(1) 부대공" xfId="893"/>
    <cellStyle name="_도곡1교 하부공 수량_암거수량_6.남하제 부대공_6 숙천제(좌안) 부대공_6 숙천제(좌안) 부대공_호안블럭헐기" xfId="894"/>
    <cellStyle name="_도곡1교 하부공 수량_암거수량_6.남하제 부대공_6 숙천제(좌안) 부대공_6.0 남하제(1) 부대공" xfId="895"/>
    <cellStyle name="_도곡1교 하부공 수량_암거수량_6.남하제 부대공_6 숙천제(좌안) 부대공_호안블럭헐기" xfId="896"/>
    <cellStyle name="_도곡1교 하부공 수량_암거수량_6.남하제 부대공_6.0 남하제(1) 부대공" xfId="897"/>
    <cellStyle name="_도곡1교 하부공 수량_암거수량_6.남하제 부대공_호안블럭헐기" xfId="898"/>
    <cellStyle name="_도곡1교 하부공 수량_암거수량_6_하강천수량1" xfId="899"/>
    <cellStyle name="_도곡1교 하부공 수량_암거수량_6_하강천수량1_5_봉계천수량" xfId="900"/>
    <cellStyle name="_도곡1교 하부공 수량_암거수량_봉대천 축제공" xfId="901"/>
    <cellStyle name="_도곡1교 하부공 수량_암거수량_봉대천 축제공_6_하강천수량1" xfId="902"/>
    <cellStyle name="_도곡1교 하부공 수량_암거수량_봉대천 축제공_6_하강천수량1_5_봉계천수량" xfId="903"/>
    <cellStyle name="_도곡1교 하부공 수량_암거수량_봉대천 축제공_석축_옹벽블럭산근양식0" xfId="904"/>
    <cellStyle name="_도곡1교 하부공 수량_암거수량_봉대천 축제공_석축_옹벽블럭산근양식0_5_봉계천수량" xfId="905"/>
    <cellStyle name="_도곡1교 하부공 수량_암거수량_석축_옹벽블럭산근양식0" xfId="906"/>
    <cellStyle name="_도곡1교 하부공 수량_암거수량_석축_옹벽블럭산근양식0_5_봉계천수량" xfId="907"/>
    <cellStyle name="_도곡1교 하부공 수량_암거수량_용수로(종산2제)" xfId="908"/>
    <cellStyle name="_도곡1교 하부공 수량_암거수량_용수로(종산2제)_03-2.구조물공(배수로)" xfId="909"/>
    <cellStyle name="_도곡1교 하부공 수량_암거수량_용수로(종산2제)_03-2.적곡제구조물공-배수로" xfId="910"/>
    <cellStyle name="_도곡1교 하부공 수량_암거수량_하강천 토적표" xfId="911"/>
    <cellStyle name="_도곡1교 하부공 수량_암거수량_하강천 토적표_5_봉계천수량" xfId="912"/>
    <cellStyle name="_도곡1교 하부공 수량_암거수량_호암제 가제방" xfId="913"/>
    <cellStyle name="_도곡1교 하부공 수량_암거수량_호암제 사석가물막이" xfId="914"/>
    <cellStyle name="_도곡1교 하부공 수량_용수로(종산2제)" xfId="915"/>
    <cellStyle name="_도곡1교 하부공 수량_용수로(종산2제)_03-2.구조물공(배수로)" xfId="916"/>
    <cellStyle name="_도곡1교 하부공 수량_용수로(종산2제)_03-2.적곡제구조물공-배수로" xfId="917"/>
    <cellStyle name="_도곡1교 하부공 수량_하강천 토적표" xfId="918"/>
    <cellStyle name="_도곡1교 하부공 수량_하강천 토적표_5_봉계천수량" xfId="919"/>
    <cellStyle name="_도곡1교 하부공 수량_호암제 가제방" xfId="920"/>
    <cellStyle name="_도곡1교 하부공 수량_호암제 사석가물막이" xfId="921"/>
    <cellStyle name="_도곡2교 교대 수량" xfId="922"/>
    <cellStyle name="_도곡2교 교대 수량_5 남하제 부체도로공" xfId="923"/>
    <cellStyle name="_도곡2교 교대 수량_5.0 안심2제 부대공" xfId="924"/>
    <cellStyle name="_도곡2교 교대 수량_5.0 안심2제 부대공_5.0 안심2제 부대공" xfId="925"/>
    <cellStyle name="_도곡2교 교대 수량_5.0 안심2제 부대공_6 서호제 부대공" xfId="926"/>
    <cellStyle name="_도곡2교 교대 수량_5.0 안심2제 부대공_호안블럭헐기" xfId="927"/>
    <cellStyle name="_도곡2교 교대 수량_6 금강제 부대공" xfId="928"/>
    <cellStyle name="_도곡2교 교대 수량_6 금강제 부대공_5.0 안심2제 부대공" xfId="929"/>
    <cellStyle name="_도곡2교 교대 수량_6 서호제 부대공" xfId="930"/>
    <cellStyle name="_도곡2교 교대 수량_6 서호제 부대공_1" xfId="931"/>
    <cellStyle name="_도곡2교 교대 수량_6 서호제 부대공_5.0 안심2제 부대공" xfId="932"/>
    <cellStyle name="_도곡2교 교대 수량_6 서호제 부대공_6 서호제 부대공" xfId="933"/>
    <cellStyle name="_도곡2교 교대 수량_6 서호제 부대공_6 숙천제(좌안) 부대공" xfId="934"/>
    <cellStyle name="_도곡2교 교대 수량_6 서호제 부대공_6 숙천제(좌안) 부대공_5.0 안심2제 부대공" xfId="935"/>
    <cellStyle name="_도곡2교 교대 수량_6 서호제 부대공_6 숙천제(좌안) 부대공_6 서호제 부대공" xfId="936"/>
    <cellStyle name="_도곡2교 교대 수량_6 서호제 부대공_6 숙천제(좌안) 부대공_6 숙천제(좌안) 부대공" xfId="937"/>
    <cellStyle name="_도곡2교 교대 수량_6 서호제 부대공_6 숙천제(좌안) 부대공_6 숙천제(좌안) 부대공_5.0 안심2제 부대공" xfId="938"/>
    <cellStyle name="_도곡2교 교대 수량_6 서호제 부대공_6 숙천제(좌안) 부대공_6 숙천제(좌안) 부대공_6 서호제 부대공" xfId="939"/>
    <cellStyle name="_도곡2교 교대 수량_6 서호제 부대공_6 숙천제(좌안) 부대공_6 숙천제(좌안) 부대공_6.0 남하제(1) 부대공" xfId="940"/>
    <cellStyle name="_도곡2교 교대 수량_6 서호제 부대공_6 숙천제(좌안) 부대공_6 숙천제(좌안) 부대공_호안블럭헐기" xfId="941"/>
    <cellStyle name="_도곡2교 교대 수량_6 서호제 부대공_6 숙천제(좌안) 부대공_6.0 남하제(1) 부대공" xfId="942"/>
    <cellStyle name="_도곡2교 교대 수량_6 서호제 부대공_6 숙천제(좌안) 부대공_호안블럭헐기" xfId="943"/>
    <cellStyle name="_도곡2교 교대 수량_6 서호제 부대공_6.0 남하제(1) 부대공" xfId="944"/>
    <cellStyle name="_도곡2교 교대 수량_6 서호제 부대공_호안블럭헐기" xfId="945"/>
    <cellStyle name="_도곡2교 교대 수량_6 수상제 부대공" xfId="946"/>
    <cellStyle name="_도곡2교 교대 수량_6 수상제 부대공_5.0 안심2제 부대공" xfId="947"/>
    <cellStyle name="_도곡2교 교대 수량_6 수하2제 부대공" xfId="948"/>
    <cellStyle name="_도곡2교 교대 수량_6 수하2제 부대공_6 금강제 부대공" xfId="949"/>
    <cellStyle name="_도곡2교 교대 수량_6 수하2제 부대공_6 금강제 부대공_5.0 안심2제 부대공" xfId="950"/>
    <cellStyle name="_도곡2교 교대 수량_6 수하2제 부대공_6 숙천제(우안) 부대공" xfId="951"/>
    <cellStyle name="_도곡2교 교대 수량_6 수하2제 부대공_6 숙천제(우안) 부대공_5.0 안심2제 부대공" xfId="952"/>
    <cellStyle name="_도곡2교 교대 수량_6 수하2제 부대공_6 숙천제(우안) 부대공_6.0 남하제(1) 부대공" xfId="953"/>
    <cellStyle name="_도곡2교 교대 수량_6 수하2제 부대공_6 숙천제(우안) 부대공_호안블럭헐기" xfId="954"/>
    <cellStyle name="_도곡2교 교대 수량_6 수하2제 부대공_6 숙천제(좌안) 부대공" xfId="955"/>
    <cellStyle name="_도곡2교 교대 수량_6 수하2제 부대공_6 숙천제(좌안) 부대공_5.0 안심2제 부대공" xfId="956"/>
    <cellStyle name="_도곡2교 교대 수량_6 수하2제 부대공_6 숙천제(좌안) 부대공_6 서호제 부대공" xfId="957"/>
    <cellStyle name="_도곡2교 교대 수량_6 수하2제 부대공_6 숙천제(좌안) 부대공_6 숙천제(좌안) 부대공" xfId="958"/>
    <cellStyle name="_도곡2교 교대 수량_6 수하2제 부대공_6 숙천제(좌안) 부대공_6 숙천제(좌안) 부대공_5.0 안심2제 부대공" xfId="959"/>
    <cellStyle name="_도곡2교 교대 수량_6 수하2제 부대공_6 숙천제(좌안) 부대공_6 숙천제(좌안) 부대공_6 서호제 부대공" xfId="960"/>
    <cellStyle name="_도곡2교 교대 수량_6 수하2제 부대공_6 숙천제(좌안) 부대공_6 숙천제(좌안) 부대공_6.0 남하제(1) 부대공" xfId="961"/>
    <cellStyle name="_도곡2교 교대 수량_6 수하2제 부대공_6 숙천제(좌안) 부대공_6 숙천제(좌안) 부대공_호안블럭헐기" xfId="962"/>
    <cellStyle name="_도곡2교 교대 수량_6 수하2제 부대공_6 숙천제(좌안) 부대공_6.0 남하제(1) 부대공" xfId="963"/>
    <cellStyle name="_도곡2교 교대 수량_6 수하2제 부대공_6 숙천제(좌안) 부대공_호안블럭헐기" xfId="964"/>
    <cellStyle name="_도곡2교 교대 수량_6 숙천제(좌안) 부대공" xfId="965"/>
    <cellStyle name="_도곡2교 교대 수량_6 숙천제(좌안) 부대공_5.0 안심2제 부대공" xfId="966"/>
    <cellStyle name="_도곡2교 교대 수량_6 숙천제(좌안) 부대공_6 서호제 부대공" xfId="967"/>
    <cellStyle name="_도곡2교 교대 수량_6 숙천제(좌안) 부대공_6 숙천제(좌안) 부대공" xfId="968"/>
    <cellStyle name="_도곡2교 교대 수량_6 숙천제(좌안) 부대공_6 숙천제(좌안) 부대공_5.0 안심2제 부대공" xfId="969"/>
    <cellStyle name="_도곡2교 교대 수량_6 숙천제(좌안) 부대공_6 숙천제(좌안) 부대공_6.0 남하제(1) 부대공" xfId="970"/>
    <cellStyle name="_도곡2교 교대 수량_6 숙천제(좌안) 부대공_6 숙천제(좌안) 부대공_호안블럭헐기" xfId="971"/>
    <cellStyle name="_도곡2교 교대 수량_6 숙천제(좌안) 부대공_6.0 남하제(1) 부대공" xfId="972"/>
    <cellStyle name="_도곡2교 교대 수량_6 숙천제(좌안) 부대공_호안블럭헐기" xfId="973"/>
    <cellStyle name="_도곡2교 교대 수량_6.0 남하제(1) 부대공" xfId="974"/>
    <cellStyle name="_도곡2교 교대 수량_6.남하제 부대공" xfId="975"/>
    <cellStyle name="_도곡2교 교대 수량_6.남하제 부대공_5.0 안심2제 부대공" xfId="976"/>
    <cellStyle name="_도곡2교 교대 수량_6.남하제 부대공_6 서호제 부대공" xfId="977"/>
    <cellStyle name="_도곡2교 교대 수량_6.남하제 부대공_6 숙천제(좌안) 부대공" xfId="978"/>
    <cellStyle name="_도곡2교 교대 수량_6.남하제 부대공_6 숙천제(좌안) 부대공_5.0 안심2제 부대공" xfId="979"/>
    <cellStyle name="_도곡2교 교대 수량_6.남하제 부대공_6 숙천제(좌안) 부대공_6 서호제 부대공" xfId="980"/>
    <cellStyle name="_도곡2교 교대 수량_6.남하제 부대공_6 숙천제(좌안) 부대공_6 숙천제(좌안) 부대공" xfId="981"/>
    <cellStyle name="_도곡2교 교대 수량_6.남하제 부대공_6 숙천제(좌안) 부대공_6 숙천제(좌안) 부대공_5.0 안심2제 부대공" xfId="982"/>
    <cellStyle name="_도곡2교 교대 수량_6.남하제 부대공_6 숙천제(좌안) 부대공_6 숙천제(좌안) 부대공_6 서호제 부대공" xfId="983"/>
    <cellStyle name="_도곡2교 교대 수량_6.남하제 부대공_6 숙천제(좌안) 부대공_6 숙천제(좌안) 부대공_6.0 남하제(1) 부대공" xfId="984"/>
    <cellStyle name="_도곡2교 교대 수량_6.남하제 부대공_6 숙천제(좌안) 부대공_6 숙천제(좌안) 부대공_호안블럭헐기" xfId="985"/>
    <cellStyle name="_도곡2교 교대 수량_6.남하제 부대공_6 숙천제(좌안) 부대공_6.0 남하제(1) 부대공" xfId="986"/>
    <cellStyle name="_도곡2교 교대 수량_6.남하제 부대공_6 숙천제(좌안) 부대공_호안블럭헐기" xfId="987"/>
    <cellStyle name="_도곡2교 교대 수량_6.남하제 부대공_6.0 남하제(1) 부대공" xfId="988"/>
    <cellStyle name="_도곡2교 교대 수량_6.남하제 부대공_호안블럭헐기" xfId="989"/>
    <cellStyle name="_도곡2교 교대 수량_6_하강천수량1" xfId="990"/>
    <cellStyle name="_도곡2교 교대 수량_6_하강천수량1_5_봉계천수량" xfId="991"/>
    <cellStyle name="_도곡2교 교대 수량_봉대천 축제공" xfId="992"/>
    <cellStyle name="_도곡2교 교대 수량_봉대천 축제공_6_하강천수량1" xfId="993"/>
    <cellStyle name="_도곡2교 교대 수량_봉대천 축제공_6_하강천수량1_5_봉계천수량" xfId="994"/>
    <cellStyle name="_도곡2교 교대 수량_봉대천 축제공_석축_옹벽블럭산근양식0" xfId="995"/>
    <cellStyle name="_도곡2교 교대 수량_봉대천 축제공_석축_옹벽블럭산근양식0_5_봉계천수량" xfId="996"/>
    <cellStyle name="_도곡2교 교대 수량_석축_옹벽블럭산근양식0" xfId="997"/>
    <cellStyle name="_도곡2교 교대 수량_석축_옹벽블럭산근양식0_5_봉계천수량" xfId="998"/>
    <cellStyle name="_도곡2교 교대 수량_암거수량" xfId="999"/>
    <cellStyle name="_도곡2교 교대 수량_암거수량(2)" xfId="1000"/>
    <cellStyle name="_도곡2교 교대 수량_암거수량(2)_5 남하제 부체도로공" xfId="1001"/>
    <cellStyle name="_도곡2교 교대 수량_암거수량(2)_5.0 안심2제 부대공" xfId="1002"/>
    <cellStyle name="_도곡2교 교대 수량_암거수량(2)_5.0 안심2제 부대공_5.0 안심2제 부대공" xfId="1003"/>
    <cellStyle name="_도곡2교 교대 수량_암거수량(2)_5.0 안심2제 부대공_6 서호제 부대공" xfId="1004"/>
    <cellStyle name="_도곡2교 교대 수량_암거수량(2)_5.0 안심2제 부대공_호안블럭헐기" xfId="1005"/>
    <cellStyle name="_도곡2교 교대 수량_암거수량(2)_6 금강제 부대공" xfId="1006"/>
    <cellStyle name="_도곡2교 교대 수량_암거수량(2)_6 금강제 부대공_5.0 안심2제 부대공" xfId="1007"/>
    <cellStyle name="_도곡2교 교대 수량_암거수량(2)_6 서호제 부대공" xfId="1008"/>
    <cellStyle name="_도곡2교 교대 수량_암거수량(2)_6 서호제 부대공_1" xfId="1009"/>
    <cellStyle name="_도곡2교 교대 수량_암거수량(2)_6 서호제 부대공_5.0 안심2제 부대공" xfId="1010"/>
    <cellStyle name="_도곡2교 교대 수량_암거수량(2)_6 서호제 부대공_6 서호제 부대공" xfId="1011"/>
    <cellStyle name="_도곡2교 교대 수량_암거수량(2)_6 서호제 부대공_6 숙천제(좌안) 부대공" xfId="1012"/>
    <cellStyle name="_도곡2교 교대 수량_암거수량(2)_6 서호제 부대공_6 숙천제(좌안) 부대공_5.0 안심2제 부대공" xfId="1013"/>
    <cellStyle name="_도곡2교 교대 수량_암거수량(2)_6 서호제 부대공_6 숙천제(좌안) 부대공_6 서호제 부대공" xfId="1014"/>
    <cellStyle name="_도곡2교 교대 수량_암거수량(2)_6 서호제 부대공_6 숙천제(좌안) 부대공_6 숙천제(좌안) 부대공" xfId="1015"/>
    <cellStyle name="_도곡2교 교대 수량_암거수량(2)_6 서호제 부대공_6 숙천제(좌안) 부대공_6 숙천제(좌안) 부대공_5.0 안심2제 부대공" xfId="1016"/>
    <cellStyle name="_도곡2교 교대 수량_암거수량(2)_6 서호제 부대공_6 숙천제(좌안) 부대공_6 숙천제(좌안) 부대공_6 서호제 부대공" xfId="1017"/>
    <cellStyle name="_도곡2교 교대 수량_암거수량(2)_6 서호제 부대공_6 숙천제(좌안) 부대공_6 숙천제(좌안) 부대공_6.0 남하제(1) 부대공" xfId="1018"/>
    <cellStyle name="_도곡2교 교대 수량_암거수량(2)_6 서호제 부대공_6 숙천제(좌안) 부대공_6 숙천제(좌안) 부대공_호안블럭헐기" xfId="1019"/>
    <cellStyle name="_도곡2교 교대 수량_암거수량(2)_6 서호제 부대공_6 숙천제(좌안) 부대공_6.0 남하제(1) 부대공" xfId="1020"/>
    <cellStyle name="_도곡2교 교대 수량_암거수량(2)_6 서호제 부대공_6 숙천제(좌안) 부대공_호안블럭헐기" xfId="1021"/>
    <cellStyle name="_도곡2교 교대 수량_암거수량(2)_6 서호제 부대공_6.0 남하제(1) 부대공" xfId="1022"/>
    <cellStyle name="_도곡2교 교대 수량_암거수량(2)_6 서호제 부대공_호안블럭헐기" xfId="1023"/>
    <cellStyle name="_도곡2교 교대 수량_암거수량(2)_6 수상제 부대공" xfId="1024"/>
    <cellStyle name="_도곡2교 교대 수량_암거수량(2)_6 수상제 부대공_5.0 안심2제 부대공" xfId="1025"/>
    <cellStyle name="_도곡2교 교대 수량_암거수량(2)_6 수하2제 부대공" xfId="1026"/>
    <cellStyle name="_도곡2교 교대 수량_암거수량(2)_6 수하2제 부대공_6 금강제 부대공" xfId="1027"/>
    <cellStyle name="_도곡2교 교대 수량_암거수량(2)_6 수하2제 부대공_6 금강제 부대공_5.0 안심2제 부대공" xfId="1028"/>
    <cellStyle name="_도곡2교 교대 수량_암거수량(2)_6 수하2제 부대공_6 숙천제(우안) 부대공" xfId="1029"/>
    <cellStyle name="_도곡2교 교대 수량_암거수량(2)_6 수하2제 부대공_6 숙천제(우안) 부대공_5.0 안심2제 부대공" xfId="1030"/>
    <cellStyle name="_도곡2교 교대 수량_암거수량(2)_6 수하2제 부대공_6 숙천제(우안) 부대공_6.0 남하제(1) 부대공" xfId="1031"/>
    <cellStyle name="_도곡2교 교대 수량_암거수량(2)_6 수하2제 부대공_6 숙천제(우안) 부대공_호안블럭헐기" xfId="1032"/>
    <cellStyle name="_도곡2교 교대 수량_암거수량(2)_6 수하2제 부대공_6 숙천제(좌안) 부대공" xfId="1033"/>
    <cellStyle name="_도곡2교 교대 수량_암거수량(2)_6 수하2제 부대공_6 숙천제(좌안) 부대공_5.0 안심2제 부대공" xfId="1034"/>
    <cellStyle name="_도곡2교 교대 수량_암거수량(2)_6 수하2제 부대공_6 숙천제(좌안) 부대공_6 서호제 부대공" xfId="1035"/>
    <cellStyle name="_도곡2교 교대 수량_암거수량(2)_6 수하2제 부대공_6 숙천제(좌안) 부대공_6 숙천제(좌안) 부대공" xfId="1036"/>
    <cellStyle name="_도곡2교 교대 수량_암거수량(2)_6 수하2제 부대공_6 숙천제(좌안) 부대공_6 숙천제(좌안) 부대공_5.0 안심2제 부대공" xfId="1037"/>
    <cellStyle name="_도곡2교 교대 수량_암거수량(2)_6 수하2제 부대공_6 숙천제(좌안) 부대공_6 숙천제(좌안) 부대공_6 서호제 부대공" xfId="1038"/>
    <cellStyle name="_도곡2교 교대 수량_암거수량(2)_6 수하2제 부대공_6 숙천제(좌안) 부대공_6 숙천제(좌안) 부대공_6.0 남하제(1) 부대공" xfId="1039"/>
    <cellStyle name="_도곡2교 교대 수량_암거수량(2)_6 수하2제 부대공_6 숙천제(좌안) 부대공_6 숙천제(좌안) 부대공_호안블럭헐기" xfId="1040"/>
    <cellStyle name="_도곡2교 교대 수량_암거수량(2)_6 수하2제 부대공_6 숙천제(좌안) 부대공_6.0 남하제(1) 부대공" xfId="1041"/>
    <cellStyle name="_도곡2교 교대 수량_암거수량(2)_6 수하2제 부대공_6 숙천제(좌안) 부대공_호안블럭헐기" xfId="1042"/>
    <cellStyle name="_도곡2교 교대 수량_암거수량(2)_6 숙천제(좌안) 부대공" xfId="1043"/>
    <cellStyle name="_도곡2교 교대 수량_암거수량(2)_6 숙천제(좌안) 부대공_5.0 안심2제 부대공" xfId="1044"/>
    <cellStyle name="_도곡2교 교대 수량_암거수량(2)_6 숙천제(좌안) 부대공_6 서호제 부대공" xfId="1045"/>
    <cellStyle name="_도곡2교 교대 수량_암거수량(2)_6 숙천제(좌안) 부대공_6 숙천제(좌안) 부대공" xfId="1046"/>
    <cellStyle name="_도곡2교 교대 수량_암거수량(2)_6 숙천제(좌안) 부대공_6 숙천제(좌안) 부대공_5.0 안심2제 부대공" xfId="1047"/>
    <cellStyle name="_도곡2교 교대 수량_암거수량(2)_6 숙천제(좌안) 부대공_6 숙천제(좌안) 부대공_6.0 남하제(1) 부대공" xfId="1048"/>
    <cellStyle name="_도곡2교 교대 수량_암거수량(2)_6 숙천제(좌안) 부대공_6 숙천제(좌안) 부대공_호안블럭헐기" xfId="1049"/>
    <cellStyle name="_도곡2교 교대 수량_암거수량(2)_6 숙천제(좌안) 부대공_6.0 남하제(1) 부대공" xfId="1050"/>
    <cellStyle name="_도곡2교 교대 수량_암거수량(2)_6 숙천제(좌안) 부대공_호안블럭헐기" xfId="1051"/>
    <cellStyle name="_도곡2교 교대 수량_암거수량(2)_6.0 남하제(1) 부대공" xfId="1052"/>
    <cellStyle name="_도곡2교 교대 수량_암거수량(2)_6.남하제 부대공" xfId="1053"/>
    <cellStyle name="_도곡2교 교대 수량_암거수량(2)_6.남하제 부대공_5.0 안심2제 부대공" xfId="1054"/>
    <cellStyle name="_도곡2교 교대 수량_암거수량(2)_6.남하제 부대공_6 서호제 부대공" xfId="1055"/>
    <cellStyle name="_도곡2교 교대 수량_암거수량(2)_6.남하제 부대공_6 숙천제(좌안) 부대공" xfId="1056"/>
    <cellStyle name="_도곡2교 교대 수량_암거수량(2)_6.남하제 부대공_6 숙천제(좌안) 부대공_5.0 안심2제 부대공" xfId="1057"/>
    <cellStyle name="_도곡2교 교대 수량_암거수량(2)_6.남하제 부대공_6 숙천제(좌안) 부대공_6 서호제 부대공" xfId="1058"/>
    <cellStyle name="_도곡2교 교대 수량_암거수량(2)_6.남하제 부대공_6 숙천제(좌안) 부대공_6 숙천제(좌안) 부대공" xfId="1059"/>
    <cellStyle name="_도곡2교 교대 수량_암거수량(2)_6.남하제 부대공_6 숙천제(좌안) 부대공_6 숙천제(좌안) 부대공_5.0 안심2제 부대공" xfId="1060"/>
    <cellStyle name="_도곡2교 교대 수량_암거수량(2)_6.남하제 부대공_6 숙천제(좌안) 부대공_6 숙천제(좌안) 부대공_6 서호제 부대공" xfId="1061"/>
    <cellStyle name="_도곡2교 교대 수량_암거수량(2)_6.남하제 부대공_6 숙천제(좌안) 부대공_6 숙천제(좌안) 부대공_6.0 남하제(1) 부대공" xfId="1062"/>
    <cellStyle name="_도곡2교 교대 수량_암거수량(2)_6.남하제 부대공_6 숙천제(좌안) 부대공_6 숙천제(좌안) 부대공_호안블럭헐기" xfId="1063"/>
    <cellStyle name="_도곡2교 교대 수량_암거수량(2)_6.남하제 부대공_6 숙천제(좌안) 부대공_6.0 남하제(1) 부대공" xfId="1064"/>
    <cellStyle name="_도곡2교 교대 수량_암거수량(2)_6.남하제 부대공_6 숙천제(좌안) 부대공_호안블럭헐기" xfId="1065"/>
    <cellStyle name="_도곡2교 교대 수량_암거수량(2)_6.남하제 부대공_6.0 남하제(1) 부대공" xfId="1066"/>
    <cellStyle name="_도곡2교 교대 수량_암거수량(2)_6.남하제 부대공_호안블럭헐기" xfId="1067"/>
    <cellStyle name="_도곡2교 교대 수량_암거수량(2)_6_하강천수량1" xfId="1068"/>
    <cellStyle name="_도곡2교 교대 수량_암거수량(2)_6_하강천수량1_5_봉계천수량" xfId="1069"/>
    <cellStyle name="_도곡2교 교대 수량_암거수량(2)_봉대천 축제공" xfId="1070"/>
    <cellStyle name="_도곡2교 교대 수량_암거수량(2)_봉대천 축제공_6_하강천수량1" xfId="1071"/>
    <cellStyle name="_도곡2교 교대 수량_암거수량(2)_봉대천 축제공_6_하강천수량1_5_봉계천수량" xfId="1072"/>
    <cellStyle name="_도곡2교 교대 수량_암거수량(2)_봉대천 축제공_석축_옹벽블럭산근양식0" xfId="1073"/>
    <cellStyle name="_도곡2교 교대 수량_암거수량(2)_봉대천 축제공_석축_옹벽블럭산근양식0_5_봉계천수량" xfId="1074"/>
    <cellStyle name="_도곡2교 교대 수량_암거수량(2)_석축_옹벽블럭산근양식0" xfId="1075"/>
    <cellStyle name="_도곡2교 교대 수량_암거수량(2)_석축_옹벽블럭산근양식0_5_봉계천수량" xfId="1076"/>
    <cellStyle name="_도곡2교 교대 수량_암거수량(2)_용수로(종산2제)" xfId="1077"/>
    <cellStyle name="_도곡2교 교대 수량_암거수량(2)_용수로(종산2제)_03-2.구조물공(배수로)" xfId="1078"/>
    <cellStyle name="_도곡2교 교대 수량_암거수량(2)_용수로(종산2제)_03-2.적곡제구조물공-배수로" xfId="1079"/>
    <cellStyle name="_도곡2교 교대 수량_암거수량(2)_하강천 토적표" xfId="1080"/>
    <cellStyle name="_도곡2교 교대 수량_암거수량(2)_하강천 토적표_5_봉계천수량" xfId="1081"/>
    <cellStyle name="_도곡2교 교대 수량_암거수량(2)_호암제 가제방" xfId="1082"/>
    <cellStyle name="_도곡2교 교대 수량_암거수량(2)_호암제 사석가물막이" xfId="1083"/>
    <cellStyle name="_도곡2교 교대 수량_암거수량_5 남하제 부체도로공" xfId="1084"/>
    <cellStyle name="_도곡2교 교대 수량_암거수량_5.0 안심2제 부대공" xfId="1085"/>
    <cellStyle name="_도곡2교 교대 수량_암거수량_5.0 안심2제 부대공_5.0 안심2제 부대공" xfId="1086"/>
    <cellStyle name="_도곡2교 교대 수량_암거수량_5.0 안심2제 부대공_6 서호제 부대공" xfId="1087"/>
    <cellStyle name="_도곡2교 교대 수량_암거수량_5.0 안심2제 부대공_호안블럭헐기" xfId="1088"/>
    <cellStyle name="_도곡2교 교대 수량_암거수량_6 금강제 부대공" xfId="1089"/>
    <cellStyle name="_도곡2교 교대 수량_암거수량_6 금강제 부대공_5.0 안심2제 부대공" xfId="1090"/>
    <cellStyle name="_도곡2교 교대 수량_암거수량_6 서호제 부대공" xfId="1091"/>
    <cellStyle name="_도곡2교 교대 수량_암거수량_6 서호제 부대공_1" xfId="1092"/>
    <cellStyle name="_도곡2교 교대 수량_암거수량_6 서호제 부대공_5.0 안심2제 부대공" xfId="1093"/>
    <cellStyle name="_도곡2교 교대 수량_암거수량_6 서호제 부대공_6 서호제 부대공" xfId="1094"/>
    <cellStyle name="_도곡2교 교대 수량_암거수량_6 서호제 부대공_6 숙천제(좌안) 부대공" xfId="1095"/>
    <cellStyle name="_도곡2교 교대 수량_암거수량_6 서호제 부대공_6 숙천제(좌안) 부대공_5.0 안심2제 부대공" xfId="1096"/>
    <cellStyle name="_도곡2교 교대 수량_암거수량_6 서호제 부대공_6 숙천제(좌안) 부대공_6 서호제 부대공" xfId="1097"/>
    <cellStyle name="_도곡2교 교대 수량_암거수량_6 서호제 부대공_6 숙천제(좌안) 부대공_6 숙천제(좌안) 부대공" xfId="1098"/>
    <cellStyle name="_도곡2교 교대 수량_암거수량_6 서호제 부대공_6 숙천제(좌안) 부대공_6 숙천제(좌안) 부대공_5.0 안심2제 부대공" xfId="1099"/>
    <cellStyle name="_도곡2교 교대 수량_암거수량_6 서호제 부대공_6 숙천제(좌안) 부대공_6 숙천제(좌안) 부대공_6 서호제 부대공" xfId="1100"/>
    <cellStyle name="_도곡2교 교대 수량_암거수량_6 서호제 부대공_6 숙천제(좌안) 부대공_6 숙천제(좌안) 부대공_6.0 남하제(1) 부대공" xfId="1101"/>
    <cellStyle name="_도곡2교 교대 수량_암거수량_6 서호제 부대공_6 숙천제(좌안) 부대공_6 숙천제(좌안) 부대공_호안블럭헐기" xfId="1102"/>
    <cellStyle name="_도곡2교 교대 수량_암거수량_6 서호제 부대공_6 숙천제(좌안) 부대공_6.0 남하제(1) 부대공" xfId="1103"/>
    <cellStyle name="_도곡2교 교대 수량_암거수량_6 서호제 부대공_6 숙천제(좌안) 부대공_호안블럭헐기" xfId="1104"/>
    <cellStyle name="_도곡2교 교대 수량_암거수량_6 서호제 부대공_6.0 남하제(1) 부대공" xfId="1105"/>
    <cellStyle name="_도곡2교 교대 수량_암거수량_6 서호제 부대공_호안블럭헐기" xfId="1106"/>
    <cellStyle name="_도곡2교 교대 수량_암거수량_6 수상제 부대공" xfId="1107"/>
    <cellStyle name="_도곡2교 교대 수량_암거수량_6 수상제 부대공_5.0 안심2제 부대공" xfId="1108"/>
    <cellStyle name="_도곡2교 교대 수량_암거수량_6 수하2제 부대공" xfId="1109"/>
    <cellStyle name="_도곡2교 교대 수량_암거수량_6 수하2제 부대공_6 금강제 부대공" xfId="1110"/>
    <cellStyle name="_도곡2교 교대 수량_암거수량_6 수하2제 부대공_6 금강제 부대공_5.0 안심2제 부대공" xfId="1111"/>
    <cellStyle name="_도곡2교 교대 수량_암거수량_6 수하2제 부대공_6 숙천제(우안) 부대공" xfId="1112"/>
    <cellStyle name="_도곡2교 교대 수량_암거수량_6 수하2제 부대공_6 숙천제(우안) 부대공_5.0 안심2제 부대공" xfId="1113"/>
    <cellStyle name="_도곡2교 교대 수량_암거수량_6 수하2제 부대공_6 숙천제(우안) 부대공_6.0 남하제(1) 부대공" xfId="1114"/>
    <cellStyle name="_도곡2교 교대 수량_암거수량_6 수하2제 부대공_6 숙천제(우안) 부대공_호안블럭헐기" xfId="1115"/>
    <cellStyle name="_도곡2교 교대 수량_암거수량_6 수하2제 부대공_6 숙천제(좌안) 부대공" xfId="1116"/>
    <cellStyle name="_도곡2교 교대 수량_암거수량_6 수하2제 부대공_6 숙천제(좌안) 부대공_5.0 안심2제 부대공" xfId="1117"/>
    <cellStyle name="_도곡2교 교대 수량_암거수량_6 수하2제 부대공_6 숙천제(좌안) 부대공_6 서호제 부대공" xfId="1118"/>
    <cellStyle name="_도곡2교 교대 수량_암거수량_6 수하2제 부대공_6 숙천제(좌안) 부대공_6 숙천제(좌안) 부대공" xfId="1119"/>
    <cellStyle name="_도곡2교 교대 수량_암거수량_6 수하2제 부대공_6 숙천제(좌안) 부대공_6 숙천제(좌안) 부대공_5.0 안심2제 부대공" xfId="1120"/>
    <cellStyle name="_도곡2교 교대 수량_암거수량_6 수하2제 부대공_6 숙천제(좌안) 부대공_6 숙천제(좌안) 부대공_6 서호제 부대공" xfId="1121"/>
    <cellStyle name="_도곡2교 교대 수량_암거수량_6 수하2제 부대공_6 숙천제(좌안) 부대공_6 숙천제(좌안) 부대공_6.0 남하제(1) 부대공" xfId="1122"/>
    <cellStyle name="_도곡2교 교대 수량_암거수량_6 수하2제 부대공_6 숙천제(좌안) 부대공_6 숙천제(좌안) 부대공_호안블럭헐기" xfId="1123"/>
    <cellStyle name="_도곡2교 교대 수량_암거수량_6 수하2제 부대공_6 숙천제(좌안) 부대공_6.0 남하제(1) 부대공" xfId="1124"/>
    <cellStyle name="_도곡2교 교대 수량_암거수량_6 수하2제 부대공_6 숙천제(좌안) 부대공_호안블럭헐기" xfId="1125"/>
    <cellStyle name="_도곡2교 교대 수량_암거수량_6 숙천제(좌안) 부대공" xfId="1126"/>
    <cellStyle name="_도곡2교 교대 수량_암거수량_6 숙천제(좌안) 부대공_5.0 안심2제 부대공" xfId="1127"/>
    <cellStyle name="_도곡2교 교대 수량_암거수량_6 숙천제(좌안) 부대공_6 서호제 부대공" xfId="1128"/>
    <cellStyle name="_도곡2교 교대 수량_암거수량_6 숙천제(좌안) 부대공_6 숙천제(좌안) 부대공" xfId="1129"/>
    <cellStyle name="_도곡2교 교대 수량_암거수량_6 숙천제(좌안) 부대공_6 숙천제(좌안) 부대공_5.0 안심2제 부대공" xfId="1130"/>
    <cellStyle name="_도곡2교 교대 수량_암거수량_6 숙천제(좌안) 부대공_6 숙천제(좌안) 부대공_6.0 남하제(1) 부대공" xfId="1131"/>
    <cellStyle name="_도곡2교 교대 수량_암거수량_6 숙천제(좌안) 부대공_6 숙천제(좌안) 부대공_호안블럭헐기" xfId="1132"/>
    <cellStyle name="_도곡2교 교대 수량_암거수량_6 숙천제(좌안) 부대공_6.0 남하제(1) 부대공" xfId="1133"/>
    <cellStyle name="_도곡2교 교대 수량_암거수량_6 숙천제(좌안) 부대공_호안블럭헐기" xfId="1134"/>
    <cellStyle name="_도곡2교 교대 수량_암거수량_6.0 남하제(1) 부대공" xfId="1135"/>
    <cellStyle name="_도곡2교 교대 수량_암거수량_6.남하제 부대공" xfId="1136"/>
    <cellStyle name="_도곡2교 교대 수량_암거수량_6.남하제 부대공_5.0 안심2제 부대공" xfId="1137"/>
    <cellStyle name="_도곡2교 교대 수량_암거수량_6.남하제 부대공_6 서호제 부대공" xfId="1138"/>
    <cellStyle name="_도곡2교 교대 수량_암거수량_6.남하제 부대공_6 숙천제(좌안) 부대공" xfId="1139"/>
    <cellStyle name="_도곡2교 교대 수량_암거수량_6.남하제 부대공_6 숙천제(좌안) 부대공_5.0 안심2제 부대공" xfId="1140"/>
    <cellStyle name="_도곡2교 교대 수량_암거수량_6.남하제 부대공_6 숙천제(좌안) 부대공_6 서호제 부대공" xfId="1141"/>
    <cellStyle name="_도곡2교 교대 수량_암거수량_6.남하제 부대공_6 숙천제(좌안) 부대공_6 숙천제(좌안) 부대공" xfId="1142"/>
    <cellStyle name="_도곡2교 교대 수량_암거수량_6.남하제 부대공_6 숙천제(좌안) 부대공_6 숙천제(좌안) 부대공_5.0 안심2제 부대공" xfId="1143"/>
    <cellStyle name="_도곡2교 교대 수량_암거수량_6.남하제 부대공_6 숙천제(좌안) 부대공_6 숙천제(좌안) 부대공_6 서호제 부대공" xfId="1144"/>
    <cellStyle name="_도곡2교 교대 수량_암거수량_6.남하제 부대공_6 숙천제(좌안) 부대공_6 숙천제(좌안) 부대공_6.0 남하제(1) 부대공" xfId="1145"/>
    <cellStyle name="_도곡2교 교대 수량_암거수량_6.남하제 부대공_6 숙천제(좌안) 부대공_6 숙천제(좌안) 부대공_호안블럭헐기" xfId="1146"/>
    <cellStyle name="_도곡2교 교대 수량_암거수량_6.남하제 부대공_6 숙천제(좌안) 부대공_6.0 남하제(1) 부대공" xfId="1147"/>
    <cellStyle name="_도곡2교 교대 수량_암거수량_6.남하제 부대공_6 숙천제(좌안) 부대공_호안블럭헐기" xfId="1148"/>
    <cellStyle name="_도곡2교 교대 수량_암거수량_6.남하제 부대공_6.0 남하제(1) 부대공" xfId="1149"/>
    <cellStyle name="_도곡2교 교대 수량_암거수량_6.남하제 부대공_호안블럭헐기" xfId="1150"/>
    <cellStyle name="_도곡2교 교대 수량_암거수량_6_하강천수량1" xfId="1151"/>
    <cellStyle name="_도곡2교 교대 수량_암거수량_6_하강천수량1_5_봉계천수량" xfId="1152"/>
    <cellStyle name="_도곡2교 교대 수량_암거수량_봉대천 축제공" xfId="1153"/>
    <cellStyle name="_도곡2교 교대 수량_암거수량_봉대천 축제공_6_하강천수량1" xfId="1154"/>
    <cellStyle name="_도곡2교 교대 수량_암거수량_봉대천 축제공_6_하강천수량1_5_봉계천수량" xfId="1155"/>
    <cellStyle name="_도곡2교 교대 수량_암거수량_봉대천 축제공_석축_옹벽블럭산근양식0" xfId="1156"/>
    <cellStyle name="_도곡2교 교대 수량_암거수량_봉대천 축제공_석축_옹벽블럭산근양식0_5_봉계천수량" xfId="1157"/>
    <cellStyle name="_도곡2교 교대 수량_암거수량_석축_옹벽블럭산근양식0" xfId="1158"/>
    <cellStyle name="_도곡2교 교대 수량_암거수량_석축_옹벽블럭산근양식0_5_봉계천수량" xfId="1159"/>
    <cellStyle name="_도곡2교 교대 수량_암거수량_용수로(종산2제)" xfId="1160"/>
    <cellStyle name="_도곡2교 교대 수량_암거수량_용수로(종산2제)_03-2.구조물공(배수로)" xfId="1161"/>
    <cellStyle name="_도곡2교 교대 수량_암거수량_용수로(종산2제)_03-2.적곡제구조물공-배수로" xfId="1162"/>
    <cellStyle name="_도곡2교 교대 수량_암거수량_하강천 토적표" xfId="1163"/>
    <cellStyle name="_도곡2교 교대 수량_암거수량_하강천 토적표_5_봉계천수량" xfId="1164"/>
    <cellStyle name="_도곡2교 교대 수량_암거수량_호암제 가제방" xfId="1165"/>
    <cellStyle name="_도곡2교 교대 수량_암거수량_호암제 사석가물막이" xfId="1166"/>
    <cellStyle name="_도곡2교 교대 수량_용수로(종산2제)" xfId="1167"/>
    <cellStyle name="_도곡2교 교대 수량_용수로(종산2제)_03-2.구조물공(배수로)" xfId="1168"/>
    <cellStyle name="_도곡2교 교대 수량_용수로(종산2제)_03-2.적곡제구조물공-배수로" xfId="1169"/>
    <cellStyle name="_도곡2교 교대 수량_하강천 토적표" xfId="1170"/>
    <cellStyle name="_도곡2교 교대 수량_하강천 토적표_5_봉계천수량" xfId="1171"/>
    <cellStyle name="_도곡2교 교대 수량_호암제 가제방" xfId="1172"/>
    <cellStyle name="_도곡2교 교대 수량_호암제 사석가물막이" xfId="1173"/>
    <cellStyle name="_도곡2교 교대(종점) 수량" xfId="1174"/>
    <cellStyle name="_도곡2교 교대(종점) 수량_5 남하제 부체도로공" xfId="1175"/>
    <cellStyle name="_도곡2교 교대(종점) 수량_5.0 안심2제 부대공" xfId="1176"/>
    <cellStyle name="_도곡2교 교대(종점) 수량_5.0 안심2제 부대공_5.0 안심2제 부대공" xfId="1177"/>
    <cellStyle name="_도곡2교 교대(종점) 수량_5.0 안심2제 부대공_6 서호제 부대공" xfId="1178"/>
    <cellStyle name="_도곡2교 교대(종점) 수량_5.0 안심2제 부대공_호안블럭헐기" xfId="1179"/>
    <cellStyle name="_도곡2교 교대(종점) 수량_6 금강제 부대공" xfId="1180"/>
    <cellStyle name="_도곡2교 교대(종점) 수량_6 금강제 부대공_5.0 안심2제 부대공" xfId="1181"/>
    <cellStyle name="_도곡2교 교대(종점) 수량_6 서호제 부대공" xfId="1182"/>
    <cellStyle name="_도곡2교 교대(종점) 수량_6 서호제 부대공_1" xfId="1183"/>
    <cellStyle name="_도곡2교 교대(종점) 수량_6 서호제 부대공_5.0 안심2제 부대공" xfId="1184"/>
    <cellStyle name="_도곡2교 교대(종점) 수량_6 서호제 부대공_6 서호제 부대공" xfId="1185"/>
    <cellStyle name="_도곡2교 교대(종점) 수량_6 서호제 부대공_6 숙천제(좌안) 부대공" xfId="1186"/>
    <cellStyle name="_도곡2교 교대(종점) 수량_6 서호제 부대공_6 숙천제(좌안) 부대공_5.0 안심2제 부대공" xfId="1187"/>
    <cellStyle name="_도곡2교 교대(종점) 수량_6 서호제 부대공_6 숙천제(좌안) 부대공_6 서호제 부대공" xfId="1188"/>
    <cellStyle name="_도곡2교 교대(종점) 수량_6 서호제 부대공_6 숙천제(좌안) 부대공_6 숙천제(좌안) 부대공" xfId="1189"/>
    <cellStyle name="_도곡2교 교대(종점) 수량_6 서호제 부대공_6 숙천제(좌안) 부대공_6 숙천제(좌안) 부대공_5.0 안심2제 부대공" xfId="1190"/>
    <cellStyle name="_도곡2교 교대(종점) 수량_6 서호제 부대공_6 숙천제(좌안) 부대공_6 숙천제(좌안) 부대공_6 서호제 부대공" xfId="1191"/>
    <cellStyle name="_도곡2교 교대(종점) 수량_6 서호제 부대공_6 숙천제(좌안) 부대공_6 숙천제(좌안) 부대공_6.0 남하제(1) 부대공" xfId="1192"/>
    <cellStyle name="_도곡2교 교대(종점) 수량_6 서호제 부대공_6 숙천제(좌안) 부대공_6 숙천제(좌안) 부대공_호안블럭헐기" xfId="1193"/>
    <cellStyle name="_도곡2교 교대(종점) 수량_6 서호제 부대공_6 숙천제(좌안) 부대공_6.0 남하제(1) 부대공" xfId="1194"/>
    <cellStyle name="_도곡2교 교대(종점) 수량_6 서호제 부대공_6 숙천제(좌안) 부대공_호안블럭헐기" xfId="1195"/>
    <cellStyle name="_도곡2교 교대(종점) 수량_6 서호제 부대공_6.0 남하제(1) 부대공" xfId="1196"/>
    <cellStyle name="_도곡2교 교대(종점) 수량_6 서호제 부대공_호안블럭헐기" xfId="1197"/>
    <cellStyle name="_도곡2교 교대(종점) 수량_6 수상제 부대공" xfId="1198"/>
    <cellStyle name="_도곡2교 교대(종점) 수량_6 수상제 부대공_5.0 안심2제 부대공" xfId="1199"/>
    <cellStyle name="_도곡2교 교대(종점) 수량_6 수하2제 부대공" xfId="1200"/>
    <cellStyle name="_도곡2교 교대(종점) 수량_6 수하2제 부대공_6 금강제 부대공" xfId="1201"/>
    <cellStyle name="_도곡2교 교대(종점) 수량_6 수하2제 부대공_6 금강제 부대공_5.0 안심2제 부대공" xfId="1202"/>
    <cellStyle name="_도곡2교 교대(종점) 수량_6 수하2제 부대공_6 숙천제(우안) 부대공" xfId="1203"/>
    <cellStyle name="_도곡2교 교대(종점) 수량_6 수하2제 부대공_6 숙천제(우안) 부대공_5.0 안심2제 부대공" xfId="1204"/>
    <cellStyle name="_도곡2교 교대(종점) 수량_6 수하2제 부대공_6 숙천제(우안) 부대공_6.0 남하제(1) 부대공" xfId="1205"/>
    <cellStyle name="_도곡2교 교대(종점) 수량_6 수하2제 부대공_6 숙천제(우안) 부대공_호안블럭헐기" xfId="1206"/>
    <cellStyle name="_도곡2교 교대(종점) 수량_6 수하2제 부대공_6 숙천제(좌안) 부대공" xfId="1207"/>
    <cellStyle name="_도곡2교 교대(종점) 수량_6 수하2제 부대공_6 숙천제(좌안) 부대공_5.0 안심2제 부대공" xfId="1208"/>
    <cellStyle name="_도곡2교 교대(종점) 수량_6 수하2제 부대공_6 숙천제(좌안) 부대공_6 서호제 부대공" xfId="1209"/>
    <cellStyle name="_도곡2교 교대(종점) 수량_6 수하2제 부대공_6 숙천제(좌안) 부대공_6 숙천제(좌안) 부대공" xfId="1210"/>
    <cellStyle name="_도곡2교 교대(종점) 수량_6 수하2제 부대공_6 숙천제(좌안) 부대공_6 숙천제(좌안) 부대공_5.0 안심2제 부대공" xfId="1211"/>
    <cellStyle name="_도곡2교 교대(종점) 수량_6 수하2제 부대공_6 숙천제(좌안) 부대공_6 숙천제(좌안) 부대공_6 서호제 부대공" xfId="1212"/>
    <cellStyle name="_도곡2교 교대(종점) 수량_6 수하2제 부대공_6 숙천제(좌안) 부대공_6 숙천제(좌안) 부대공_6.0 남하제(1) 부대공" xfId="1213"/>
    <cellStyle name="_도곡2교 교대(종점) 수량_6 수하2제 부대공_6 숙천제(좌안) 부대공_6 숙천제(좌안) 부대공_호안블럭헐기" xfId="1214"/>
    <cellStyle name="_도곡2교 교대(종점) 수량_6 수하2제 부대공_6 숙천제(좌안) 부대공_6.0 남하제(1) 부대공" xfId="1215"/>
    <cellStyle name="_도곡2교 교대(종점) 수량_6 수하2제 부대공_6 숙천제(좌안) 부대공_호안블럭헐기" xfId="1216"/>
    <cellStyle name="_도곡2교 교대(종점) 수량_6 숙천제(좌안) 부대공" xfId="1217"/>
    <cellStyle name="_도곡2교 교대(종점) 수량_6 숙천제(좌안) 부대공_5.0 안심2제 부대공" xfId="1218"/>
    <cellStyle name="_도곡2교 교대(종점) 수량_6 숙천제(좌안) 부대공_6 서호제 부대공" xfId="1219"/>
    <cellStyle name="_도곡2교 교대(종점) 수량_6 숙천제(좌안) 부대공_6 숙천제(좌안) 부대공" xfId="1220"/>
    <cellStyle name="_도곡2교 교대(종점) 수량_6 숙천제(좌안) 부대공_6 숙천제(좌안) 부대공_5.0 안심2제 부대공" xfId="1221"/>
    <cellStyle name="_도곡2교 교대(종점) 수량_6 숙천제(좌안) 부대공_6 숙천제(좌안) 부대공_6.0 남하제(1) 부대공" xfId="1222"/>
    <cellStyle name="_도곡2교 교대(종점) 수량_6 숙천제(좌안) 부대공_6 숙천제(좌안) 부대공_호안블럭헐기" xfId="1223"/>
    <cellStyle name="_도곡2교 교대(종점) 수량_6 숙천제(좌안) 부대공_6.0 남하제(1) 부대공" xfId="1224"/>
    <cellStyle name="_도곡2교 교대(종점) 수량_6 숙천제(좌안) 부대공_호안블럭헐기" xfId="1225"/>
    <cellStyle name="_도곡2교 교대(종점) 수량_6.0 남하제(1) 부대공" xfId="1226"/>
    <cellStyle name="_도곡2교 교대(종점) 수량_6.남하제 부대공" xfId="1227"/>
    <cellStyle name="_도곡2교 교대(종점) 수량_6.남하제 부대공_5.0 안심2제 부대공" xfId="1228"/>
    <cellStyle name="_도곡2교 교대(종점) 수량_6.남하제 부대공_6 서호제 부대공" xfId="1229"/>
    <cellStyle name="_도곡2교 교대(종점) 수량_6.남하제 부대공_6 숙천제(좌안) 부대공" xfId="1230"/>
    <cellStyle name="_도곡2교 교대(종점) 수량_6.남하제 부대공_6 숙천제(좌안) 부대공_5.0 안심2제 부대공" xfId="1231"/>
    <cellStyle name="_도곡2교 교대(종점) 수량_6.남하제 부대공_6 숙천제(좌안) 부대공_6 서호제 부대공" xfId="1232"/>
    <cellStyle name="_도곡2교 교대(종점) 수량_6.남하제 부대공_6 숙천제(좌안) 부대공_6 숙천제(좌안) 부대공" xfId="1233"/>
    <cellStyle name="_도곡2교 교대(종점) 수량_6.남하제 부대공_6 숙천제(좌안) 부대공_6 숙천제(좌안) 부대공_5.0 안심2제 부대공" xfId="1234"/>
    <cellStyle name="_도곡2교 교대(종점) 수량_6.남하제 부대공_6 숙천제(좌안) 부대공_6 숙천제(좌안) 부대공_6 서호제 부대공" xfId="1235"/>
    <cellStyle name="_도곡2교 교대(종점) 수량_6.남하제 부대공_6 숙천제(좌안) 부대공_6 숙천제(좌안) 부대공_6.0 남하제(1) 부대공" xfId="1236"/>
    <cellStyle name="_도곡2교 교대(종점) 수량_6.남하제 부대공_6 숙천제(좌안) 부대공_6 숙천제(좌안) 부대공_호안블럭헐기" xfId="1237"/>
    <cellStyle name="_도곡2교 교대(종점) 수량_6.남하제 부대공_6 숙천제(좌안) 부대공_6.0 남하제(1) 부대공" xfId="1238"/>
    <cellStyle name="_도곡2교 교대(종점) 수량_6.남하제 부대공_6 숙천제(좌안) 부대공_호안블럭헐기" xfId="1239"/>
    <cellStyle name="_도곡2교 교대(종점) 수량_6.남하제 부대공_6.0 남하제(1) 부대공" xfId="1240"/>
    <cellStyle name="_도곡2교 교대(종점) 수량_6.남하제 부대공_호안블럭헐기" xfId="1241"/>
    <cellStyle name="_도곡2교 교대(종점) 수량_6_하강천수량1" xfId="1242"/>
    <cellStyle name="_도곡2교 교대(종점) 수량_6_하강천수량1_5_봉계천수량" xfId="1243"/>
    <cellStyle name="_도곡2교 교대(종점) 수량_봉대천 축제공" xfId="1244"/>
    <cellStyle name="_도곡2교 교대(종점) 수량_봉대천 축제공_6_하강천수량1" xfId="1245"/>
    <cellStyle name="_도곡2교 교대(종점) 수량_봉대천 축제공_6_하강천수량1_5_봉계천수량" xfId="1246"/>
    <cellStyle name="_도곡2교 교대(종점) 수량_봉대천 축제공_석축_옹벽블럭산근양식0" xfId="1247"/>
    <cellStyle name="_도곡2교 교대(종점) 수량_봉대천 축제공_석축_옹벽블럭산근양식0_5_봉계천수량" xfId="1248"/>
    <cellStyle name="_도곡2교 교대(종점) 수량_석축_옹벽블럭산근양식0" xfId="1249"/>
    <cellStyle name="_도곡2교 교대(종점) 수량_석축_옹벽블럭산근양식0_5_봉계천수량" xfId="1250"/>
    <cellStyle name="_도곡2교 교대(종점) 수량_암거수량" xfId="1251"/>
    <cellStyle name="_도곡2교 교대(종점) 수량_암거수량(2)" xfId="1252"/>
    <cellStyle name="_도곡2교 교대(종점) 수량_암거수량(2)_5 남하제 부체도로공" xfId="1253"/>
    <cellStyle name="_도곡2교 교대(종점) 수량_암거수량(2)_5.0 안심2제 부대공" xfId="1254"/>
    <cellStyle name="_도곡2교 교대(종점) 수량_암거수량(2)_5.0 안심2제 부대공_5.0 안심2제 부대공" xfId="1255"/>
    <cellStyle name="_도곡2교 교대(종점) 수량_암거수량(2)_5.0 안심2제 부대공_6 서호제 부대공" xfId="1256"/>
    <cellStyle name="_도곡2교 교대(종점) 수량_암거수량(2)_5.0 안심2제 부대공_호안블럭헐기" xfId="1257"/>
    <cellStyle name="_도곡2교 교대(종점) 수량_암거수량(2)_6 금강제 부대공" xfId="1258"/>
    <cellStyle name="_도곡2교 교대(종점) 수량_암거수량(2)_6 금강제 부대공_5.0 안심2제 부대공" xfId="1259"/>
    <cellStyle name="_도곡2교 교대(종점) 수량_암거수량(2)_6 서호제 부대공" xfId="1260"/>
    <cellStyle name="_도곡2교 교대(종점) 수량_암거수량(2)_6 서호제 부대공_1" xfId="1261"/>
    <cellStyle name="_도곡2교 교대(종점) 수량_암거수량(2)_6 서호제 부대공_5.0 안심2제 부대공" xfId="1262"/>
    <cellStyle name="_도곡2교 교대(종점) 수량_암거수량(2)_6 서호제 부대공_6 서호제 부대공" xfId="1263"/>
    <cellStyle name="_도곡2교 교대(종점) 수량_암거수량(2)_6 서호제 부대공_6 숙천제(좌안) 부대공" xfId="1264"/>
    <cellStyle name="_도곡2교 교대(종점) 수량_암거수량(2)_6 서호제 부대공_6 숙천제(좌안) 부대공_5.0 안심2제 부대공" xfId="1265"/>
    <cellStyle name="_도곡2교 교대(종점) 수량_암거수량(2)_6 서호제 부대공_6 숙천제(좌안) 부대공_6 서호제 부대공" xfId="1266"/>
    <cellStyle name="_도곡2교 교대(종점) 수량_암거수량(2)_6 서호제 부대공_6 숙천제(좌안) 부대공_6 숙천제(좌안) 부대공" xfId="1267"/>
    <cellStyle name="_도곡2교 교대(종점) 수량_암거수량(2)_6 서호제 부대공_6 숙천제(좌안) 부대공_6 숙천제(좌안) 부대공_5.0 안심2제 부대공" xfId="1268"/>
    <cellStyle name="_도곡2교 교대(종점) 수량_암거수량(2)_6 서호제 부대공_6 숙천제(좌안) 부대공_6 숙천제(좌안) 부대공_6 서호제 부대공" xfId="1269"/>
    <cellStyle name="_도곡2교 교대(종점) 수량_암거수량(2)_6 서호제 부대공_6 숙천제(좌안) 부대공_6 숙천제(좌안) 부대공_6.0 남하제(1) 부대공" xfId="1270"/>
    <cellStyle name="_도곡2교 교대(종점) 수량_암거수량(2)_6 서호제 부대공_6 숙천제(좌안) 부대공_6 숙천제(좌안) 부대공_호안블럭헐기" xfId="1271"/>
    <cellStyle name="_도곡2교 교대(종점) 수량_암거수량(2)_6 서호제 부대공_6 숙천제(좌안) 부대공_6.0 남하제(1) 부대공" xfId="1272"/>
    <cellStyle name="_도곡2교 교대(종점) 수량_암거수량(2)_6 서호제 부대공_6 숙천제(좌안) 부대공_호안블럭헐기" xfId="1273"/>
    <cellStyle name="_도곡2교 교대(종점) 수량_암거수량(2)_6 서호제 부대공_6.0 남하제(1) 부대공" xfId="1274"/>
    <cellStyle name="_도곡2교 교대(종점) 수량_암거수량(2)_6 서호제 부대공_호안블럭헐기" xfId="1275"/>
    <cellStyle name="_도곡2교 교대(종점) 수량_암거수량(2)_6 수상제 부대공" xfId="1276"/>
    <cellStyle name="_도곡2교 교대(종점) 수량_암거수량(2)_6 수상제 부대공_5.0 안심2제 부대공" xfId="1277"/>
    <cellStyle name="_도곡2교 교대(종점) 수량_암거수량(2)_6 수하2제 부대공" xfId="1278"/>
    <cellStyle name="_도곡2교 교대(종점) 수량_암거수량(2)_6 수하2제 부대공_6 금강제 부대공" xfId="1279"/>
    <cellStyle name="_도곡2교 교대(종점) 수량_암거수량(2)_6 수하2제 부대공_6 금강제 부대공_5.0 안심2제 부대공" xfId="1280"/>
    <cellStyle name="_도곡2교 교대(종점) 수량_암거수량(2)_6 수하2제 부대공_6 숙천제(우안) 부대공" xfId="1281"/>
    <cellStyle name="_도곡2교 교대(종점) 수량_암거수량(2)_6 수하2제 부대공_6 숙천제(우안) 부대공_5.0 안심2제 부대공" xfId="1282"/>
    <cellStyle name="_도곡2교 교대(종점) 수량_암거수량(2)_6 수하2제 부대공_6 숙천제(우안) 부대공_6.0 남하제(1) 부대공" xfId="1283"/>
    <cellStyle name="_도곡2교 교대(종점) 수량_암거수량(2)_6 수하2제 부대공_6 숙천제(우안) 부대공_호안블럭헐기" xfId="1284"/>
    <cellStyle name="_도곡2교 교대(종점) 수량_암거수량(2)_6 수하2제 부대공_6 숙천제(좌안) 부대공" xfId="1285"/>
    <cellStyle name="_도곡2교 교대(종점) 수량_암거수량(2)_6 수하2제 부대공_6 숙천제(좌안) 부대공_5.0 안심2제 부대공" xfId="1286"/>
    <cellStyle name="_도곡2교 교대(종점) 수량_암거수량(2)_6 수하2제 부대공_6 숙천제(좌안) 부대공_6 서호제 부대공" xfId="1287"/>
    <cellStyle name="_도곡2교 교대(종점) 수량_암거수량(2)_6 수하2제 부대공_6 숙천제(좌안) 부대공_6 숙천제(좌안) 부대공" xfId="1288"/>
    <cellStyle name="_도곡2교 교대(종점) 수량_암거수량(2)_6 수하2제 부대공_6 숙천제(좌안) 부대공_6 숙천제(좌안) 부대공_5.0 안심2제 부대공" xfId="1289"/>
    <cellStyle name="_도곡2교 교대(종점) 수량_암거수량(2)_6 수하2제 부대공_6 숙천제(좌안) 부대공_6 숙천제(좌안) 부대공_6 서호제 부대공" xfId="1290"/>
    <cellStyle name="_도곡2교 교대(종점) 수량_암거수량(2)_6 수하2제 부대공_6 숙천제(좌안) 부대공_6 숙천제(좌안) 부대공_6.0 남하제(1) 부대공" xfId="1291"/>
    <cellStyle name="_도곡2교 교대(종점) 수량_암거수량(2)_6 수하2제 부대공_6 숙천제(좌안) 부대공_6 숙천제(좌안) 부대공_호안블럭헐기" xfId="1292"/>
    <cellStyle name="_도곡2교 교대(종점) 수량_암거수량(2)_6 수하2제 부대공_6 숙천제(좌안) 부대공_6.0 남하제(1) 부대공" xfId="1293"/>
    <cellStyle name="_도곡2교 교대(종점) 수량_암거수량(2)_6 수하2제 부대공_6 숙천제(좌안) 부대공_호안블럭헐기" xfId="1294"/>
    <cellStyle name="_도곡2교 교대(종점) 수량_암거수량(2)_6 숙천제(좌안) 부대공" xfId="1295"/>
    <cellStyle name="_도곡2교 교대(종점) 수량_암거수량(2)_6 숙천제(좌안) 부대공_5.0 안심2제 부대공" xfId="1296"/>
    <cellStyle name="_도곡2교 교대(종점) 수량_암거수량(2)_6 숙천제(좌안) 부대공_6 서호제 부대공" xfId="1297"/>
    <cellStyle name="_도곡2교 교대(종점) 수량_암거수량(2)_6 숙천제(좌안) 부대공_6 숙천제(좌안) 부대공" xfId="1298"/>
    <cellStyle name="_도곡2교 교대(종점) 수량_암거수량(2)_6 숙천제(좌안) 부대공_6 숙천제(좌안) 부대공_5.0 안심2제 부대공" xfId="1299"/>
    <cellStyle name="_도곡2교 교대(종점) 수량_암거수량(2)_6 숙천제(좌안) 부대공_6 숙천제(좌안) 부대공_6.0 남하제(1) 부대공" xfId="1300"/>
    <cellStyle name="_도곡2교 교대(종점) 수량_암거수량(2)_6 숙천제(좌안) 부대공_6 숙천제(좌안) 부대공_호안블럭헐기" xfId="1301"/>
    <cellStyle name="_도곡2교 교대(종점) 수량_암거수량(2)_6 숙천제(좌안) 부대공_6.0 남하제(1) 부대공" xfId="1302"/>
    <cellStyle name="_도곡2교 교대(종점) 수량_암거수량(2)_6 숙천제(좌안) 부대공_호안블럭헐기" xfId="1303"/>
    <cellStyle name="_도곡2교 교대(종점) 수량_암거수량(2)_6.0 남하제(1) 부대공" xfId="1304"/>
    <cellStyle name="_도곡2교 교대(종점) 수량_암거수량(2)_6.남하제 부대공" xfId="1305"/>
    <cellStyle name="_도곡2교 교대(종점) 수량_암거수량(2)_6.남하제 부대공_5.0 안심2제 부대공" xfId="1306"/>
    <cellStyle name="_도곡2교 교대(종점) 수량_암거수량(2)_6.남하제 부대공_6 서호제 부대공" xfId="1307"/>
    <cellStyle name="_도곡2교 교대(종점) 수량_암거수량(2)_6.남하제 부대공_6 숙천제(좌안) 부대공" xfId="1308"/>
    <cellStyle name="_도곡2교 교대(종점) 수량_암거수량(2)_6.남하제 부대공_6 숙천제(좌안) 부대공_5.0 안심2제 부대공" xfId="1309"/>
    <cellStyle name="_도곡2교 교대(종점) 수량_암거수량(2)_6.남하제 부대공_6 숙천제(좌안) 부대공_6 서호제 부대공" xfId="1310"/>
    <cellStyle name="_도곡2교 교대(종점) 수량_암거수량(2)_6.남하제 부대공_6 숙천제(좌안) 부대공_6 숙천제(좌안) 부대공" xfId="1311"/>
    <cellStyle name="_도곡2교 교대(종점) 수량_암거수량(2)_6.남하제 부대공_6 숙천제(좌안) 부대공_6 숙천제(좌안) 부대공_5.0 안심2제 부대공" xfId="1312"/>
    <cellStyle name="_도곡2교 교대(종점) 수량_암거수량(2)_6.남하제 부대공_6 숙천제(좌안) 부대공_6 숙천제(좌안) 부대공_6 서호제 부대공" xfId="1313"/>
    <cellStyle name="_도곡2교 교대(종점) 수량_암거수량(2)_6.남하제 부대공_6 숙천제(좌안) 부대공_6 숙천제(좌안) 부대공_6.0 남하제(1) 부대공" xfId="1314"/>
    <cellStyle name="_도곡2교 교대(종점) 수량_암거수량(2)_6.남하제 부대공_6 숙천제(좌안) 부대공_6 숙천제(좌안) 부대공_호안블럭헐기" xfId="1315"/>
    <cellStyle name="_도곡2교 교대(종점) 수량_암거수량(2)_6.남하제 부대공_6 숙천제(좌안) 부대공_6.0 남하제(1) 부대공" xfId="1316"/>
    <cellStyle name="_도곡2교 교대(종점) 수량_암거수량(2)_6.남하제 부대공_6 숙천제(좌안) 부대공_호안블럭헐기" xfId="1317"/>
    <cellStyle name="_도곡2교 교대(종점) 수량_암거수량(2)_6.남하제 부대공_6.0 남하제(1) 부대공" xfId="1318"/>
    <cellStyle name="_도곡2교 교대(종점) 수량_암거수량(2)_6.남하제 부대공_호안블럭헐기" xfId="1319"/>
    <cellStyle name="_도곡2교 교대(종점) 수량_암거수량(2)_6_하강천수량1" xfId="1320"/>
    <cellStyle name="_도곡2교 교대(종점) 수량_암거수량(2)_6_하강천수량1_5_봉계천수량" xfId="1321"/>
    <cellStyle name="_도곡2교 교대(종점) 수량_암거수량(2)_봉대천 축제공" xfId="1322"/>
    <cellStyle name="_도곡2교 교대(종점) 수량_암거수량(2)_봉대천 축제공_6_하강천수량1" xfId="1323"/>
    <cellStyle name="_도곡2교 교대(종점) 수량_암거수량(2)_봉대천 축제공_6_하강천수량1_5_봉계천수량" xfId="1324"/>
    <cellStyle name="_도곡2교 교대(종점) 수량_암거수량(2)_봉대천 축제공_석축_옹벽블럭산근양식0" xfId="1325"/>
    <cellStyle name="_도곡2교 교대(종점) 수량_암거수량(2)_봉대천 축제공_석축_옹벽블럭산근양식0_5_봉계천수량" xfId="1326"/>
    <cellStyle name="_도곡2교 교대(종점) 수량_암거수량(2)_석축_옹벽블럭산근양식0" xfId="1327"/>
    <cellStyle name="_도곡2교 교대(종점) 수량_암거수량(2)_석축_옹벽블럭산근양식0_5_봉계천수량" xfId="1328"/>
    <cellStyle name="_도곡2교 교대(종점) 수량_암거수량(2)_용수로(종산2제)" xfId="1329"/>
    <cellStyle name="_도곡2교 교대(종점) 수량_암거수량(2)_용수로(종산2제)_03-2.구조물공(배수로)" xfId="1330"/>
    <cellStyle name="_도곡2교 교대(종점) 수량_암거수량(2)_용수로(종산2제)_03-2.적곡제구조물공-배수로" xfId="1331"/>
    <cellStyle name="_도곡2교 교대(종점) 수량_암거수량(2)_하강천 토적표" xfId="1332"/>
    <cellStyle name="_도곡2교 교대(종점) 수량_암거수량(2)_하강천 토적표_5_봉계천수량" xfId="1333"/>
    <cellStyle name="_도곡2교 교대(종점) 수량_암거수량(2)_호암제 가제방" xfId="1334"/>
    <cellStyle name="_도곡2교 교대(종점) 수량_암거수량(2)_호암제 사석가물막이" xfId="1335"/>
    <cellStyle name="_도곡2교 교대(종점) 수량_암거수량_5 남하제 부체도로공" xfId="1336"/>
    <cellStyle name="_도곡2교 교대(종점) 수량_암거수량_5.0 안심2제 부대공" xfId="1337"/>
    <cellStyle name="_도곡2교 교대(종점) 수량_암거수량_5.0 안심2제 부대공_5.0 안심2제 부대공" xfId="1338"/>
    <cellStyle name="_도곡2교 교대(종점) 수량_암거수량_5.0 안심2제 부대공_6 서호제 부대공" xfId="1339"/>
    <cellStyle name="_도곡2교 교대(종점) 수량_암거수량_5.0 안심2제 부대공_호안블럭헐기" xfId="1340"/>
    <cellStyle name="_도곡2교 교대(종점) 수량_암거수량_6 금강제 부대공" xfId="1341"/>
    <cellStyle name="_도곡2교 교대(종점) 수량_암거수량_6 금강제 부대공_5.0 안심2제 부대공" xfId="1342"/>
    <cellStyle name="_도곡2교 교대(종점) 수량_암거수량_6 서호제 부대공" xfId="1343"/>
    <cellStyle name="_도곡2교 교대(종점) 수량_암거수량_6 서호제 부대공_1" xfId="1344"/>
    <cellStyle name="_도곡2교 교대(종점) 수량_암거수량_6 서호제 부대공_5.0 안심2제 부대공" xfId="1345"/>
    <cellStyle name="_도곡2교 교대(종점) 수량_암거수량_6 서호제 부대공_6 서호제 부대공" xfId="1346"/>
    <cellStyle name="_도곡2교 교대(종점) 수량_암거수량_6 서호제 부대공_6 숙천제(좌안) 부대공" xfId="1347"/>
    <cellStyle name="_도곡2교 교대(종점) 수량_암거수량_6 서호제 부대공_6 숙천제(좌안) 부대공_5.0 안심2제 부대공" xfId="1348"/>
    <cellStyle name="_도곡2교 교대(종점) 수량_암거수량_6 서호제 부대공_6 숙천제(좌안) 부대공_6 서호제 부대공" xfId="1349"/>
    <cellStyle name="_도곡2교 교대(종점) 수량_암거수량_6 서호제 부대공_6 숙천제(좌안) 부대공_6 숙천제(좌안) 부대공" xfId="1350"/>
    <cellStyle name="_도곡2교 교대(종점) 수량_암거수량_6 서호제 부대공_6 숙천제(좌안) 부대공_6 숙천제(좌안) 부대공_5.0 안심2제 부대공" xfId="1351"/>
    <cellStyle name="_도곡2교 교대(종점) 수량_암거수량_6 서호제 부대공_6 숙천제(좌안) 부대공_6 숙천제(좌안) 부대공_6 서호제 부대공" xfId="1352"/>
    <cellStyle name="_도곡2교 교대(종점) 수량_암거수량_6 서호제 부대공_6 숙천제(좌안) 부대공_6 숙천제(좌안) 부대공_6.0 남하제(1) 부대공" xfId="1353"/>
    <cellStyle name="_도곡2교 교대(종점) 수량_암거수량_6 서호제 부대공_6 숙천제(좌안) 부대공_6 숙천제(좌안) 부대공_호안블럭헐기" xfId="1354"/>
    <cellStyle name="_도곡2교 교대(종점) 수량_암거수량_6 서호제 부대공_6 숙천제(좌안) 부대공_6.0 남하제(1) 부대공" xfId="1355"/>
    <cellStyle name="_도곡2교 교대(종점) 수량_암거수량_6 서호제 부대공_6 숙천제(좌안) 부대공_호안블럭헐기" xfId="1356"/>
    <cellStyle name="_도곡2교 교대(종점) 수량_암거수량_6 서호제 부대공_6.0 남하제(1) 부대공" xfId="1357"/>
    <cellStyle name="_도곡2교 교대(종점) 수량_암거수량_6 서호제 부대공_호안블럭헐기" xfId="1358"/>
    <cellStyle name="_도곡2교 교대(종점) 수량_암거수량_6 수상제 부대공" xfId="1359"/>
    <cellStyle name="_도곡2교 교대(종점) 수량_암거수량_6 수상제 부대공_5.0 안심2제 부대공" xfId="1360"/>
    <cellStyle name="_도곡2교 교대(종점) 수량_암거수량_6 수하2제 부대공" xfId="1361"/>
    <cellStyle name="_도곡2교 교대(종점) 수량_암거수량_6 수하2제 부대공_6 금강제 부대공" xfId="1362"/>
    <cellStyle name="_도곡2교 교대(종점) 수량_암거수량_6 수하2제 부대공_6 금강제 부대공_5.0 안심2제 부대공" xfId="1363"/>
    <cellStyle name="_도곡2교 교대(종점) 수량_암거수량_6 수하2제 부대공_6 숙천제(우안) 부대공" xfId="1364"/>
    <cellStyle name="_도곡2교 교대(종점) 수량_암거수량_6 수하2제 부대공_6 숙천제(우안) 부대공_5.0 안심2제 부대공" xfId="1365"/>
    <cellStyle name="_도곡2교 교대(종점) 수량_암거수량_6 수하2제 부대공_6 숙천제(우안) 부대공_6.0 남하제(1) 부대공" xfId="1366"/>
    <cellStyle name="_도곡2교 교대(종점) 수량_암거수량_6 수하2제 부대공_6 숙천제(우안) 부대공_호안블럭헐기" xfId="1367"/>
    <cellStyle name="_도곡2교 교대(종점) 수량_암거수량_6 수하2제 부대공_6 숙천제(좌안) 부대공" xfId="1368"/>
    <cellStyle name="_도곡2교 교대(종점) 수량_암거수량_6 수하2제 부대공_6 숙천제(좌안) 부대공_5.0 안심2제 부대공" xfId="1369"/>
    <cellStyle name="_도곡2교 교대(종점) 수량_암거수량_6 수하2제 부대공_6 숙천제(좌안) 부대공_6 서호제 부대공" xfId="1370"/>
    <cellStyle name="_도곡2교 교대(종점) 수량_암거수량_6 수하2제 부대공_6 숙천제(좌안) 부대공_6 숙천제(좌안) 부대공" xfId="1371"/>
    <cellStyle name="_도곡2교 교대(종점) 수량_암거수량_6 수하2제 부대공_6 숙천제(좌안) 부대공_6 숙천제(좌안) 부대공_5.0 안심2제 부대공" xfId="1372"/>
    <cellStyle name="_도곡2교 교대(종점) 수량_암거수량_6 수하2제 부대공_6 숙천제(좌안) 부대공_6 숙천제(좌안) 부대공_6 서호제 부대공" xfId="1373"/>
    <cellStyle name="_도곡2교 교대(종점) 수량_암거수량_6 수하2제 부대공_6 숙천제(좌안) 부대공_6 숙천제(좌안) 부대공_6.0 남하제(1) 부대공" xfId="1374"/>
    <cellStyle name="_도곡2교 교대(종점) 수량_암거수량_6 수하2제 부대공_6 숙천제(좌안) 부대공_6 숙천제(좌안) 부대공_호안블럭헐기" xfId="1375"/>
    <cellStyle name="_도곡2교 교대(종점) 수량_암거수량_6 수하2제 부대공_6 숙천제(좌안) 부대공_6.0 남하제(1) 부대공" xfId="1376"/>
    <cellStyle name="_도곡2교 교대(종점) 수량_암거수량_6 수하2제 부대공_6 숙천제(좌안) 부대공_호안블럭헐기" xfId="1377"/>
    <cellStyle name="_도곡2교 교대(종점) 수량_암거수량_6 숙천제(좌안) 부대공" xfId="1378"/>
    <cellStyle name="_도곡2교 교대(종점) 수량_암거수량_6 숙천제(좌안) 부대공_5.0 안심2제 부대공" xfId="1379"/>
    <cellStyle name="_도곡2교 교대(종점) 수량_암거수량_6 숙천제(좌안) 부대공_6 서호제 부대공" xfId="1380"/>
    <cellStyle name="_도곡2교 교대(종점) 수량_암거수량_6 숙천제(좌안) 부대공_6 숙천제(좌안) 부대공" xfId="1381"/>
    <cellStyle name="_도곡2교 교대(종점) 수량_암거수량_6 숙천제(좌안) 부대공_6 숙천제(좌안) 부대공_5.0 안심2제 부대공" xfId="1382"/>
    <cellStyle name="_도곡2교 교대(종점) 수량_암거수량_6 숙천제(좌안) 부대공_6 숙천제(좌안) 부대공_6.0 남하제(1) 부대공" xfId="1383"/>
    <cellStyle name="_도곡2교 교대(종점) 수량_암거수량_6 숙천제(좌안) 부대공_6 숙천제(좌안) 부대공_호안블럭헐기" xfId="1384"/>
    <cellStyle name="_도곡2교 교대(종점) 수량_암거수량_6 숙천제(좌안) 부대공_6.0 남하제(1) 부대공" xfId="1385"/>
    <cellStyle name="_도곡2교 교대(종점) 수량_암거수량_6 숙천제(좌안) 부대공_호안블럭헐기" xfId="1386"/>
    <cellStyle name="_도곡2교 교대(종점) 수량_암거수량_6.0 남하제(1) 부대공" xfId="1387"/>
    <cellStyle name="_도곡2교 교대(종점) 수량_암거수량_6.남하제 부대공" xfId="1388"/>
    <cellStyle name="_도곡2교 교대(종점) 수량_암거수량_6.남하제 부대공_5.0 안심2제 부대공" xfId="1389"/>
    <cellStyle name="_도곡2교 교대(종점) 수량_암거수량_6.남하제 부대공_6 서호제 부대공" xfId="1390"/>
    <cellStyle name="_도곡2교 교대(종점) 수량_암거수량_6.남하제 부대공_6 숙천제(좌안) 부대공" xfId="1391"/>
    <cellStyle name="_도곡2교 교대(종점) 수량_암거수량_6.남하제 부대공_6 숙천제(좌안) 부대공_5.0 안심2제 부대공" xfId="1392"/>
    <cellStyle name="_도곡2교 교대(종점) 수량_암거수량_6.남하제 부대공_6 숙천제(좌안) 부대공_6 서호제 부대공" xfId="1393"/>
    <cellStyle name="_도곡2교 교대(종점) 수량_암거수량_6.남하제 부대공_6 숙천제(좌안) 부대공_6 숙천제(좌안) 부대공" xfId="1394"/>
    <cellStyle name="_도곡2교 교대(종점) 수량_암거수량_6.남하제 부대공_6 숙천제(좌안) 부대공_6 숙천제(좌안) 부대공_5.0 안심2제 부대공" xfId="1395"/>
    <cellStyle name="_도곡2교 교대(종점) 수량_암거수량_6.남하제 부대공_6 숙천제(좌안) 부대공_6 숙천제(좌안) 부대공_6 서호제 부대공" xfId="1396"/>
    <cellStyle name="_도곡2교 교대(종점) 수량_암거수량_6.남하제 부대공_6 숙천제(좌안) 부대공_6 숙천제(좌안) 부대공_6.0 남하제(1) 부대공" xfId="1397"/>
    <cellStyle name="_도곡2교 교대(종점) 수량_암거수량_6.남하제 부대공_6 숙천제(좌안) 부대공_6 숙천제(좌안) 부대공_호안블럭헐기" xfId="1398"/>
    <cellStyle name="_도곡2교 교대(종점) 수량_암거수량_6.남하제 부대공_6 숙천제(좌안) 부대공_6.0 남하제(1) 부대공" xfId="1399"/>
    <cellStyle name="_도곡2교 교대(종점) 수량_암거수량_6.남하제 부대공_6 숙천제(좌안) 부대공_호안블럭헐기" xfId="1400"/>
    <cellStyle name="_도곡2교 교대(종점) 수량_암거수량_6.남하제 부대공_6.0 남하제(1) 부대공" xfId="1401"/>
    <cellStyle name="_도곡2교 교대(종점) 수량_암거수량_6.남하제 부대공_호안블럭헐기" xfId="1402"/>
    <cellStyle name="_도곡2교 교대(종점) 수량_암거수량_6_하강천수량1" xfId="1403"/>
    <cellStyle name="_도곡2교 교대(종점) 수량_암거수량_6_하강천수량1_5_봉계천수량" xfId="1404"/>
    <cellStyle name="_도곡2교 교대(종점) 수량_암거수량_봉대천 축제공" xfId="1405"/>
    <cellStyle name="_도곡2교 교대(종점) 수량_암거수량_봉대천 축제공_6_하강천수량1" xfId="1406"/>
    <cellStyle name="_도곡2교 교대(종점) 수량_암거수량_봉대천 축제공_6_하강천수량1_5_봉계천수량" xfId="1407"/>
    <cellStyle name="_도곡2교 교대(종점) 수량_암거수량_봉대천 축제공_석축_옹벽블럭산근양식0" xfId="1408"/>
    <cellStyle name="_도곡2교 교대(종점) 수량_암거수량_봉대천 축제공_석축_옹벽블럭산근양식0_5_봉계천수량" xfId="1409"/>
    <cellStyle name="_도곡2교 교대(종점) 수량_암거수량_석축_옹벽블럭산근양식0" xfId="1410"/>
    <cellStyle name="_도곡2교 교대(종점) 수량_암거수량_석축_옹벽블럭산근양식0_5_봉계천수량" xfId="1411"/>
    <cellStyle name="_도곡2교 교대(종점) 수량_암거수량_용수로(종산2제)" xfId="1412"/>
    <cellStyle name="_도곡2교 교대(종점) 수량_암거수량_용수로(종산2제)_03-2.구조물공(배수로)" xfId="1413"/>
    <cellStyle name="_도곡2교 교대(종점) 수량_암거수량_용수로(종산2제)_03-2.적곡제구조물공-배수로" xfId="1414"/>
    <cellStyle name="_도곡2교 교대(종점) 수량_암거수량_하강천 토적표" xfId="1415"/>
    <cellStyle name="_도곡2교 교대(종점) 수량_암거수량_하강천 토적표_5_봉계천수량" xfId="1416"/>
    <cellStyle name="_도곡2교 교대(종점) 수량_암거수량_호암제 가제방" xfId="1417"/>
    <cellStyle name="_도곡2교 교대(종점) 수량_암거수량_호암제 사석가물막이" xfId="1418"/>
    <cellStyle name="_도곡2교 교대(종점) 수량_용수로(종산2제)" xfId="1419"/>
    <cellStyle name="_도곡2교 교대(종점) 수량_용수로(종산2제)_03-2.구조물공(배수로)" xfId="1420"/>
    <cellStyle name="_도곡2교 교대(종점) 수량_용수로(종산2제)_03-2.적곡제구조물공-배수로" xfId="1421"/>
    <cellStyle name="_도곡2교 교대(종점) 수량_하강천 토적표" xfId="1422"/>
    <cellStyle name="_도곡2교 교대(종점) 수량_하강천 토적표_5_봉계천수량" xfId="1423"/>
    <cellStyle name="_도곡2교 교대(종점) 수량_호암제 가제방" xfId="1424"/>
    <cellStyle name="_도곡2교 교대(종점) 수량_호암제 사석가물막이" xfId="1425"/>
    <cellStyle name="_도곡3교 교대 수량" xfId="1426"/>
    <cellStyle name="_도곡3교 교대 수량_5 남하제 부체도로공" xfId="1427"/>
    <cellStyle name="_도곡3교 교대 수량_5.0 안심2제 부대공" xfId="1428"/>
    <cellStyle name="_도곡3교 교대 수량_5.0 안심2제 부대공_5.0 안심2제 부대공" xfId="1429"/>
    <cellStyle name="_도곡3교 교대 수량_5.0 안심2제 부대공_6 서호제 부대공" xfId="1430"/>
    <cellStyle name="_도곡3교 교대 수량_5.0 안심2제 부대공_호안블럭헐기" xfId="1431"/>
    <cellStyle name="_도곡3교 교대 수량_6 금강제 부대공" xfId="1432"/>
    <cellStyle name="_도곡3교 교대 수량_6 금강제 부대공_5.0 안심2제 부대공" xfId="1433"/>
    <cellStyle name="_도곡3교 교대 수량_6 서호제 부대공" xfId="1434"/>
    <cellStyle name="_도곡3교 교대 수량_6 서호제 부대공_1" xfId="1435"/>
    <cellStyle name="_도곡3교 교대 수량_6 서호제 부대공_5.0 안심2제 부대공" xfId="1436"/>
    <cellStyle name="_도곡3교 교대 수량_6 서호제 부대공_6 서호제 부대공" xfId="1437"/>
    <cellStyle name="_도곡3교 교대 수량_6 서호제 부대공_6 숙천제(좌안) 부대공" xfId="1438"/>
    <cellStyle name="_도곡3교 교대 수량_6 서호제 부대공_6 숙천제(좌안) 부대공_5.0 안심2제 부대공" xfId="1439"/>
    <cellStyle name="_도곡3교 교대 수량_6 서호제 부대공_6 숙천제(좌안) 부대공_6 서호제 부대공" xfId="1440"/>
    <cellStyle name="_도곡3교 교대 수량_6 서호제 부대공_6 숙천제(좌안) 부대공_6 숙천제(좌안) 부대공" xfId="1441"/>
    <cellStyle name="_도곡3교 교대 수량_6 서호제 부대공_6 숙천제(좌안) 부대공_6 숙천제(좌안) 부대공_5.0 안심2제 부대공" xfId="1442"/>
    <cellStyle name="_도곡3교 교대 수량_6 서호제 부대공_6 숙천제(좌안) 부대공_6 숙천제(좌안) 부대공_6 서호제 부대공" xfId="1443"/>
    <cellStyle name="_도곡3교 교대 수량_6 서호제 부대공_6 숙천제(좌안) 부대공_6 숙천제(좌안) 부대공_6.0 남하제(1) 부대공" xfId="1444"/>
    <cellStyle name="_도곡3교 교대 수량_6 서호제 부대공_6 숙천제(좌안) 부대공_6 숙천제(좌안) 부대공_호안블럭헐기" xfId="1445"/>
    <cellStyle name="_도곡3교 교대 수량_6 서호제 부대공_6 숙천제(좌안) 부대공_6.0 남하제(1) 부대공" xfId="1446"/>
    <cellStyle name="_도곡3교 교대 수량_6 서호제 부대공_6 숙천제(좌안) 부대공_호안블럭헐기" xfId="1447"/>
    <cellStyle name="_도곡3교 교대 수량_6 서호제 부대공_6.0 남하제(1) 부대공" xfId="1448"/>
    <cellStyle name="_도곡3교 교대 수량_6 서호제 부대공_호안블럭헐기" xfId="1449"/>
    <cellStyle name="_도곡3교 교대 수량_6 수상제 부대공" xfId="1450"/>
    <cellStyle name="_도곡3교 교대 수량_6 수상제 부대공_5.0 안심2제 부대공" xfId="1451"/>
    <cellStyle name="_도곡3교 교대 수량_6 수하2제 부대공" xfId="1452"/>
    <cellStyle name="_도곡3교 교대 수량_6 수하2제 부대공_6 금강제 부대공" xfId="1453"/>
    <cellStyle name="_도곡3교 교대 수량_6 수하2제 부대공_6 금강제 부대공_5.0 안심2제 부대공" xfId="1454"/>
    <cellStyle name="_도곡3교 교대 수량_6 수하2제 부대공_6 숙천제(우안) 부대공" xfId="1455"/>
    <cellStyle name="_도곡3교 교대 수량_6 수하2제 부대공_6 숙천제(우안) 부대공_5.0 안심2제 부대공" xfId="1456"/>
    <cellStyle name="_도곡3교 교대 수량_6 수하2제 부대공_6 숙천제(우안) 부대공_6.0 남하제(1) 부대공" xfId="1457"/>
    <cellStyle name="_도곡3교 교대 수량_6 수하2제 부대공_6 숙천제(우안) 부대공_호안블럭헐기" xfId="1458"/>
    <cellStyle name="_도곡3교 교대 수량_6 수하2제 부대공_6 숙천제(좌안) 부대공" xfId="1459"/>
    <cellStyle name="_도곡3교 교대 수량_6 수하2제 부대공_6 숙천제(좌안) 부대공_5.0 안심2제 부대공" xfId="1460"/>
    <cellStyle name="_도곡3교 교대 수량_6 수하2제 부대공_6 숙천제(좌안) 부대공_6 서호제 부대공" xfId="1461"/>
    <cellStyle name="_도곡3교 교대 수량_6 수하2제 부대공_6 숙천제(좌안) 부대공_6 숙천제(좌안) 부대공" xfId="1462"/>
    <cellStyle name="_도곡3교 교대 수량_6 수하2제 부대공_6 숙천제(좌안) 부대공_6 숙천제(좌안) 부대공_5.0 안심2제 부대공" xfId="1463"/>
    <cellStyle name="_도곡3교 교대 수량_6 수하2제 부대공_6 숙천제(좌안) 부대공_6 숙천제(좌안) 부대공_6 서호제 부대공" xfId="1464"/>
    <cellStyle name="_도곡3교 교대 수량_6 수하2제 부대공_6 숙천제(좌안) 부대공_6 숙천제(좌안) 부대공_6.0 남하제(1) 부대공" xfId="1465"/>
    <cellStyle name="_도곡3교 교대 수량_6 수하2제 부대공_6 숙천제(좌안) 부대공_6 숙천제(좌안) 부대공_호안블럭헐기" xfId="1466"/>
    <cellStyle name="_도곡3교 교대 수량_6 수하2제 부대공_6 숙천제(좌안) 부대공_6.0 남하제(1) 부대공" xfId="1467"/>
    <cellStyle name="_도곡3교 교대 수량_6 수하2제 부대공_6 숙천제(좌안) 부대공_호안블럭헐기" xfId="1468"/>
    <cellStyle name="_도곡3교 교대 수량_6 숙천제(좌안) 부대공" xfId="1469"/>
    <cellStyle name="_도곡3교 교대 수량_6 숙천제(좌안) 부대공_5.0 안심2제 부대공" xfId="1470"/>
    <cellStyle name="_도곡3교 교대 수량_6 숙천제(좌안) 부대공_6 서호제 부대공" xfId="1471"/>
    <cellStyle name="_도곡3교 교대 수량_6 숙천제(좌안) 부대공_6 숙천제(좌안) 부대공" xfId="1472"/>
    <cellStyle name="_도곡3교 교대 수량_6 숙천제(좌안) 부대공_6 숙천제(좌안) 부대공_5.0 안심2제 부대공" xfId="1473"/>
    <cellStyle name="_도곡3교 교대 수량_6 숙천제(좌안) 부대공_6 숙천제(좌안) 부대공_6.0 남하제(1) 부대공" xfId="1474"/>
    <cellStyle name="_도곡3교 교대 수량_6 숙천제(좌안) 부대공_6 숙천제(좌안) 부대공_호안블럭헐기" xfId="1475"/>
    <cellStyle name="_도곡3교 교대 수량_6 숙천제(좌안) 부대공_6.0 남하제(1) 부대공" xfId="1476"/>
    <cellStyle name="_도곡3교 교대 수량_6 숙천제(좌안) 부대공_호안블럭헐기" xfId="1477"/>
    <cellStyle name="_도곡3교 교대 수량_6.0 남하제(1) 부대공" xfId="1478"/>
    <cellStyle name="_도곡3교 교대 수량_6.남하제 부대공" xfId="1479"/>
    <cellStyle name="_도곡3교 교대 수량_6.남하제 부대공_5.0 안심2제 부대공" xfId="1480"/>
    <cellStyle name="_도곡3교 교대 수량_6.남하제 부대공_6 서호제 부대공" xfId="1481"/>
    <cellStyle name="_도곡3교 교대 수량_6.남하제 부대공_6 숙천제(좌안) 부대공" xfId="1482"/>
    <cellStyle name="_도곡3교 교대 수량_6.남하제 부대공_6 숙천제(좌안) 부대공_5.0 안심2제 부대공" xfId="1483"/>
    <cellStyle name="_도곡3교 교대 수량_6.남하제 부대공_6 숙천제(좌안) 부대공_6 서호제 부대공" xfId="1484"/>
    <cellStyle name="_도곡3교 교대 수량_6.남하제 부대공_6 숙천제(좌안) 부대공_6 숙천제(좌안) 부대공" xfId="1485"/>
    <cellStyle name="_도곡3교 교대 수량_6.남하제 부대공_6 숙천제(좌안) 부대공_6 숙천제(좌안) 부대공_5.0 안심2제 부대공" xfId="1486"/>
    <cellStyle name="_도곡3교 교대 수량_6.남하제 부대공_6 숙천제(좌안) 부대공_6 숙천제(좌안) 부대공_6 서호제 부대공" xfId="1487"/>
    <cellStyle name="_도곡3교 교대 수량_6.남하제 부대공_6 숙천제(좌안) 부대공_6 숙천제(좌안) 부대공_6.0 남하제(1) 부대공" xfId="1488"/>
    <cellStyle name="_도곡3교 교대 수량_6.남하제 부대공_6 숙천제(좌안) 부대공_6 숙천제(좌안) 부대공_호안블럭헐기" xfId="1489"/>
    <cellStyle name="_도곡3교 교대 수량_6.남하제 부대공_6 숙천제(좌안) 부대공_6.0 남하제(1) 부대공" xfId="1490"/>
    <cellStyle name="_도곡3교 교대 수량_6.남하제 부대공_6 숙천제(좌안) 부대공_호안블럭헐기" xfId="1491"/>
    <cellStyle name="_도곡3교 교대 수량_6.남하제 부대공_6.0 남하제(1) 부대공" xfId="1492"/>
    <cellStyle name="_도곡3교 교대 수량_6.남하제 부대공_호안블럭헐기" xfId="1493"/>
    <cellStyle name="_도곡3교 교대 수량_6_하강천수량1" xfId="1494"/>
    <cellStyle name="_도곡3교 교대 수량_6_하강천수량1_5_봉계천수량" xfId="1495"/>
    <cellStyle name="_도곡3교 교대 수량_봉대천 축제공" xfId="1496"/>
    <cellStyle name="_도곡3교 교대 수량_봉대천 축제공_6_하강천수량1" xfId="1497"/>
    <cellStyle name="_도곡3교 교대 수량_봉대천 축제공_6_하강천수량1_5_봉계천수량" xfId="1498"/>
    <cellStyle name="_도곡3교 교대 수량_봉대천 축제공_석축_옹벽블럭산근양식0" xfId="1499"/>
    <cellStyle name="_도곡3교 교대 수량_봉대천 축제공_석축_옹벽블럭산근양식0_5_봉계천수량" xfId="1500"/>
    <cellStyle name="_도곡3교 교대 수량_석축_옹벽블럭산근양식0" xfId="1501"/>
    <cellStyle name="_도곡3교 교대 수량_석축_옹벽블럭산근양식0_5_봉계천수량" xfId="1502"/>
    <cellStyle name="_도곡3교 교대 수량_암거수량" xfId="1503"/>
    <cellStyle name="_도곡3교 교대 수량_암거수량(2)" xfId="1504"/>
    <cellStyle name="_도곡3교 교대 수량_암거수량(2)_5 남하제 부체도로공" xfId="1505"/>
    <cellStyle name="_도곡3교 교대 수량_암거수량(2)_5.0 안심2제 부대공" xfId="1506"/>
    <cellStyle name="_도곡3교 교대 수량_암거수량(2)_5.0 안심2제 부대공_5.0 안심2제 부대공" xfId="1507"/>
    <cellStyle name="_도곡3교 교대 수량_암거수량(2)_5.0 안심2제 부대공_6 서호제 부대공" xfId="1508"/>
    <cellStyle name="_도곡3교 교대 수량_암거수량(2)_5.0 안심2제 부대공_호안블럭헐기" xfId="1509"/>
    <cellStyle name="_도곡3교 교대 수량_암거수량(2)_6 금강제 부대공" xfId="1510"/>
    <cellStyle name="_도곡3교 교대 수량_암거수량(2)_6 금강제 부대공_5.0 안심2제 부대공" xfId="1511"/>
    <cellStyle name="_도곡3교 교대 수량_암거수량(2)_6 서호제 부대공" xfId="1512"/>
    <cellStyle name="_도곡3교 교대 수량_암거수량(2)_6 서호제 부대공_1" xfId="1513"/>
    <cellStyle name="_도곡3교 교대 수량_암거수량(2)_6 서호제 부대공_5.0 안심2제 부대공" xfId="1514"/>
    <cellStyle name="_도곡3교 교대 수량_암거수량(2)_6 서호제 부대공_6 서호제 부대공" xfId="1515"/>
    <cellStyle name="_도곡3교 교대 수량_암거수량(2)_6 서호제 부대공_6 숙천제(좌안) 부대공" xfId="1516"/>
    <cellStyle name="_도곡3교 교대 수량_암거수량(2)_6 서호제 부대공_6 숙천제(좌안) 부대공_5.0 안심2제 부대공" xfId="1517"/>
    <cellStyle name="_도곡3교 교대 수량_암거수량(2)_6 서호제 부대공_6 숙천제(좌안) 부대공_6 서호제 부대공" xfId="1518"/>
    <cellStyle name="_도곡3교 교대 수량_암거수량(2)_6 서호제 부대공_6 숙천제(좌안) 부대공_6 숙천제(좌안) 부대공" xfId="1519"/>
    <cellStyle name="_도곡3교 교대 수량_암거수량(2)_6 서호제 부대공_6 숙천제(좌안) 부대공_6 숙천제(좌안) 부대공_5.0 안심2제 부대공" xfId="1520"/>
    <cellStyle name="_도곡3교 교대 수량_암거수량(2)_6 서호제 부대공_6 숙천제(좌안) 부대공_6 숙천제(좌안) 부대공_6 서호제 부대공" xfId="1521"/>
    <cellStyle name="_도곡3교 교대 수량_암거수량(2)_6 서호제 부대공_6 숙천제(좌안) 부대공_6 숙천제(좌안) 부대공_6.0 남하제(1) 부대공" xfId="1522"/>
    <cellStyle name="_도곡3교 교대 수량_암거수량(2)_6 서호제 부대공_6 숙천제(좌안) 부대공_6 숙천제(좌안) 부대공_호안블럭헐기" xfId="1523"/>
    <cellStyle name="_도곡3교 교대 수량_암거수량(2)_6 서호제 부대공_6 숙천제(좌안) 부대공_6.0 남하제(1) 부대공" xfId="1524"/>
    <cellStyle name="_도곡3교 교대 수량_암거수량(2)_6 서호제 부대공_6 숙천제(좌안) 부대공_호안블럭헐기" xfId="1525"/>
    <cellStyle name="_도곡3교 교대 수량_암거수량(2)_6 서호제 부대공_6.0 남하제(1) 부대공" xfId="1526"/>
    <cellStyle name="_도곡3교 교대 수량_암거수량(2)_6 서호제 부대공_호안블럭헐기" xfId="1527"/>
    <cellStyle name="_도곡3교 교대 수량_암거수량(2)_6 수상제 부대공" xfId="1528"/>
    <cellStyle name="_도곡3교 교대 수량_암거수량(2)_6 수상제 부대공_5.0 안심2제 부대공" xfId="1529"/>
    <cellStyle name="_도곡3교 교대 수량_암거수량(2)_6 수하2제 부대공" xfId="1530"/>
    <cellStyle name="_도곡3교 교대 수량_암거수량(2)_6 수하2제 부대공_6 금강제 부대공" xfId="1531"/>
    <cellStyle name="_도곡3교 교대 수량_암거수량(2)_6 수하2제 부대공_6 금강제 부대공_5.0 안심2제 부대공" xfId="1532"/>
    <cellStyle name="_도곡3교 교대 수량_암거수량(2)_6 수하2제 부대공_6 숙천제(우안) 부대공" xfId="1533"/>
    <cellStyle name="_도곡3교 교대 수량_암거수량(2)_6 수하2제 부대공_6 숙천제(우안) 부대공_5.0 안심2제 부대공" xfId="1534"/>
    <cellStyle name="_도곡3교 교대 수량_암거수량(2)_6 수하2제 부대공_6 숙천제(우안) 부대공_6.0 남하제(1) 부대공" xfId="1535"/>
    <cellStyle name="_도곡3교 교대 수량_암거수량(2)_6 수하2제 부대공_6 숙천제(우안) 부대공_호안블럭헐기" xfId="1536"/>
    <cellStyle name="_도곡3교 교대 수량_암거수량(2)_6 수하2제 부대공_6 숙천제(좌안) 부대공" xfId="1537"/>
    <cellStyle name="_도곡3교 교대 수량_암거수량(2)_6 수하2제 부대공_6 숙천제(좌안) 부대공_5.0 안심2제 부대공" xfId="1538"/>
    <cellStyle name="_도곡3교 교대 수량_암거수량(2)_6 수하2제 부대공_6 숙천제(좌안) 부대공_6 서호제 부대공" xfId="1539"/>
    <cellStyle name="_도곡3교 교대 수량_암거수량(2)_6 수하2제 부대공_6 숙천제(좌안) 부대공_6 숙천제(좌안) 부대공" xfId="1540"/>
    <cellStyle name="_도곡3교 교대 수량_암거수량(2)_6 수하2제 부대공_6 숙천제(좌안) 부대공_6 숙천제(좌안) 부대공_5.0 안심2제 부대공" xfId="1541"/>
    <cellStyle name="_도곡3교 교대 수량_암거수량(2)_6 수하2제 부대공_6 숙천제(좌안) 부대공_6 숙천제(좌안) 부대공_6 서호제 부대공" xfId="1542"/>
    <cellStyle name="_도곡3교 교대 수량_암거수량(2)_6 수하2제 부대공_6 숙천제(좌안) 부대공_6 숙천제(좌안) 부대공_6.0 남하제(1) 부대공" xfId="1543"/>
    <cellStyle name="_도곡3교 교대 수량_암거수량(2)_6 수하2제 부대공_6 숙천제(좌안) 부대공_6 숙천제(좌안) 부대공_호안블럭헐기" xfId="1544"/>
    <cellStyle name="_도곡3교 교대 수량_암거수량(2)_6 수하2제 부대공_6 숙천제(좌안) 부대공_6.0 남하제(1) 부대공" xfId="1545"/>
    <cellStyle name="_도곡3교 교대 수량_암거수량(2)_6 수하2제 부대공_6 숙천제(좌안) 부대공_호안블럭헐기" xfId="1546"/>
    <cellStyle name="_도곡3교 교대 수량_암거수량(2)_6 숙천제(좌안) 부대공" xfId="1547"/>
    <cellStyle name="_도곡3교 교대 수량_암거수량(2)_6 숙천제(좌안) 부대공_5.0 안심2제 부대공" xfId="1548"/>
    <cellStyle name="_도곡3교 교대 수량_암거수량(2)_6 숙천제(좌안) 부대공_6 서호제 부대공" xfId="1549"/>
    <cellStyle name="_도곡3교 교대 수량_암거수량(2)_6 숙천제(좌안) 부대공_6 숙천제(좌안) 부대공" xfId="1550"/>
    <cellStyle name="_도곡3교 교대 수량_암거수량(2)_6 숙천제(좌안) 부대공_6 숙천제(좌안) 부대공_5.0 안심2제 부대공" xfId="1551"/>
    <cellStyle name="_도곡3교 교대 수량_암거수량(2)_6 숙천제(좌안) 부대공_6 숙천제(좌안) 부대공_6.0 남하제(1) 부대공" xfId="1552"/>
    <cellStyle name="_도곡3교 교대 수량_암거수량(2)_6 숙천제(좌안) 부대공_6 숙천제(좌안) 부대공_호안블럭헐기" xfId="1553"/>
    <cellStyle name="_도곡3교 교대 수량_암거수량(2)_6 숙천제(좌안) 부대공_6.0 남하제(1) 부대공" xfId="1554"/>
    <cellStyle name="_도곡3교 교대 수량_암거수량(2)_6 숙천제(좌안) 부대공_호안블럭헐기" xfId="1555"/>
    <cellStyle name="_도곡3교 교대 수량_암거수량(2)_6.0 남하제(1) 부대공" xfId="1556"/>
    <cellStyle name="_도곡3교 교대 수량_암거수량(2)_6.남하제 부대공" xfId="1557"/>
    <cellStyle name="_도곡3교 교대 수량_암거수량(2)_6.남하제 부대공_5.0 안심2제 부대공" xfId="1558"/>
    <cellStyle name="_도곡3교 교대 수량_암거수량(2)_6.남하제 부대공_6 서호제 부대공" xfId="1559"/>
    <cellStyle name="_도곡3교 교대 수량_암거수량(2)_6.남하제 부대공_6 숙천제(좌안) 부대공" xfId="1560"/>
    <cellStyle name="_도곡3교 교대 수량_암거수량(2)_6.남하제 부대공_6 숙천제(좌안) 부대공_5.0 안심2제 부대공" xfId="1561"/>
    <cellStyle name="_도곡3교 교대 수량_암거수량(2)_6.남하제 부대공_6 숙천제(좌안) 부대공_6 서호제 부대공" xfId="1562"/>
    <cellStyle name="_도곡3교 교대 수량_암거수량(2)_6.남하제 부대공_6 숙천제(좌안) 부대공_6 숙천제(좌안) 부대공" xfId="1563"/>
    <cellStyle name="_도곡3교 교대 수량_암거수량(2)_6.남하제 부대공_6 숙천제(좌안) 부대공_6 숙천제(좌안) 부대공_5.0 안심2제 부대공" xfId="1564"/>
    <cellStyle name="_도곡3교 교대 수량_암거수량(2)_6.남하제 부대공_6 숙천제(좌안) 부대공_6 숙천제(좌안) 부대공_6 서호제 부대공" xfId="1565"/>
    <cellStyle name="_도곡3교 교대 수량_암거수량(2)_6.남하제 부대공_6 숙천제(좌안) 부대공_6 숙천제(좌안) 부대공_6.0 남하제(1) 부대공" xfId="1566"/>
    <cellStyle name="_도곡3교 교대 수량_암거수량(2)_6.남하제 부대공_6 숙천제(좌안) 부대공_6 숙천제(좌안) 부대공_호안블럭헐기" xfId="1567"/>
    <cellStyle name="_도곡3교 교대 수량_암거수량(2)_6.남하제 부대공_6 숙천제(좌안) 부대공_6.0 남하제(1) 부대공" xfId="1568"/>
    <cellStyle name="_도곡3교 교대 수량_암거수량(2)_6.남하제 부대공_6 숙천제(좌안) 부대공_호안블럭헐기" xfId="1569"/>
    <cellStyle name="_도곡3교 교대 수량_암거수량(2)_6.남하제 부대공_6.0 남하제(1) 부대공" xfId="1570"/>
    <cellStyle name="_도곡3교 교대 수량_암거수량(2)_6.남하제 부대공_호안블럭헐기" xfId="1571"/>
    <cellStyle name="_도곡3교 교대 수량_암거수량(2)_6_하강천수량1" xfId="1572"/>
    <cellStyle name="_도곡3교 교대 수량_암거수량(2)_6_하강천수량1_5_봉계천수량" xfId="1573"/>
    <cellStyle name="_도곡3교 교대 수량_암거수량(2)_봉대천 축제공" xfId="1574"/>
    <cellStyle name="_도곡3교 교대 수량_암거수량(2)_봉대천 축제공_6_하강천수량1" xfId="1575"/>
    <cellStyle name="_도곡3교 교대 수량_암거수량(2)_봉대천 축제공_6_하강천수량1_5_봉계천수량" xfId="1576"/>
    <cellStyle name="_도곡3교 교대 수량_암거수량(2)_봉대천 축제공_석축_옹벽블럭산근양식0" xfId="1577"/>
    <cellStyle name="_도곡3교 교대 수량_암거수량(2)_봉대천 축제공_석축_옹벽블럭산근양식0_5_봉계천수량" xfId="1578"/>
    <cellStyle name="_도곡3교 교대 수량_암거수량(2)_석축_옹벽블럭산근양식0" xfId="1579"/>
    <cellStyle name="_도곡3교 교대 수량_암거수량(2)_석축_옹벽블럭산근양식0_5_봉계천수량" xfId="1580"/>
    <cellStyle name="_도곡3교 교대 수량_암거수량(2)_용수로(종산2제)" xfId="1581"/>
    <cellStyle name="_도곡3교 교대 수량_암거수량(2)_용수로(종산2제)_03-2.구조물공(배수로)" xfId="1582"/>
    <cellStyle name="_도곡3교 교대 수량_암거수량(2)_용수로(종산2제)_03-2.적곡제구조물공-배수로" xfId="1583"/>
    <cellStyle name="_도곡3교 교대 수량_암거수량(2)_하강천 토적표" xfId="1584"/>
    <cellStyle name="_도곡3교 교대 수량_암거수량(2)_하강천 토적표_5_봉계천수량" xfId="1585"/>
    <cellStyle name="_도곡3교 교대 수량_암거수량(2)_호암제 가제방" xfId="1586"/>
    <cellStyle name="_도곡3교 교대 수량_암거수량(2)_호암제 사석가물막이" xfId="1587"/>
    <cellStyle name="_도곡3교 교대 수량_암거수량_5 남하제 부체도로공" xfId="1588"/>
    <cellStyle name="_도곡3교 교대 수량_암거수량_5.0 안심2제 부대공" xfId="1589"/>
    <cellStyle name="_도곡3교 교대 수량_암거수량_5.0 안심2제 부대공_5.0 안심2제 부대공" xfId="1590"/>
    <cellStyle name="_도곡3교 교대 수량_암거수량_5.0 안심2제 부대공_6 서호제 부대공" xfId="1591"/>
    <cellStyle name="_도곡3교 교대 수량_암거수량_5.0 안심2제 부대공_호안블럭헐기" xfId="1592"/>
    <cellStyle name="_도곡3교 교대 수량_암거수량_6 금강제 부대공" xfId="1593"/>
    <cellStyle name="_도곡3교 교대 수량_암거수량_6 금강제 부대공_5.0 안심2제 부대공" xfId="1594"/>
    <cellStyle name="_도곡3교 교대 수량_암거수량_6 서호제 부대공" xfId="1595"/>
    <cellStyle name="_도곡3교 교대 수량_암거수량_6 서호제 부대공_1" xfId="1596"/>
    <cellStyle name="_도곡3교 교대 수량_암거수량_6 서호제 부대공_5.0 안심2제 부대공" xfId="1597"/>
    <cellStyle name="_도곡3교 교대 수량_암거수량_6 서호제 부대공_6 서호제 부대공" xfId="1598"/>
    <cellStyle name="_도곡3교 교대 수량_암거수량_6 서호제 부대공_6 숙천제(좌안) 부대공" xfId="1599"/>
    <cellStyle name="_도곡3교 교대 수량_암거수량_6 서호제 부대공_6 숙천제(좌안) 부대공_5.0 안심2제 부대공" xfId="1600"/>
    <cellStyle name="_도곡3교 교대 수량_암거수량_6 서호제 부대공_6 숙천제(좌안) 부대공_6 서호제 부대공" xfId="1601"/>
    <cellStyle name="_도곡3교 교대 수량_암거수량_6 서호제 부대공_6 숙천제(좌안) 부대공_6 숙천제(좌안) 부대공" xfId="1602"/>
    <cellStyle name="_도곡3교 교대 수량_암거수량_6 서호제 부대공_6 숙천제(좌안) 부대공_6 숙천제(좌안) 부대공_5.0 안심2제 부대공" xfId="1603"/>
    <cellStyle name="_도곡3교 교대 수량_암거수량_6 서호제 부대공_6 숙천제(좌안) 부대공_6 숙천제(좌안) 부대공_6 서호제 부대공" xfId="1604"/>
    <cellStyle name="_도곡3교 교대 수량_암거수량_6 서호제 부대공_6 숙천제(좌안) 부대공_6 숙천제(좌안) 부대공_6.0 남하제(1) 부대공" xfId="1605"/>
    <cellStyle name="_도곡3교 교대 수량_암거수량_6 서호제 부대공_6 숙천제(좌안) 부대공_6 숙천제(좌안) 부대공_호안블럭헐기" xfId="1606"/>
    <cellStyle name="_도곡3교 교대 수량_암거수량_6 서호제 부대공_6 숙천제(좌안) 부대공_6.0 남하제(1) 부대공" xfId="1607"/>
    <cellStyle name="_도곡3교 교대 수량_암거수량_6 서호제 부대공_6 숙천제(좌안) 부대공_호안블럭헐기" xfId="1608"/>
    <cellStyle name="_도곡3교 교대 수량_암거수량_6 서호제 부대공_6.0 남하제(1) 부대공" xfId="1609"/>
    <cellStyle name="_도곡3교 교대 수량_암거수량_6 서호제 부대공_호안블럭헐기" xfId="1610"/>
    <cellStyle name="_도곡3교 교대 수량_암거수량_6 수상제 부대공" xfId="1611"/>
    <cellStyle name="_도곡3교 교대 수량_암거수량_6 수상제 부대공_5.0 안심2제 부대공" xfId="1612"/>
    <cellStyle name="_도곡3교 교대 수량_암거수량_6 수하2제 부대공" xfId="1613"/>
    <cellStyle name="_도곡3교 교대 수량_암거수량_6 수하2제 부대공_6 금강제 부대공" xfId="1614"/>
    <cellStyle name="_도곡3교 교대 수량_암거수량_6 수하2제 부대공_6 금강제 부대공_5.0 안심2제 부대공" xfId="1615"/>
    <cellStyle name="_도곡3교 교대 수량_암거수량_6 수하2제 부대공_6 숙천제(우안) 부대공" xfId="1616"/>
    <cellStyle name="_도곡3교 교대 수량_암거수량_6 수하2제 부대공_6 숙천제(우안) 부대공_5.0 안심2제 부대공" xfId="1617"/>
    <cellStyle name="_도곡3교 교대 수량_암거수량_6 수하2제 부대공_6 숙천제(우안) 부대공_6.0 남하제(1) 부대공" xfId="1618"/>
    <cellStyle name="_도곡3교 교대 수량_암거수량_6 수하2제 부대공_6 숙천제(우안) 부대공_호안블럭헐기" xfId="1619"/>
    <cellStyle name="_도곡3교 교대 수량_암거수량_6 수하2제 부대공_6 숙천제(좌안) 부대공" xfId="1620"/>
    <cellStyle name="_도곡3교 교대 수량_암거수량_6 수하2제 부대공_6 숙천제(좌안) 부대공_5.0 안심2제 부대공" xfId="1621"/>
    <cellStyle name="_도곡3교 교대 수량_암거수량_6 수하2제 부대공_6 숙천제(좌안) 부대공_6 서호제 부대공" xfId="1622"/>
    <cellStyle name="_도곡3교 교대 수량_암거수량_6 수하2제 부대공_6 숙천제(좌안) 부대공_6 숙천제(좌안) 부대공" xfId="1623"/>
    <cellStyle name="_도곡3교 교대 수량_암거수량_6 수하2제 부대공_6 숙천제(좌안) 부대공_6 숙천제(좌안) 부대공_5.0 안심2제 부대공" xfId="1624"/>
    <cellStyle name="_도곡3교 교대 수량_암거수량_6 수하2제 부대공_6 숙천제(좌안) 부대공_6 숙천제(좌안) 부대공_6 서호제 부대공" xfId="1625"/>
    <cellStyle name="_도곡3교 교대 수량_암거수량_6 수하2제 부대공_6 숙천제(좌안) 부대공_6 숙천제(좌안) 부대공_6.0 남하제(1) 부대공" xfId="1626"/>
    <cellStyle name="_도곡3교 교대 수량_암거수량_6 수하2제 부대공_6 숙천제(좌안) 부대공_6 숙천제(좌안) 부대공_호안블럭헐기" xfId="1627"/>
    <cellStyle name="_도곡3교 교대 수량_암거수량_6 수하2제 부대공_6 숙천제(좌안) 부대공_6.0 남하제(1) 부대공" xfId="1628"/>
    <cellStyle name="_도곡3교 교대 수량_암거수량_6 수하2제 부대공_6 숙천제(좌안) 부대공_호안블럭헐기" xfId="1629"/>
    <cellStyle name="_도곡3교 교대 수량_암거수량_6 숙천제(좌안) 부대공" xfId="1630"/>
    <cellStyle name="_도곡3교 교대 수량_암거수량_6 숙천제(좌안) 부대공_5.0 안심2제 부대공" xfId="1631"/>
    <cellStyle name="_도곡3교 교대 수량_암거수량_6 숙천제(좌안) 부대공_6 서호제 부대공" xfId="1632"/>
    <cellStyle name="_도곡3교 교대 수량_암거수량_6 숙천제(좌안) 부대공_6 숙천제(좌안) 부대공" xfId="1633"/>
    <cellStyle name="_도곡3교 교대 수량_암거수량_6 숙천제(좌안) 부대공_6 숙천제(좌안) 부대공_5.0 안심2제 부대공" xfId="1634"/>
    <cellStyle name="_도곡3교 교대 수량_암거수량_6 숙천제(좌안) 부대공_6 숙천제(좌안) 부대공_6.0 남하제(1) 부대공" xfId="1635"/>
    <cellStyle name="_도곡3교 교대 수량_암거수량_6 숙천제(좌안) 부대공_6 숙천제(좌안) 부대공_호안블럭헐기" xfId="1636"/>
    <cellStyle name="_도곡3교 교대 수량_암거수량_6 숙천제(좌안) 부대공_6.0 남하제(1) 부대공" xfId="1637"/>
    <cellStyle name="_도곡3교 교대 수량_암거수량_6 숙천제(좌안) 부대공_호안블럭헐기" xfId="1638"/>
    <cellStyle name="_도곡3교 교대 수량_암거수량_6.0 남하제(1) 부대공" xfId="1639"/>
    <cellStyle name="_도곡3교 교대 수량_암거수량_6.남하제 부대공" xfId="1640"/>
    <cellStyle name="_도곡3교 교대 수량_암거수량_6.남하제 부대공_5.0 안심2제 부대공" xfId="1641"/>
    <cellStyle name="_도곡3교 교대 수량_암거수량_6.남하제 부대공_6 서호제 부대공" xfId="1642"/>
    <cellStyle name="_도곡3교 교대 수량_암거수량_6.남하제 부대공_6 숙천제(좌안) 부대공" xfId="1643"/>
    <cellStyle name="_도곡3교 교대 수량_암거수량_6.남하제 부대공_6 숙천제(좌안) 부대공_5.0 안심2제 부대공" xfId="1644"/>
    <cellStyle name="_도곡3교 교대 수량_암거수량_6.남하제 부대공_6 숙천제(좌안) 부대공_6 서호제 부대공" xfId="1645"/>
    <cellStyle name="_도곡3교 교대 수량_암거수량_6.남하제 부대공_6 숙천제(좌안) 부대공_6 숙천제(좌안) 부대공" xfId="1646"/>
    <cellStyle name="_도곡3교 교대 수량_암거수량_6.남하제 부대공_6 숙천제(좌안) 부대공_6 숙천제(좌안) 부대공_5.0 안심2제 부대공" xfId="1647"/>
    <cellStyle name="_도곡3교 교대 수량_암거수량_6.남하제 부대공_6 숙천제(좌안) 부대공_6 숙천제(좌안) 부대공_6 서호제 부대공" xfId="1648"/>
    <cellStyle name="_도곡3교 교대 수량_암거수량_6.남하제 부대공_6 숙천제(좌안) 부대공_6 숙천제(좌안) 부대공_6.0 남하제(1) 부대공" xfId="1649"/>
    <cellStyle name="_도곡3교 교대 수량_암거수량_6.남하제 부대공_6 숙천제(좌안) 부대공_6 숙천제(좌안) 부대공_호안블럭헐기" xfId="1650"/>
    <cellStyle name="_도곡3교 교대 수량_암거수량_6.남하제 부대공_6 숙천제(좌안) 부대공_6.0 남하제(1) 부대공" xfId="1651"/>
    <cellStyle name="_도곡3교 교대 수량_암거수량_6.남하제 부대공_6 숙천제(좌안) 부대공_호안블럭헐기" xfId="1652"/>
    <cellStyle name="_도곡3교 교대 수량_암거수량_6.남하제 부대공_6.0 남하제(1) 부대공" xfId="1653"/>
    <cellStyle name="_도곡3교 교대 수량_암거수량_6.남하제 부대공_호안블럭헐기" xfId="1654"/>
    <cellStyle name="_도곡3교 교대 수량_암거수량_6_하강천수량1" xfId="1655"/>
    <cellStyle name="_도곡3교 교대 수량_암거수량_6_하강천수량1_5_봉계천수량" xfId="1656"/>
    <cellStyle name="_도곡3교 교대 수량_암거수량_봉대천 축제공" xfId="1657"/>
    <cellStyle name="_도곡3교 교대 수량_암거수량_봉대천 축제공_6_하강천수량1" xfId="1658"/>
    <cellStyle name="_도곡3교 교대 수량_암거수량_봉대천 축제공_6_하강천수량1_5_봉계천수량" xfId="1659"/>
    <cellStyle name="_도곡3교 교대 수량_암거수량_봉대천 축제공_석축_옹벽블럭산근양식0" xfId="1660"/>
    <cellStyle name="_도곡3교 교대 수량_암거수량_봉대천 축제공_석축_옹벽블럭산근양식0_5_봉계천수량" xfId="1661"/>
    <cellStyle name="_도곡3교 교대 수량_암거수량_석축_옹벽블럭산근양식0" xfId="1662"/>
    <cellStyle name="_도곡3교 교대 수량_암거수량_석축_옹벽블럭산근양식0_5_봉계천수량" xfId="1663"/>
    <cellStyle name="_도곡3교 교대 수량_암거수량_용수로(종산2제)" xfId="1664"/>
    <cellStyle name="_도곡3교 교대 수량_암거수량_용수로(종산2제)_03-2.구조물공(배수로)" xfId="1665"/>
    <cellStyle name="_도곡3교 교대 수량_암거수량_용수로(종산2제)_03-2.적곡제구조물공-배수로" xfId="1666"/>
    <cellStyle name="_도곡3교 교대 수량_암거수량_하강천 토적표" xfId="1667"/>
    <cellStyle name="_도곡3교 교대 수량_암거수량_하강천 토적표_5_봉계천수량" xfId="1668"/>
    <cellStyle name="_도곡3교 교대 수량_암거수량_호암제 가제방" xfId="1669"/>
    <cellStyle name="_도곡3교 교대 수량_암거수량_호암제 사석가물막이" xfId="1670"/>
    <cellStyle name="_도곡3교 교대 수량_용수로(종산2제)" xfId="1671"/>
    <cellStyle name="_도곡3교 교대 수량_용수로(종산2제)_03-2.구조물공(배수로)" xfId="1672"/>
    <cellStyle name="_도곡3교 교대 수량_용수로(종산2제)_03-2.적곡제구조물공-배수로" xfId="1673"/>
    <cellStyle name="_도곡3교 교대 수량_하강천 토적표" xfId="1674"/>
    <cellStyle name="_도곡3교 교대 수량_하강천 토적표_5_봉계천수량" xfId="1675"/>
    <cellStyle name="_도곡3교 교대 수량_호암제 가제방" xfId="1676"/>
    <cellStyle name="_도곡3교 교대 수량_호암제 사석가물막이" xfId="1677"/>
    <cellStyle name="_도곡4교 하부공 수량" xfId="1678"/>
    <cellStyle name="_도곡4교 하부공 수량_5 남하제 부체도로공" xfId="1679"/>
    <cellStyle name="_도곡4교 하부공 수량_5.0 안심2제 부대공" xfId="1680"/>
    <cellStyle name="_도곡4교 하부공 수량_5.0 안심2제 부대공_5.0 안심2제 부대공" xfId="1681"/>
    <cellStyle name="_도곡4교 하부공 수량_5.0 안심2제 부대공_6 서호제 부대공" xfId="1682"/>
    <cellStyle name="_도곡4교 하부공 수량_5.0 안심2제 부대공_호안블럭헐기" xfId="1683"/>
    <cellStyle name="_도곡4교 하부공 수량_6 금강제 부대공" xfId="1684"/>
    <cellStyle name="_도곡4교 하부공 수량_6 금강제 부대공_5.0 안심2제 부대공" xfId="1685"/>
    <cellStyle name="_도곡4교 하부공 수량_6 서호제 부대공" xfId="1686"/>
    <cellStyle name="_도곡4교 하부공 수량_6 서호제 부대공_1" xfId="1687"/>
    <cellStyle name="_도곡4교 하부공 수량_6 서호제 부대공_5.0 안심2제 부대공" xfId="1688"/>
    <cellStyle name="_도곡4교 하부공 수량_6 서호제 부대공_6 서호제 부대공" xfId="1689"/>
    <cellStyle name="_도곡4교 하부공 수량_6 서호제 부대공_6 숙천제(좌안) 부대공" xfId="1690"/>
    <cellStyle name="_도곡4교 하부공 수량_6 서호제 부대공_6 숙천제(좌안) 부대공_5.0 안심2제 부대공" xfId="1691"/>
    <cellStyle name="_도곡4교 하부공 수량_6 서호제 부대공_6 숙천제(좌안) 부대공_6 서호제 부대공" xfId="1692"/>
    <cellStyle name="_도곡4교 하부공 수량_6 서호제 부대공_6 숙천제(좌안) 부대공_6 숙천제(좌안) 부대공" xfId="1693"/>
    <cellStyle name="_도곡4교 하부공 수량_6 서호제 부대공_6 숙천제(좌안) 부대공_6 숙천제(좌안) 부대공_5.0 안심2제 부대공" xfId="1694"/>
    <cellStyle name="_도곡4교 하부공 수량_6 서호제 부대공_6 숙천제(좌안) 부대공_6 숙천제(좌안) 부대공_6 서호제 부대공" xfId="1695"/>
    <cellStyle name="_도곡4교 하부공 수량_6 서호제 부대공_6 숙천제(좌안) 부대공_6 숙천제(좌안) 부대공_6.0 남하제(1) 부대공" xfId="1696"/>
    <cellStyle name="_도곡4교 하부공 수량_6 서호제 부대공_6 숙천제(좌안) 부대공_6 숙천제(좌안) 부대공_호안블럭헐기" xfId="1697"/>
    <cellStyle name="_도곡4교 하부공 수량_6 서호제 부대공_6 숙천제(좌안) 부대공_6.0 남하제(1) 부대공" xfId="1698"/>
    <cellStyle name="_도곡4교 하부공 수량_6 서호제 부대공_6 숙천제(좌안) 부대공_호안블럭헐기" xfId="1699"/>
    <cellStyle name="_도곡4교 하부공 수량_6 서호제 부대공_6.0 남하제(1) 부대공" xfId="1700"/>
    <cellStyle name="_도곡4교 하부공 수량_6 서호제 부대공_호안블럭헐기" xfId="1701"/>
    <cellStyle name="_도곡4교 하부공 수량_6 수상제 부대공" xfId="1702"/>
    <cellStyle name="_도곡4교 하부공 수량_6 수상제 부대공_5.0 안심2제 부대공" xfId="1703"/>
    <cellStyle name="_도곡4교 하부공 수량_6 수하2제 부대공" xfId="1704"/>
    <cellStyle name="_도곡4교 하부공 수량_6 수하2제 부대공_6 금강제 부대공" xfId="1705"/>
    <cellStyle name="_도곡4교 하부공 수량_6 수하2제 부대공_6 금강제 부대공_5.0 안심2제 부대공" xfId="1706"/>
    <cellStyle name="_도곡4교 하부공 수량_6 수하2제 부대공_6 숙천제(우안) 부대공" xfId="1707"/>
    <cellStyle name="_도곡4교 하부공 수량_6 수하2제 부대공_6 숙천제(우안) 부대공_5.0 안심2제 부대공" xfId="1708"/>
    <cellStyle name="_도곡4교 하부공 수량_6 수하2제 부대공_6 숙천제(우안) 부대공_6.0 남하제(1) 부대공" xfId="1709"/>
    <cellStyle name="_도곡4교 하부공 수량_6 수하2제 부대공_6 숙천제(우안) 부대공_호안블럭헐기" xfId="1710"/>
    <cellStyle name="_도곡4교 하부공 수량_6 수하2제 부대공_6 숙천제(좌안) 부대공" xfId="1711"/>
    <cellStyle name="_도곡4교 하부공 수량_6 수하2제 부대공_6 숙천제(좌안) 부대공_5.0 안심2제 부대공" xfId="1712"/>
    <cellStyle name="_도곡4교 하부공 수량_6 수하2제 부대공_6 숙천제(좌안) 부대공_6 서호제 부대공" xfId="1713"/>
    <cellStyle name="_도곡4교 하부공 수량_6 수하2제 부대공_6 숙천제(좌안) 부대공_6 숙천제(좌안) 부대공" xfId="1714"/>
    <cellStyle name="_도곡4교 하부공 수량_6 수하2제 부대공_6 숙천제(좌안) 부대공_6 숙천제(좌안) 부대공_5.0 안심2제 부대공" xfId="1715"/>
    <cellStyle name="_도곡4교 하부공 수량_6 수하2제 부대공_6 숙천제(좌안) 부대공_6 숙천제(좌안) 부대공_6 서호제 부대공" xfId="1716"/>
    <cellStyle name="_도곡4교 하부공 수량_6 수하2제 부대공_6 숙천제(좌안) 부대공_6 숙천제(좌안) 부대공_6.0 남하제(1) 부대공" xfId="1717"/>
    <cellStyle name="_도곡4교 하부공 수량_6 수하2제 부대공_6 숙천제(좌안) 부대공_6 숙천제(좌안) 부대공_호안블럭헐기" xfId="1718"/>
    <cellStyle name="_도곡4교 하부공 수량_6 수하2제 부대공_6 숙천제(좌안) 부대공_6.0 남하제(1) 부대공" xfId="1719"/>
    <cellStyle name="_도곡4교 하부공 수량_6 수하2제 부대공_6 숙천제(좌안) 부대공_호안블럭헐기" xfId="1720"/>
    <cellStyle name="_도곡4교 하부공 수량_6 숙천제(좌안) 부대공" xfId="1721"/>
    <cellStyle name="_도곡4교 하부공 수량_6 숙천제(좌안) 부대공_5.0 안심2제 부대공" xfId="1722"/>
    <cellStyle name="_도곡4교 하부공 수량_6 숙천제(좌안) 부대공_6 서호제 부대공" xfId="1723"/>
    <cellStyle name="_도곡4교 하부공 수량_6 숙천제(좌안) 부대공_6 숙천제(좌안) 부대공" xfId="1724"/>
    <cellStyle name="_도곡4교 하부공 수량_6 숙천제(좌안) 부대공_6 숙천제(좌안) 부대공_5.0 안심2제 부대공" xfId="1725"/>
    <cellStyle name="_도곡4교 하부공 수량_6 숙천제(좌안) 부대공_6 숙천제(좌안) 부대공_6.0 남하제(1) 부대공" xfId="1726"/>
    <cellStyle name="_도곡4교 하부공 수량_6 숙천제(좌안) 부대공_6 숙천제(좌안) 부대공_호안블럭헐기" xfId="1727"/>
    <cellStyle name="_도곡4교 하부공 수량_6 숙천제(좌안) 부대공_6.0 남하제(1) 부대공" xfId="1728"/>
    <cellStyle name="_도곡4교 하부공 수량_6 숙천제(좌안) 부대공_호안블럭헐기" xfId="1729"/>
    <cellStyle name="_도곡4교 하부공 수량_6.0 남하제(1) 부대공" xfId="1730"/>
    <cellStyle name="_도곡4교 하부공 수량_6.남하제 부대공" xfId="1731"/>
    <cellStyle name="_도곡4교 하부공 수량_6.남하제 부대공_5.0 안심2제 부대공" xfId="1732"/>
    <cellStyle name="_도곡4교 하부공 수량_6.남하제 부대공_6 서호제 부대공" xfId="1733"/>
    <cellStyle name="_도곡4교 하부공 수량_6.남하제 부대공_6 숙천제(좌안) 부대공" xfId="1734"/>
    <cellStyle name="_도곡4교 하부공 수량_6.남하제 부대공_6 숙천제(좌안) 부대공_5.0 안심2제 부대공" xfId="1735"/>
    <cellStyle name="_도곡4교 하부공 수량_6.남하제 부대공_6 숙천제(좌안) 부대공_6 서호제 부대공" xfId="1736"/>
    <cellStyle name="_도곡4교 하부공 수량_6.남하제 부대공_6 숙천제(좌안) 부대공_6 숙천제(좌안) 부대공" xfId="1737"/>
    <cellStyle name="_도곡4교 하부공 수량_6.남하제 부대공_6 숙천제(좌안) 부대공_6 숙천제(좌안) 부대공_5.0 안심2제 부대공" xfId="1738"/>
    <cellStyle name="_도곡4교 하부공 수량_6.남하제 부대공_6 숙천제(좌안) 부대공_6 숙천제(좌안) 부대공_6 서호제 부대공" xfId="1739"/>
    <cellStyle name="_도곡4교 하부공 수량_6.남하제 부대공_6 숙천제(좌안) 부대공_6 숙천제(좌안) 부대공_6.0 남하제(1) 부대공" xfId="1740"/>
    <cellStyle name="_도곡4교 하부공 수량_6.남하제 부대공_6 숙천제(좌안) 부대공_6 숙천제(좌안) 부대공_호안블럭헐기" xfId="1741"/>
    <cellStyle name="_도곡4교 하부공 수량_6.남하제 부대공_6 숙천제(좌안) 부대공_6.0 남하제(1) 부대공" xfId="1742"/>
    <cellStyle name="_도곡4교 하부공 수량_6.남하제 부대공_6 숙천제(좌안) 부대공_호안블럭헐기" xfId="1743"/>
    <cellStyle name="_도곡4교 하부공 수량_6.남하제 부대공_6.0 남하제(1) 부대공" xfId="1744"/>
    <cellStyle name="_도곡4교 하부공 수량_6.남하제 부대공_호안블럭헐기" xfId="1745"/>
    <cellStyle name="_도곡4교 하부공 수량_6_하강천수량1" xfId="1746"/>
    <cellStyle name="_도곡4교 하부공 수량_6_하강천수량1_5_봉계천수량" xfId="1747"/>
    <cellStyle name="_도곡4교 하부공 수량_봉대천 축제공" xfId="1748"/>
    <cellStyle name="_도곡4교 하부공 수량_봉대천 축제공_6_하강천수량1" xfId="1749"/>
    <cellStyle name="_도곡4교 하부공 수량_봉대천 축제공_6_하강천수량1_5_봉계천수량" xfId="1750"/>
    <cellStyle name="_도곡4교 하부공 수량_봉대천 축제공_석축_옹벽블럭산근양식0" xfId="1751"/>
    <cellStyle name="_도곡4교 하부공 수량_봉대천 축제공_석축_옹벽블럭산근양식0_5_봉계천수량" xfId="1752"/>
    <cellStyle name="_도곡4교 하부공 수량_석축_옹벽블럭산근양식0" xfId="1753"/>
    <cellStyle name="_도곡4교 하부공 수량_석축_옹벽블럭산근양식0_5_봉계천수량" xfId="1754"/>
    <cellStyle name="_도곡4교 하부공 수량_암거수량" xfId="1755"/>
    <cellStyle name="_도곡4교 하부공 수량_암거수량(2)" xfId="1756"/>
    <cellStyle name="_도곡4교 하부공 수량_암거수량(2)_5 남하제 부체도로공" xfId="1757"/>
    <cellStyle name="_도곡4교 하부공 수량_암거수량(2)_5.0 안심2제 부대공" xfId="1758"/>
    <cellStyle name="_도곡4교 하부공 수량_암거수량(2)_5.0 안심2제 부대공_5.0 안심2제 부대공" xfId="1759"/>
    <cellStyle name="_도곡4교 하부공 수량_암거수량(2)_5.0 안심2제 부대공_6 서호제 부대공" xfId="1760"/>
    <cellStyle name="_도곡4교 하부공 수량_암거수량(2)_5.0 안심2제 부대공_호안블럭헐기" xfId="1761"/>
    <cellStyle name="_도곡4교 하부공 수량_암거수량(2)_6 금강제 부대공" xfId="1762"/>
    <cellStyle name="_도곡4교 하부공 수량_암거수량(2)_6 금강제 부대공_5.0 안심2제 부대공" xfId="1763"/>
    <cellStyle name="_도곡4교 하부공 수량_암거수량(2)_6 서호제 부대공" xfId="1764"/>
    <cellStyle name="_도곡4교 하부공 수량_암거수량(2)_6 서호제 부대공_1" xfId="1765"/>
    <cellStyle name="_도곡4교 하부공 수량_암거수량(2)_6 서호제 부대공_5.0 안심2제 부대공" xfId="1766"/>
    <cellStyle name="_도곡4교 하부공 수량_암거수량(2)_6 서호제 부대공_6 서호제 부대공" xfId="1767"/>
    <cellStyle name="_도곡4교 하부공 수량_암거수량(2)_6 서호제 부대공_6 숙천제(좌안) 부대공" xfId="1768"/>
    <cellStyle name="_도곡4교 하부공 수량_암거수량(2)_6 서호제 부대공_6 숙천제(좌안) 부대공_5.0 안심2제 부대공" xfId="1769"/>
    <cellStyle name="_도곡4교 하부공 수량_암거수량(2)_6 서호제 부대공_6 숙천제(좌안) 부대공_6 서호제 부대공" xfId="1770"/>
    <cellStyle name="_도곡4교 하부공 수량_암거수량(2)_6 서호제 부대공_6 숙천제(좌안) 부대공_6 숙천제(좌안) 부대공" xfId="1771"/>
    <cellStyle name="_도곡4교 하부공 수량_암거수량(2)_6 서호제 부대공_6 숙천제(좌안) 부대공_6 숙천제(좌안) 부대공_5.0 안심2제 부대공" xfId="1772"/>
    <cellStyle name="_도곡4교 하부공 수량_암거수량(2)_6 서호제 부대공_6 숙천제(좌안) 부대공_6 숙천제(좌안) 부대공_6 서호제 부대공" xfId="1773"/>
    <cellStyle name="_도곡4교 하부공 수량_암거수량(2)_6 서호제 부대공_6 숙천제(좌안) 부대공_6 숙천제(좌안) 부대공_6.0 남하제(1) 부대공" xfId="1774"/>
    <cellStyle name="_도곡4교 하부공 수량_암거수량(2)_6 서호제 부대공_6 숙천제(좌안) 부대공_6 숙천제(좌안) 부대공_호안블럭헐기" xfId="1775"/>
    <cellStyle name="_도곡4교 하부공 수량_암거수량(2)_6 서호제 부대공_6 숙천제(좌안) 부대공_6.0 남하제(1) 부대공" xfId="1776"/>
    <cellStyle name="_도곡4교 하부공 수량_암거수량(2)_6 서호제 부대공_6 숙천제(좌안) 부대공_호안블럭헐기" xfId="1777"/>
    <cellStyle name="_도곡4교 하부공 수량_암거수량(2)_6 서호제 부대공_6.0 남하제(1) 부대공" xfId="1778"/>
    <cellStyle name="_도곡4교 하부공 수량_암거수량(2)_6 서호제 부대공_호안블럭헐기" xfId="1779"/>
    <cellStyle name="_도곡4교 하부공 수량_암거수량(2)_6 수상제 부대공" xfId="1780"/>
    <cellStyle name="_도곡4교 하부공 수량_암거수량(2)_6 수상제 부대공_5.0 안심2제 부대공" xfId="1781"/>
    <cellStyle name="_도곡4교 하부공 수량_암거수량(2)_6 수하2제 부대공" xfId="1782"/>
    <cellStyle name="_도곡4교 하부공 수량_암거수량(2)_6 수하2제 부대공_6 금강제 부대공" xfId="1783"/>
    <cellStyle name="_도곡4교 하부공 수량_암거수량(2)_6 수하2제 부대공_6 금강제 부대공_5.0 안심2제 부대공" xfId="1784"/>
    <cellStyle name="_도곡4교 하부공 수량_암거수량(2)_6 수하2제 부대공_6 숙천제(우안) 부대공" xfId="1785"/>
    <cellStyle name="_도곡4교 하부공 수량_암거수량(2)_6 수하2제 부대공_6 숙천제(우안) 부대공_5.0 안심2제 부대공" xfId="1786"/>
    <cellStyle name="_도곡4교 하부공 수량_암거수량(2)_6 수하2제 부대공_6 숙천제(우안) 부대공_6.0 남하제(1) 부대공" xfId="1787"/>
    <cellStyle name="_도곡4교 하부공 수량_암거수량(2)_6 수하2제 부대공_6 숙천제(우안) 부대공_호안블럭헐기" xfId="1788"/>
    <cellStyle name="_도곡4교 하부공 수량_암거수량(2)_6 수하2제 부대공_6 숙천제(좌안) 부대공" xfId="1789"/>
    <cellStyle name="_도곡4교 하부공 수량_암거수량(2)_6 수하2제 부대공_6 숙천제(좌안) 부대공_5.0 안심2제 부대공" xfId="1790"/>
    <cellStyle name="_도곡4교 하부공 수량_암거수량(2)_6 수하2제 부대공_6 숙천제(좌안) 부대공_6 서호제 부대공" xfId="1791"/>
    <cellStyle name="_도곡4교 하부공 수량_암거수량(2)_6 수하2제 부대공_6 숙천제(좌안) 부대공_6 숙천제(좌안) 부대공" xfId="1792"/>
    <cellStyle name="_도곡4교 하부공 수량_암거수량(2)_6 수하2제 부대공_6 숙천제(좌안) 부대공_6 숙천제(좌안) 부대공_5.0 안심2제 부대공" xfId="1793"/>
    <cellStyle name="_도곡4교 하부공 수량_암거수량(2)_6 수하2제 부대공_6 숙천제(좌안) 부대공_6 숙천제(좌안) 부대공_6 서호제 부대공" xfId="1794"/>
    <cellStyle name="_도곡4교 하부공 수량_암거수량(2)_6 수하2제 부대공_6 숙천제(좌안) 부대공_6 숙천제(좌안) 부대공_6.0 남하제(1) 부대공" xfId="1795"/>
    <cellStyle name="_도곡4교 하부공 수량_암거수량(2)_6 수하2제 부대공_6 숙천제(좌안) 부대공_6 숙천제(좌안) 부대공_호안블럭헐기" xfId="1796"/>
    <cellStyle name="_도곡4교 하부공 수량_암거수량(2)_6 수하2제 부대공_6 숙천제(좌안) 부대공_6.0 남하제(1) 부대공" xfId="1797"/>
    <cellStyle name="_도곡4교 하부공 수량_암거수량(2)_6 수하2제 부대공_6 숙천제(좌안) 부대공_호안블럭헐기" xfId="1798"/>
    <cellStyle name="_도곡4교 하부공 수량_암거수량(2)_6 숙천제(좌안) 부대공" xfId="1799"/>
    <cellStyle name="_도곡4교 하부공 수량_암거수량(2)_6 숙천제(좌안) 부대공_5.0 안심2제 부대공" xfId="1800"/>
    <cellStyle name="_도곡4교 하부공 수량_암거수량(2)_6 숙천제(좌안) 부대공_6 서호제 부대공" xfId="1801"/>
    <cellStyle name="_도곡4교 하부공 수량_암거수량(2)_6 숙천제(좌안) 부대공_6 숙천제(좌안) 부대공" xfId="1802"/>
    <cellStyle name="_도곡4교 하부공 수량_암거수량(2)_6 숙천제(좌안) 부대공_6 숙천제(좌안) 부대공_5.0 안심2제 부대공" xfId="1803"/>
    <cellStyle name="_도곡4교 하부공 수량_암거수량(2)_6 숙천제(좌안) 부대공_6 숙천제(좌안) 부대공_6.0 남하제(1) 부대공" xfId="1804"/>
    <cellStyle name="_도곡4교 하부공 수량_암거수량(2)_6 숙천제(좌안) 부대공_6 숙천제(좌안) 부대공_호안블럭헐기" xfId="1805"/>
    <cellStyle name="_도곡4교 하부공 수량_암거수량(2)_6 숙천제(좌안) 부대공_6.0 남하제(1) 부대공" xfId="1806"/>
    <cellStyle name="_도곡4교 하부공 수량_암거수량(2)_6 숙천제(좌안) 부대공_호안블럭헐기" xfId="1807"/>
    <cellStyle name="_도곡4교 하부공 수량_암거수량(2)_6.0 남하제(1) 부대공" xfId="1808"/>
    <cellStyle name="_도곡4교 하부공 수량_암거수량(2)_6.남하제 부대공" xfId="1809"/>
    <cellStyle name="_도곡4교 하부공 수량_암거수량(2)_6.남하제 부대공_5.0 안심2제 부대공" xfId="1810"/>
    <cellStyle name="_도곡4교 하부공 수량_암거수량(2)_6.남하제 부대공_6 서호제 부대공" xfId="1811"/>
    <cellStyle name="_도곡4교 하부공 수량_암거수량(2)_6.남하제 부대공_6 숙천제(좌안) 부대공" xfId="1812"/>
    <cellStyle name="_도곡4교 하부공 수량_암거수량(2)_6.남하제 부대공_6 숙천제(좌안) 부대공_5.0 안심2제 부대공" xfId="1813"/>
    <cellStyle name="_도곡4교 하부공 수량_암거수량(2)_6.남하제 부대공_6 숙천제(좌안) 부대공_6 서호제 부대공" xfId="1814"/>
    <cellStyle name="_도곡4교 하부공 수량_암거수량(2)_6.남하제 부대공_6 숙천제(좌안) 부대공_6 숙천제(좌안) 부대공" xfId="1815"/>
    <cellStyle name="_도곡4교 하부공 수량_암거수량(2)_6.남하제 부대공_6 숙천제(좌안) 부대공_6 숙천제(좌안) 부대공_5.0 안심2제 부대공" xfId="1816"/>
    <cellStyle name="_도곡4교 하부공 수량_암거수량(2)_6.남하제 부대공_6 숙천제(좌안) 부대공_6 숙천제(좌안) 부대공_6 서호제 부대공" xfId="1817"/>
    <cellStyle name="_도곡4교 하부공 수량_암거수량(2)_6.남하제 부대공_6 숙천제(좌안) 부대공_6 숙천제(좌안) 부대공_6.0 남하제(1) 부대공" xfId="1818"/>
    <cellStyle name="_도곡4교 하부공 수량_암거수량(2)_6.남하제 부대공_6 숙천제(좌안) 부대공_6 숙천제(좌안) 부대공_호안블럭헐기" xfId="1819"/>
    <cellStyle name="_도곡4교 하부공 수량_암거수량(2)_6.남하제 부대공_6 숙천제(좌안) 부대공_6.0 남하제(1) 부대공" xfId="1820"/>
    <cellStyle name="_도곡4교 하부공 수량_암거수량(2)_6.남하제 부대공_6 숙천제(좌안) 부대공_호안블럭헐기" xfId="1821"/>
    <cellStyle name="_도곡4교 하부공 수량_암거수량(2)_6.남하제 부대공_6.0 남하제(1) 부대공" xfId="1822"/>
    <cellStyle name="_도곡4교 하부공 수량_암거수량(2)_6.남하제 부대공_호안블럭헐기" xfId="1823"/>
    <cellStyle name="_도곡4교 하부공 수량_암거수량(2)_6_하강천수량1" xfId="1824"/>
    <cellStyle name="_도곡4교 하부공 수량_암거수량(2)_6_하강천수량1_5_봉계천수량" xfId="1825"/>
    <cellStyle name="_도곡4교 하부공 수량_암거수량(2)_봉대천 축제공" xfId="1826"/>
    <cellStyle name="_도곡4교 하부공 수량_암거수량(2)_봉대천 축제공_6_하강천수량1" xfId="1827"/>
    <cellStyle name="_도곡4교 하부공 수량_암거수량(2)_봉대천 축제공_6_하강천수량1_5_봉계천수량" xfId="1828"/>
    <cellStyle name="_도곡4교 하부공 수량_암거수량(2)_봉대천 축제공_석축_옹벽블럭산근양식0" xfId="1829"/>
    <cellStyle name="_도곡4교 하부공 수량_암거수량(2)_봉대천 축제공_석축_옹벽블럭산근양식0_5_봉계천수량" xfId="1830"/>
    <cellStyle name="_도곡4교 하부공 수량_암거수량(2)_석축_옹벽블럭산근양식0" xfId="1831"/>
    <cellStyle name="_도곡4교 하부공 수량_암거수량(2)_석축_옹벽블럭산근양식0_5_봉계천수량" xfId="1832"/>
    <cellStyle name="_도곡4교 하부공 수량_암거수량(2)_용수로(종산2제)" xfId="1833"/>
    <cellStyle name="_도곡4교 하부공 수량_암거수량(2)_용수로(종산2제)_03-2.구조물공(배수로)" xfId="1834"/>
    <cellStyle name="_도곡4교 하부공 수량_암거수량(2)_용수로(종산2제)_03-2.적곡제구조물공-배수로" xfId="1835"/>
    <cellStyle name="_도곡4교 하부공 수량_암거수량(2)_하강천 토적표" xfId="1836"/>
    <cellStyle name="_도곡4교 하부공 수량_암거수량(2)_하강천 토적표_5_봉계천수량" xfId="1837"/>
    <cellStyle name="_도곡4교 하부공 수량_암거수량(2)_호암제 가제방" xfId="1838"/>
    <cellStyle name="_도곡4교 하부공 수량_암거수량(2)_호암제 사석가물막이" xfId="1839"/>
    <cellStyle name="_도곡4교 하부공 수량_암거수량_5 남하제 부체도로공" xfId="1840"/>
    <cellStyle name="_도곡4교 하부공 수량_암거수량_5.0 안심2제 부대공" xfId="1841"/>
    <cellStyle name="_도곡4교 하부공 수량_암거수량_5.0 안심2제 부대공_5.0 안심2제 부대공" xfId="1842"/>
    <cellStyle name="_도곡4교 하부공 수량_암거수량_5.0 안심2제 부대공_6 서호제 부대공" xfId="1843"/>
    <cellStyle name="_도곡4교 하부공 수량_암거수량_5.0 안심2제 부대공_호안블럭헐기" xfId="1844"/>
    <cellStyle name="_도곡4교 하부공 수량_암거수량_6 금강제 부대공" xfId="1845"/>
    <cellStyle name="_도곡4교 하부공 수량_암거수량_6 금강제 부대공_5.0 안심2제 부대공" xfId="1846"/>
    <cellStyle name="_도곡4교 하부공 수량_암거수량_6 서호제 부대공" xfId="1847"/>
    <cellStyle name="_도곡4교 하부공 수량_암거수량_6 서호제 부대공_1" xfId="1848"/>
    <cellStyle name="_도곡4교 하부공 수량_암거수량_6 서호제 부대공_5.0 안심2제 부대공" xfId="1849"/>
    <cellStyle name="_도곡4교 하부공 수량_암거수량_6 서호제 부대공_6 서호제 부대공" xfId="1850"/>
    <cellStyle name="_도곡4교 하부공 수량_암거수량_6 서호제 부대공_6 숙천제(좌안) 부대공" xfId="1851"/>
    <cellStyle name="_도곡4교 하부공 수량_암거수량_6 서호제 부대공_6 숙천제(좌안) 부대공_5.0 안심2제 부대공" xfId="1852"/>
    <cellStyle name="_도곡4교 하부공 수량_암거수량_6 서호제 부대공_6 숙천제(좌안) 부대공_6 서호제 부대공" xfId="1853"/>
    <cellStyle name="_도곡4교 하부공 수량_암거수량_6 서호제 부대공_6 숙천제(좌안) 부대공_6 숙천제(좌안) 부대공" xfId="1854"/>
    <cellStyle name="_도곡4교 하부공 수량_암거수량_6 서호제 부대공_6 숙천제(좌안) 부대공_6 숙천제(좌안) 부대공_5.0 안심2제 부대공" xfId="1855"/>
    <cellStyle name="_도곡4교 하부공 수량_암거수량_6 서호제 부대공_6 숙천제(좌안) 부대공_6 숙천제(좌안) 부대공_6 서호제 부대공" xfId="1856"/>
    <cellStyle name="_도곡4교 하부공 수량_암거수량_6 서호제 부대공_6 숙천제(좌안) 부대공_6 숙천제(좌안) 부대공_6.0 남하제(1) 부대공" xfId="1857"/>
    <cellStyle name="_도곡4교 하부공 수량_암거수량_6 서호제 부대공_6 숙천제(좌안) 부대공_6 숙천제(좌안) 부대공_호안블럭헐기" xfId="1858"/>
    <cellStyle name="_도곡4교 하부공 수량_암거수량_6 서호제 부대공_6 숙천제(좌안) 부대공_6.0 남하제(1) 부대공" xfId="1859"/>
    <cellStyle name="_도곡4교 하부공 수량_암거수량_6 서호제 부대공_6 숙천제(좌안) 부대공_호안블럭헐기" xfId="1860"/>
    <cellStyle name="_도곡4교 하부공 수량_암거수량_6 서호제 부대공_6.0 남하제(1) 부대공" xfId="1861"/>
    <cellStyle name="_도곡4교 하부공 수량_암거수량_6 서호제 부대공_호안블럭헐기" xfId="1862"/>
    <cellStyle name="_도곡4교 하부공 수량_암거수량_6 수상제 부대공" xfId="1863"/>
    <cellStyle name="_도곡4교 하부공 수량_암거수량_6 수상제 부대공_5.0 안심2제 부대공" xfId="1864"/>
    <cellStyle name="_도곡4교 하부공 수량_암거수량_6 수하2제 부대공" xfId="1865"/>
    <cellStyle name="_도곡4교 하부공 수량_암거수량_6 수하2제 부대공_6 금강제 부대공" xfId="1866"/>
    <cellStyle name="_도곡4교 하부공 수량_암거수량_6 수하2제 부대공_6 금강제 부대공_5.0 안심2제 부대공" xfId="1867"/>
    <cellStyle name="_도곡4교 하부공 수량_암거수량_6 수하2제 부대공_6 숙천제(우안) 부대공" xfId="1868"/>
    <cellStyle name="_도곡4교 하부공 수량_암거수량_6 수하2제 부대공_6 숙천제(우안) 부대공_5.0 안심2제 부대공" xfId="1869"/>
    <cellStyle name="_도곡4교 하부공 수량_암거수량_6 수하2제 부대공_6 숙천제(우안) 부대공_6.0 남하제(1) 부대공" xfId="1870"/>
    <cellStyle name="_도곡4교 하부공 수량_암거수량_6 수하2제 부대공_6 숙천제(우안) 부대공_호안블럭헐기" xfId="1871"/>
    <cellStyle name="_도곡4교 하부공 수량_암거수량_6 수하2제 부대공_6 숙천제(좌안) 부대공" xfId="1872"/>
    <cellStyle name="_도곡4교 하부공 수량_암거수량_6 수하2제 부대공_6 숙천제(좌안) 부대공_5.0 안심2제 부대공" xfId="1873"/>
    <cellStyle name="_도곡4교 하부공 수량_암거수량_6 수하2제 부대공_6 숙천제(좌안) 부대공_6 서호제 부대공" xfId="1874"/>
    <cellStyle name="_도곡4교 하부공 수량_암거수량_6 수하2제 부대공_6 숙천제(좌안) 부대공_6 숙천제(좌안) 부대공" xfId="1875"/>
    <cellStyle name="_도곡4교 하부공 수량_암거수량_6 수하2제 부대공_6 숙천제(좌안) 부대공_6 숙천제(좌안) 부대공_5.0 안심2제 부대공" xfId="1876"/>
    <cellStyle name="_도곡4교 하부공 수량_암거수량_6 수하2제 부대공_6 숙천제(좌안) 부대공_6 숙천제(좌안) 부대공_6 서호제 부대공" xfId="1877"/>
    <cellStyle name="_도곡4교 하부공 수량_암거수량_6 수하2제 부대공_6 숙천제(좌안) 부대공_6 숙천제(좌안) 부대공_6.0 남하제(1) 부대공" xfId="1878"/>
    <cellStyle name="_도곡4교 하부공 수량_암거수량_6 수하2제 부대공_6 숙천제(좌안) 부대공_6 숙천제(좌안) 부대공_호안블럭헐기" xfId="1879"/>
    <cellStyle name="_도곡4교 하부공 수량_암거수량_6 수하2제 부대공_6 숙천제(좌안) 부대공_6.0 남하제(1) 부대공" xfId="1880"/>
    <cellStyle name="_도곡4교 하부공 수량_암거수량_6 수하2제 부대공_6 숙천제(좌안) 부대공_호안블럭헐기" xfId="1881"/>
    <cellStyle name="_도곡4교 하부공 수량_암거수량_6 숙천제(좌안) 부대공" xfId="1882"/>
    <cellStyle name="_도곡4교 하부공 수량_암거수량_6 숙천제(좌안) 부대공_5.0 안심2제 부대공" xfId="1883"/>
    <cellStyle name="_도곡4교 하부공 수량_암거수량_6 숙천제(좌안) 부대공_6 서호제 부대공" xfId="1884"/>
    <cellStyle name="_도곡4교 하부공 수량_암거수량_6 숙천제(좌안) 부대공_6 숙천제(좌안) 부대공" xfId="1885"/>
    <cellStyle name="_도곡4교 하부공 수량_암거수량_6 숙천제(좌안) 부대공_6 숙천제(좌안) 부대공_5.0 안심2제 부대공" xfId="1886"/>
    <cellStyle name="_도곡4교 하부공 수량_암거수량_6 숙천제(좌안) 부대공_6 숙천제(좌안) 부대공_6.0 남하제(1) 부대공" xfId="1887"/>
    <cellStyle name="_도곡4교 하부공 수량_암거수량_6 숙천제(좌안) 부대공_6 숙천제(좌안) 부대공_호안블럭헐기" xfId="1888"/>
    <cellStyle name="_도곡4교 하부공 수량_암거수량_6 숙천제(좌안) 부대공_6.0 남하제(1) 부대공" xfId="1889"/>
    <cellStyle name="_도곡4교 하부공 수량_암거수량_6 숙천제(좌안) 부대공_호안블럭헐기" xfId="1890"/>
    <cellStyle name="_도곡4교 하부공 수량_암거수량_6.0 남하제(1) 부대공" xfId="1891"/>
    <cellStyle name="_도곡4교 하부공 수량_암거수량_6.남하제 부대공" xfId="1892"/>
    <cellStyle name="_도곡4교 하부공 수량_암거수량_6.남하제 부대공_5.0 안심2제 부대공" xfId="1893"/>
    <cellStyle name="_도곡4교 하부공 수량_암거수량_6.남하제 부대공_6 서호제 부대공" xfId="1894"/>
    <cellStyle name="_도곡4교 하부공 수량_암거수량_6.남하제 부대공_6 숙천제(좌안) 부대공" xfId="1895"/>
    <cellStyle name="_도곡4교 하부공 수량_암거수량_6.남하제 부대공_6 숙천제(좌안) 부대공_5.0 안심2제 부대공" xfId="1896"/>
    <cellStyle name="_도곡4교 하부공 수량_암거수량_6.남하제 부대공_6 숙천제(좌안) 부대공_6 서호제 부대공" xfId="1897"/>
    <cellStyle name="_도곡4교 하부공 수량_암거수량_6.남하제 부대공_6 숙천제(좌안) 부대공_6 숙천제(좌안) 부대공" xfId="1898"/>
    <cellStyle name="_도곡4교 하부공 수량_암거수량_6.남하제 부대공_6 숙천제(좌안) 부대공_6 숙천제(좌안) 부대공_5.0 안심2제 부대공" xfId="1899"/>
    <cellStyle name="_도곡4교 하부공 수량_암거수량_6.남하제 부대공_6 숙천제(좌안) 부대공_6 숙천제(좌안) 부대공_6 서호제 부대공" xfId="1900"/>
    <cellStyle name="_도곡4교 하부공 수량_암거수량_6.남하제 부대공_6 숙천제(좌안) 부대공_6 숙천제(좌안) 부대공_6.0 남하제(1) 부대공" xfId="1901"/>
    <cellStyle name="_도곡4교 하부공 수량_암거수량_6.남하제 부대공_6 숙천제(좌안) 부대공_6 숙천제(좌안) 부대공_호안블럭헐기" xfId="1902"/>
    <cellStyle name="_도곡4교 하부공 수량_암거수량_6.남하제 부대공_6 숙천제(좌안) 부대공_6.0 남하제(1) 부대공" xfId="1903"/>
    <cellStyle name="_도곡4교 하부공 수량_암거수량_6.남하제 부대공_6 숙천제(좌안) 부대공_호안블럭헐기" xfId="1904"/>
    <cellStyle name="_도곡4교 하부공 수량_암거수량_6.남하제 부대공_6.0 남하제(1) 부대공" xfId="1905"/>
    <cellStyle name="_도곡4교 하부공 수량_암거수량_6.남하제 부대공_호안블럭헐기" xfId="1906"/>
    <cellStyle name="_도곡4교 하부공 수량_암거수량_6_하강천수량1" xfId="1907"/>
    <cellStyle name="_도곡4교 하부공 수량_암거수량_6_하강천수량1_5_봉계천수량" xfId="1908"/>
    <cellStyle name="_도곡4교 하부공 수량_암거수량_봉대천 축제공" xfId="1909"/>
    <cellStyle name="_도곡4교 하부공 수량_암거수량_봉대천 축제공_6_하강천수량1" xfId="1910"/>
    <cellStyle name="_도곡4교 하부공 수량_암거수량_봉대천 축제공_6_하강천수량1_5_봉계천수량" xfId="1911"/>
    <cellStyle name="_도곡4교 하부공 수량_암거수량_봉대천 축제공_석축_옹벽블럭산근양식0" xfId="1912"/>
    <cellStyle name="_도곡4교 하부공 수량_암거수량_봉대천 축제공_석축_옹벽블럭산근양식0_5_봉계천수량" xfId="1913"/>
    <cellStyle name="_도곡4교 하부공 수량_암거수량_석축_옹벽블럭산근양식0" xfId="1914"/>
    <cellStyle name="_도곡4교 하부공 수량_암거수량_석축_옹벽블럭산근양식0_5_봉계천수량" xfId="1915"/>
    <cellStyle name="_도곡4교 하부공 수량_암거수량_용수로(종산2제)" xfId="1916"/>
    <cellStyle name="_도곡4교 하부공 수량_암거수량_용수로(종산2제)_03-2.구조물공(배수로)" xfId="1917"/>
    <cellStyle name="_도곡4교 하부공 수량_암거수량_용수로(종산2제)_03-2.적곡제구조물공-배수로" xfId="1918"/>
    <cellStyle name="_도곡4교 하부공 수량_암거수량_하강천 토적표" xfId="1919"/>
    <cellStyle name="_도곡4교 하부공 수량_암거수량_하강천 토적표_5_봉계천수량" xfId="1920"/>
    <cellStyle name="_도곡4교 하부공 수량_암거수량_호암제 가제방" xfId="1921"/>
    <cellStyle name="_도곡4교 하부공 수량_암거수량_호암제 사석가물막이" xfId="1922"/>
    <cellStyle name="_도곡4교 하부공 수량_용수로(종산2제)" xfId="1923"/>
    <cellStyle name="_도곡4교 하부공 수량_용수로(종산2제)_03-2.구조물공(배수로)" xfId="1924"/>
    <cellStyle name="_도곡4교 하부공 수량_용수로(종산2제)_03-2.적곡제구조물공-배수로" xfId="1925"/>
    <cellStyle name="_도곡4교 하부공 수량_하강천 토적표" xfId="1926"/>
    <cellStyle name="_도곡4교 하부공 수량_하강천 토적표_5_봉계천수량" xfId="1927"/>
    <cellStyle name="_도곡4교 하부공 수량_호암제 가제방" xfId="1928"/>
    <cellStyle name="_도곡4교 하부공 수량_호암제 사석가물막이" xfId="1929"/>
    <cellStyle name="_도곡교 교대 수량" xfId="1930"/>
    <cellStyle name="_도곡교 교대 수량_5 남하제 부체도로공" xfId="1931"/>
    <cellStyle name="_도곡교 교대 수량_5.0 안심2제 부대공" xfId="1932"/>
    <cellStyle name="_도곡교 교대 수량_5.0 안심2제 부대공_5.0 안심2제 부대공" xfId="1933"/>
    <cellStyle name="_도곡교 교대 수량_5.0 안심2제 부대공_6 서호제 부대공" xfId="1934"/>
    <cellStyle name="_도곡교 교대 수량_5.0 안심2제 부대공_호안블럭헐기" xfId="1935"/>
    <cellStyle name="_도곡교 교대 수량_6 금강제 부대공" xfId="1936"/>
    <cellStyle name="_도곡교 교대 수량_6 금강제 부대공_5.0 안심2제 부대공" xfId="1937"/>
    <cellStyle name="_도곡교 교대 수량_6 서호제 부대공" xfId="1938"/>
    <cellStyle name="_도곡교 교대 수량_6 서호제 부대공_1" xfId="1939"/>
    <cellStyle name="_도곡교 교대 수량_6 서호제 부대공_5.0 안심2제 부대공" xfId="1940"/>
    <cellStyle name="_도곡교 교대 수량_6 서호제 부대공_6 서호제 부대공" xfId="1941"/>
    <cellStyle name="_도곡교 교대 수량_6 서호제 부대공_6 숙천제(좌안) 부대공" xfId="1942"/>
    <cellStyle name="_도곡교 교대 수량_6 서호제 부대공_6 숙천제(좌안) 부대공_5.0 안심2제 부대공" xfId="1943"/>
    <cellStyle name="_도곡교 교대 수량_6 서호제 부대공_6 숙천제(좌안) 부대공_6 서호제 부대공" xfId="1944"/>
    <cellStyle name="_도곡교 교대 수량_6 서호제 부대공_6 숙천제(좌안) 부대공_6 숙천제(좌안) 부대공" xfId="1945"/>
    <cellStyle name="_도곡교 교대 수량_6 서호제 부대공_6 숙천제(좌안) 부대공_6 숙천제(좌안) 부대공_5.0 안심2제 부대공" xfId="1946"/>
    <cellStyle name="_도곡교 교대 수량_6 서호제 부대공_6 숙천제(좌안) 부대공_6 숙천제(좌안) 부대공_6 서호제 부대공" xfId="1947"/>
    <cellStyle name="_도곡교 교대 수량_6 서호제 부대공_6 숙천제(좌안) 부대공_6 숙천제(좌안) 부대공_6.0 남하제(1) 부대공" xfId="1948"/>
    <cellStyle name="_도곡교 교대 수량_6 서호제 부대공_6 숙천제(좌안) 부대공_6 숙천제(좌안) 부대공_호안블럭헐기" xfId="1949"/>
    <cellStyle name="_도곡교 교대 수량_6 서호제 부대공_6 숙천제(좌안) 부대공_6.0 남하제(1) 부대공" xfId="1950"/>
    <cellStyle name="_도곡교 교대 수량_6 서호제 부대공_6 숙천제(좌안) 부대공_호안블럭헐기" xfId="1951"/>
    <cellStyle name="_도곡교 교대 수량_6 서호제 부대공_6.0 남하제(1) 부대공" xfId="1952"/>
    <cellStyle name="_도곡교 교대 수량_6 서호제 부대공_호안블럭헐기" xfId="1953"/>
    <cellStyle name="_도곡교 교대 수량_6 수상제 부대공" xfId="1954"/>
    <cellStyle name="_도곡교 교대 수량_6 수상제 부대공_5.0 안심2제 부대공" xfId="1955"/>
    <cellStyle name="_도곡교 교대 수량_6 수하2제 부대공" xfId="1956"/>
    <cellStyle name="_도곡교 교대 수량_6 수하2제 부대공_6 금강제 부대공" xfId="1957"/>
    <cellStyle name="_도곡교 교대 수량_6 수하2제 부대공_6 금강제 부대공_5.0 안심2제 부대공" xfId="1958"/>
    <cellStyle name="_도곡교 교대 수량_6 수하2제 부대공_6 숙천제(우안) 부대공" xfId="1959"/>
    <cellStyle name="_도곡교 교대 수량_6 수하2제 부대공_6 숙천제(우안) 부대공_5.0 안심2제 부대공" xfId="1960"/>
    <cellStyle name="_도곡교 교대 수량_6 수하2제 부대공_6 숙천제(우안) 부대공_6.0 남하제(1) 부대공" xfId="1961"/>
    <cellStyle name="_도곡교 교대 수량_6 수하2제 부대공_6 숙천제(우안) 부대공_호안블럭헐기" xfId="1962"/>
    <cellStyle name="_도곡교 교대 수량_6 수하2제 부대공_6 숙천제(좌안) 부대공" xfId="1963"/>
    <cellStyle name="_도곡교 교대 수량_6 수하2제 부대공_6 숙천제(좌안) 부대공_5.0 안심2제 부대공" xfId="1964"/>
    <cellStyle name="_도곡교 교대 수량_6 수하2제 부대공_6 숙천제(좌안) 부대공_6 서호제 부대공" xfId="1965"/>
    <cellStyle name="_도곡교 교대 수량_6 수하2제 부대공_6 숙천제(좌안) 부대공_6 숙천제(좌안) 부대공" xfId="1966"/>
    <cellStyle name="_도곡교 교대 수량_6 수하2제 부대공_6 숙천제(좌안) 부대공_6 숙천제(좌안) 부대공_5.0 안심2제 부대공" xfId="1967"/>
    <cellStyle name="_도곡교 교대 수량_6 수하2제 부대공_6 숙천제(좌안) 부대공_6 숙천제(좌안) 부대공_6 서호제 부대공" xfId="1968"/>
    <cellStyle name="_도곡교 교대 수량_6 수하2제 부대공_6 숙천제(좌안) 부대공_6 숙천제(좌안) 부대공_6.0 남하제(1) 부대공" xfId="1969"/>
    <cellStyle name="_도곡교 교대 수량_6 수하2제 부대공_6 숙천제(좌안) 부대공_6 숙천제(좌안) 부대공_호안블럭헐기" xfId="1970"/>
    <cellStyle name="_도곡교 교대 수량_6 수하2제 부대공_6 숙천제(좌안) 부대공_6.0 남하제(1) 부대공" xfId="1971"/>
    <cellStyle name="_도곡교 교대 수량_6 수하2제 부대공_6 숙천제(좌안) 부대공_호안블럭헐기" xfId="1972"/>
    <cellStyle name="_도곡교 교대 수량_6 숙천제(좌안) 부대공" xfId="1973"/>
    <cellStyle name="_도곡교 교대 수량_6 숙천제(좌안) 부대공_5.0 안심2제 부대공" xfId="1974"/>
    <cellStyle name="_도곡교 교대 수량_6 숙천제(좌안) 부대공_6 서호제 부대공" xfId="1975"/>
    <cellStyle name="_도곡교 교대 수량_6 숙천제(좌안) 부대공_6 숙천제(좌안) 부대공" xfId="1976"/>
    <cellStyle name="_도곡교 교대 수량_6 숙천제(좌안) 부대공_6 숙천제(좌안) 부대공_5.0 안심2제 부대공" xfId="1977"/>
    <cellStyle name="_도곡교 교대 수량_6 숙천제(좌안) 부대공_6 숙천제(좌안) 부대공_6.0 남하제(1) 부대공" xfId="1978"/>
    <cellStyle name="_도곡교 교대 수량_6 숙천제(좌안) 부대공_6 숙천제(좌안) 부대공_호안블럭헐기" xfId="1979"/>
    <cellStyle name="_도곡교 교대 수량_6 숙천제(좌안) 부대공_6.0 남하제(1) 부대공" xfId="1980"/>
    <cellStyle name="_도곡교 교대 수량_6 숙천제(좌안) 부대공_호안블럭헐기" xfId="1981"/>
    <cellStyle name="_도곡교 교대 수량_6.0 남하제(1) 부대공" xfId="1982"/>
    <cellStyle name="_도곡교 교대 수량_6.남하제 부대공" xfId="1983"/>
    <cellStyle name="_도곡교 교대 수량_6.남하제 부대공_5.0 안심2제 부대공" xfId="1984"/>
    <cellStyle name="_도곡교 교대 수량_6.남하제 부대공_6 서호제 부대공" xfId="1985"/>
    <cellStyle name="_도곡교 교대 수량_6.남하제 부대공_6 숙천제(좌안) 부대공" xfId="1986"/>
    <cellStyle name="_도곡교 교대 수량_6.남하제 부대공_6 숙천제(좌안) 부대공_5.0 안심2제 부대공" xfId="1987"/>
    <cellStyle name="_도곡교 교대 수량_6.남하제 부대공_6 숙천제(좌안) 부대공_6 서호제 부대공" xfId="1988"/>
    <cellStyle name="_도곡교 교대 수량_6.남하제 부대공_6 숙천제(좌안) 부대공_6 숙천제(좌안) 부대공" xfId="1989"/>
    <cellStyle name="_도곡교 교대 수량_6.남하제 부대공_6 숙천제(좌안) 부대공_6 숙천제(좌안) 부대공_5.0 안심2제 부대공" xfId="1990"/>
    <cellStyle name="_도곡교 교대 수량_6.남하제 부대공_6 숙천제(좌안) 부대공_6 숙천제(좌안) 부대공_6 서호제 부대공" xfId="1991"/>
    <cellStyle name="_도곡교 교대 수량_6.남하제 부대공_6 숙천제(좌안) 부대공_6 숙천제(좌안) 부대공_6.0 남하제(1) 부대공" xfId="1992"/>
    <cellStyle name="_도곡교 교대 수량_6.남하제 부대공_6 숙천제(좌안) 부대공_6 숙천제(좌안) 부대공_호안블럭헐기" xfId="1993"/>
    <cellStyle name="_도곡교 교대 수량_6.남하제 부대공_6 숙천제(좌안) 부대공_6.0 남하제(1) 부대공" xfId="1994"/>
    <cellStyle name="_도곡교 교대 수량_6.남하제 부대공_6 숙천제(좌안) 부대공_호안블럭헐기" xfId="1995"/>
    <cellStyle name="_도곡교 교대 수량_6.남하제 부대공_6.0 남하제(1) 부대공" xfId="1996"/>
    <cellStyle name="_도곡교 교대 수량_6.남하제 부대공_호안블럭헐기" xfId="1997"/>
    <cellStyle name="_도곡교 교대 수량_6_하강천수량1" xfId="1998"/>
    <cellStyle name="_도곡교 교대 수량_6_하강천수량1_5_봉계천수량" xfId="1999"/>
    <cellStyle name="_도곡교 교대 수량_봉대천 축제공" xfId="2000"/>
    <cellStyle name="_도곡교 교대 수량_봉대천 축제공_6_하강천수량1" xfId="2001"/>
    <cellStyle name="_도곡교 교대 수량_봉대천 축제공_6_하강천수량1_5_봉계천수량" xfId="2002"/>
    <cellStyle name="_도곡교 교대 수량_봉대천 축제공_석축_옹벽블럭산근양식0" xfId="2003"/>
    <cellStyle name="_도곡교 교대 수량_봉대천 축제공_석축_옹벽블럭산근양식0_5_봉계천수량" xfId="2004"/>
    <cellStyle name="_도곡교 교대 수량_석축_옹벽블럭산근양식0" xfId="2005"/>
    <cellStyle name="_도곡교 교대 수량_석축_옹벽블럭산근양식0_5_봉계천수량" xfId="2006"/>
    <cellStyle name="_도곡교 교대 수량_암거수량" xfId="2007"/>
    <cellStyle name="_도곡교 교대 수량_암거수량(2)" xfId="2008"/>
    <cellStyle name="_도곡교 교대 수량_암거수량(2)_5 남하제 부체도로공" xfId="2009"/>
    <cellStyle name="_도곡교 교대 수량_암거수량(2)_5.0 안심2제 부대공" xfId="2010"/>
    <cellStyle name="_도곡교 교대 수량_암거수량(2)_5.0 안심2제 부대공_5.0 안심2제 부대공" xfId="2011"/>
    <cellStyle name="_도곡교 교대 수량_암거수량(2)_5.0 안심2제 부대공_6 서호제 부대공" xfId="2012"/>
    <cellStyle name="_도곡교 교대 수량_암거수량(2)_5.0 안심2제 부대공_호안블럭헐기" xfId="2013"/>
    <cellStyle name="_도곡교 교대 수량_암거수량(2)_6 금강제 부대공" xfId="2014"/>
    <cellStyle name="_도곡교 교대 수량_암거수량(2)_6 금강제 부대공_5.0 안심2제 부대공" xfId="2015"/>
    <cellStyle name="_도곡교 교대 수량_암거수량(2)_6 서호제 부대공" xfId="2016"/>
    <cellStyle name="_도곡교 교대 수량_암거수량(2)_6 서호제 부대공_1" xfId="2017"/>
    <cellStyle name="_도곡교 교대 수량_암거수량(2)_6 서호제 부대공_5.0 안심2제 부대공" xfId="2018"/>
    <cellStyle name="_도곡교 교대 수량_암거수량(2)_6 서호제 부대공_6 서호제 부대공" xfId="2019"/>
    <cellStyle name="_도곡교 교대 수량_암거수량(2)_6 서호제 부대공_6 숙천제(좌안) 부대공" xfId="2020"/>
    <cellStyle name="_도곡교 교대 수량_암거수량(2)_6 서호제 부대공_6 숙천제(좌안) 부대공_5.0 안심2제 부대공" xfId="2021"/>
    <cellStyle name="_도곡교 교대 수량_암거수량(2)_6 서호제 부대공_6 숙천제(좌안) 부대공_6 서호제 부대공" xfId="2022"/>
    <cellStyle name="_도곡교 교대 수량_암거수량(2)_6 서호제 부대공_6 숙천제(좌안) 부대공_6 숙천제(좌안) 부대공" xfId="2023"/>
    <cellStyle name="_도곡교 교대 수량_암거수량(2)_6 서호제 부대공_6 숙천제(좌안) 부대공_6 숙천제(좌안) 부대공_5.0 안심2제 부대공" xfId="2024"/>
    <cellStyle name="_도곡교 교대 수량_암거수량(2)_6 서호제 부대공_6 숙천제(좌안) 부대공_6 숙천제(좌안) 부대공_6 서호제 부대공" xfId="2025"/>
    <cellStyle name="_도곡교 교대 수량_암거수량(2)_6 서호제 부대공_6 숙천제(좌안) 부대공_6 숙천제(좌안) 부대공_6.0 남하제(1) 부대공" xfId="2026"/>
    <cellStyle name="_도곡교 교대 수량_암거수량(2)_6 서호제 부대공_6 숙천제(좌안) 부대공_6 숙천제(좌안) 부대공_호안블럭헐기" xfId="2027"/>
    <cellStyle name="_도곡교 교대 수량_암거수량(2)_6 서호제 부대공_6 숙천제(좌안) 부대공_6.0 남하제(1) 부대공" xfId="2028"/>
    <cellStyle name="_도곡교 교대 수량_암거수량(2)_6 서호제 부대공_6 숙천제(좌안) 부대공_호안블럭헐기" xfId="2029"/>
    <cellStyle name="_도곡교 교대 수량_암거수량(2)_6 서호제 부대공_6.0 남하제(1) 부대공" xfId="2030"/>
    <cellStyle name="_도곡교 교대 수량_암거수량(2)_6 서호제 부대공_호안블럭헐기" xfId="2031"/>
    <cellStyle name="_도곡교 교대 수량_암거수량(2)_6 수상제 부대공" xfId="2032"/>
    <cellStyle name="_도곡교 교대 수량_암거수량(2)_6 수상제 부대공_5.0 안심2제 부대공" xfId="2033"/>
    <cellStyle name="_도곡교 교대 수량_암거수량(2)_6 수하2제 부대공" xfId="2034"/>
    <cellStyle name="_도곡교 교대 수량_암거수량(2)_6 수하2제 부대공_6 금강제 부대공" xfId="2035"/>
    <cellStyle name="_도곡교 교대 수량_암거수량(2)_6 수하2제 부대공_6 금강제 부대공_5.0 안심2제 부대공" xfId="2036"/>
    <cellStyle name="_도곡교 교대 수량_암거수량(2)_6 수하2제 부대공_6 숙천제(우안) 부대공" xfId="2037"/>
    <cellStyle name="_도곡교 교대 수량_암거수량(2)_6 수하2제 부대공_6 숙천제(우안) 부대공_5.0 안심2제 부대공" xfId="2038"/>
    <cellStyle name="_도곡교 교대 수량_암거수량(2)_6 수하2제 부대공_6 숙천제(우안) 부대공_6.0 남하제(1) 부대공" xfId="2039"/>
    <cellStyle name="_도곡교 교대 수량_암거수량(2)_6 수하2제 부대공_6 숙천제(우안) 부대공_호안블럭헐기" xfId="2040"/>
    <cellStyle name="_도곡교 교대 수량_암거수량(2)_6 수하2제 부대공_6 숙천제(좌안) 부대공" xfId="2041"/>
    <cellStyle name="_도곡교 교대 수량_암거수량(2)_6 수하2제 부대공_6 숙천제(좌안) 부대공_5.0 안심2제 부대공" xfId="2042"/>
    <cellStyle name="_도곡교 교대 수량_암거수량(2)_6 수하2제 부대공_6 숙천제(좌안) 부대공_6 서호제 부대공" xfId="2043"/>
    <cellStyle name="_도곡교 교대 수량_암거수량(2)_6 수하2제 부대공_6 숙천제(좌안) 부대공_6 숙천제(좌안) 부대공" xfId="2044"/>
    <cellStyle name="_도곡교 교대 수량_암거수량(2)_6 수하2제 부대공_6 숙천제(좌안) 부대공_6 숙천제(좌안) 부대공_5.0 안심2제 부대공" xfId="2045"/>
    <cellStyle name="_도곡교 교대 수량_암거수량(2)_6 수하2제 부대공_6 숙천제(좌안) 부대공_6 숙천제(좌안) 부대공_6 서호제 부대공" xfId="2046"/>
    <cellStyle name="_도곡교 교대 수량_암거수량(2)_6 수하2제 부대공_6 숙천제(좌안) 부대공_6 숙천제(좌안) 부대공_6.0 남하제(1) 부대공" xfId="2047"/>
    <cellStyle name="_도곡교 교대 수량_암거수량(2)_6 수하2제 부대공_6 숙천제(좌안) 부대공_6 숙천제(좌안) 부대공_호안블럭헐기" xfId="2048"/>
    <cellStyle name="_도곡교 교대 수량_암거수량(2)_6 수하2제 부대공_6 숙천제(좌안) 부대공_6.0 남하제(1) 부대공" xfId="2049"/>
    <cellStyle name="_도곡교 교대 수량_암거수량(2)_6 수하2제 부대공_6 숙천제(좌안) 부대공_호안블럭헐기" xfId="2050"/>
    <cellStyle name="_도곡교 교대 수량_암거수량(2)_6 숙천제(좌안) 부대공" xfId="2051"/>
    <cellStyle name="_도곡교 교대 수량_암거수량(2)_6 숙천제(좌안) 부대공_5.0 안심2제 부대공" xfId="2052"/>
    <cellStyle name="_도곡교 교대 수량_암거수량(2)_6 숙천제(좌안) 부대공_6 서호제 부대공" xfId="2053"/>
    <cellStyle name="_도곡교 교대 수량_암거수량(2)_6 숙천제(좌안) 부대공_6 숙천제(좌안) 부대공" xfId="2054"/>
    <cellStyle name="_도곡교 교대 수량_암거수량(2)_6 숙천제(좌안) 부대공_6 숙천제(좌안) 부대공_5.0 안심2제 부대공" xfId="2055"/>
    <cellStyle name="_도곡교 교대 수량_암거수량(2)_6 숙천제(좌안) 부대공_6 숙천제(좌안) 부대공_6.0 남하제(1) 부대공" xfId="2056"/>
    <cellStyle name="_도곡교 교대 수량_암거수량(2)_6 숙천제(좌안) 부대공_6 숙천제(좌안) 부대공_호안블럭헐기" xfId="2057"/>
    <cellStyle name="_도곡교 교대 수량_암거수량(2)_6 숙천제(좌안) 부대공_6.0 남하제(1) 부대공" xfId="2058"/>
    <cellStyle name="_도곡교 교대 수량_암거수량(2)_6 숙천제(좌안) 부대공_호안블럭헐기" xfId="2059"/>
    <cellStyle name="_도곡교 교대 수량_암거수량(2)_6.0 남하제(1) 부대공" xfId="2060"/>
    <cellStyle name="_도곡교 교대 수량_암거수량(2)_6.남하제 부대공" xfId="2061"/>
    <cellStyle name="_도곡교 교대 수량_암거수량(2)_6.남하제 부대공_5.0 안심2제 부대공" xfId="2062"/>
    <cellStyle name="_도곡교 교대 수량_암거수량(2)_6.남하제 부대공_6 서호제 부대공" xfId="2063"/>
    <cellStyle name="_도곡교 교대 수량_암거수량(2)_6.남하제 부대공_6 숙천제(좌안) 부대공" xfId="2064"/>
    <cellStyle name="_도곡교 교대 수량_암거수량(2)_6.남하제 부대공_6 숙천제(좌안) 부대공_5.0 안심2제 부대공" xfId="2065"/>
    <cellStyle name="_도곡교 교대 수량_암거수량(2)_6.남하제 부대공_6 숙천제(좌안) 부대공_6 서호제 부대공" xfId="2066"/>
    <cellStyle name="_도곡교 교대 수량_암거수량(2)_6.남하제 부대공_6 숙천제(좌안) 부대공_6 숙천제(좌안) 부대공" xfId="2067"/>
    <cellStyle name="_도곡교 교대 수량_암거수량(2)_6.남하제 부대공_6 숙천제(좌안) 부대공_6 숙천제(좌안) 부대공_5.0 안심2제 부대공" xfId="2068"/>
    <cellStyle name="_도곡교 교대 수량_암거수량(2)_6.남하제 부대공_6 숙천제(좌안) 부대공_6 숙천제(좌안) 부대공_6 서호제 부대공" xfId="2069"/>
    <cellStyle name="_도곡교 교대 수량_암거수량(2)_6.남하제 부대공_6 숙천제(좌안) 부대공_6 숙천제(좌안) 부대공_6.0 남하제(1) 부대공" xfId="2070"/>
    <cellStyle name="_도곡교 교대 수량_암거수량(2)_6.남하제 부대공_6 숙천제(좌안) 부대공_6 숙천제(좌안) 부대공_호안블럭헐기" xfId="2071"/>
    <cellStyle name="_도곡교 교대 수량_암거수량(2)_6.남하제 부대공_6 숙천제(좌안) 부대공_6.0 남하제(1) 부대공" xfId="2072"/>
    <cellStyle name="_도곡교 교대 수량_암거수량(2)_6.남하제 부대공_6 숙천제(좌안) 부대공_호안블럭헐기" xfId="2073"/>
    <cellStyle name="_도곡교 교대 수량_암거수량(2)_6.남하제 부대공_6.0 남하제(1) 부대공" xfId="2074"/>
    <cellStyle name="_도곡교 교대 수량_암거수량(2)_6.남하제 부대공_호안블럭헐기" xfId="2075"/>
    <cellStyle name="_도곡교 교대 수량_암거수량(2)_6_하강천수량1" xfId="2076"/>
    <cellStyle name="_도곡교 교대 수량_암거수량(2)_6_하강천수량1_5_봉계천수량" xfId="2077"/>
    <cellStyle name="_도곡교 교대 수량_암거수량(2)_봉대천 축제공" xfId="2078"/>
    <cellStyle name="_도곡교 교대 수량_암거수량(2)_봉대천 축제공_6_하강천수량1" xfId="2079"/>
    <cellStyle name="_도곡교 교대 수량_암거수량(2)_봉대천 축제공_6_하강천수량1_5_봉계천수량" xfId="2080"/>
    <cellStyle name="_도곡교 교대 수량_암거수량(2)_봉대천 축제공_석축_옹벽블럭산근양식0" xfId="2081"/>
    <cellStyle name="_도곡교 교대 수량_암거수량(2)_봉대천 축제공_석축_옹벽블럭산근양식0_5_봉계천수량" xfId="2082"/>
    <cellStyle name="_도곡교 교대 수량_암거수량(2)_석축_옹벽블럭산근양식0" xfId="2083"/>
    <cellStyle name="_도곡교 교대 수량_암거수량(2)_석축_옹벽블럭산근양식0_5_봉계천수량" xfId="2084"/>
    <cellStyle name="_도곡교 교대 수량_암거수량(2)_용수로(종산2제)" xfId="2085"/>
    <cellStyle name="_도곡교 교대 수량_암거수량(2)_용수로(종산2제)_03-2.구조물공(배수로)" xfId="2086"/>
    <cellStyle name="_도곡교 교대 수량_암거수량(2)_용수로(종산2제)_03-2.적곡제구조물공-배수로" xfId="2087"/>
    <cellStyle name="_도곡교 교대 수량_암거수량(2)_하강천 토적표" xfId="2088"/>
    <cellStyle name="_도곡교 교대 수량_암거수량(2)_하강천 토적표_5_봉계천수량" xfId="2089"/>
    <cellStyle name="_도곡교 교대 수량_암거수량(2)_호암제 가제방" xfId="2090"/>
    <cellStyle name="_도곡교 교대 수량_암거수량(2)_호암제 사석가물막이" xfId="2091"/>
    <cellStyle name="_도곡교 교대 수량_암거수량_5 남하제 부체도로공" xfId="2092"/>
    <cellStyle name="_도곡교 교대 수량_암거수량_5.0 안심2제 부대공" xfId="2093"/>
    <cellStyle name="_도곡교 교대 수량_암거수량_5.0 안심2제 부대공_5.0 안심2제 부대공" xfId="2094"/>
    <cellStyle name="_도곡교 교대 수량_암거수량_5.0 안심2제 부대공_6 서호제 부대공" xfId="2095"/>
    <cellStyle name="_도곡교 교대 수량_암거수량_5.0 안심2제 부대공_호안블럭헐기" xfId="2096"/>
    <cellStyle name="_도곡교 교대 수량_암거수량_6 금강제 부대공" xfId="2097"/>
    <cellStyle name="_도곡교 교대 수량_암거수량_6 금강제 부대공_5.0 안심2제 부대공" xfId="2098"/>
    <cellStyle name="_도곡교 교대 수량_암거수량_6 서호제 부대공" xfId="2099"/>
    <cellStyle name="_도곡교 교대 수량_암거수량_6 서호제 부대공_1" xfId="2100"/>
    <cellStyle name="_도곡교 교대 수량_암거수량_6 서호제 부대공_5.0 안심2제 부대공" xfId="2101"/>
    <cellStyle name="_도곡교 교대 수량_암거수량_6 서호제 부대공_6 서호제 부대공" xfId="2102"/>
    <cellStyle name="_도곡교 교대 수량_암거수량_6 서호제 부대공_6 숙천제(좌안) 부대공" xfId="2103"/>
    <cellStyle name="_도곡교 교대 수량_암거수량_6 서호제 부대공_6 숙천제(좌안) 부대공_5.0 안심2제 부대공" xfId="2104"/>
    <cellStyle name="_도곡교 교대 수량_암거수량_6 서호제 부대공_6 숙천제(좌안) 부대공_6 서호제 부대공" xfId="2105"/>
    <cellStyle name="_도곡교 교대 수량_암거수량_6 서호제 부대공_6 숙천제(좌안) 부대공_6 숙천제(좌안) 부대공" xfId="2106"/>
    <cellStyle name="_도곡교 교대 수량_암거수량_6 서호제 부대공_6 숙천제(좌안) 부대공_6 숙천제(좌안) 부대공_5.0 안심2제 부대공" xfId="2107"/>
    <cellStyle name="_도곡교 교대 수량_암거수량_6 서호제 부대공_6 숙천제(좌안) 부대공_6 숙천제(좌안) 부대공_6 서호제 부대공" xfId="2108"/>
    <cellStyle name="_도곡교 교대 수량_암거수량_6 서호제 부대공_6 숙천제(좌안) 부대공_6 숙천제(좌안) 부대공_6.0 남하제(1) 부대공" xfId="2109"/>
    <cellStyle name="_도곡교 교대 수량_암거수량_6 서호제 부대공_6 숙천제(좌안) 부대공_6 숙천제(좌안) 부대공_호안블럭헐기" xfId="2110"/>
    <cellStyle name="_도곡교 교대 수량_암거수량_6 서호제 부대공_6 숙천제(좌안) 부대공_6.0 남하제(1) 부대공" xfId="2111"/>
    <cellStyle name="_도곡교 교대 수량_암거수량_6 서호제 부대공_6 숙천제(좌안) 부대공_호안블럭헐기" xfId="2112"/>
    <cellStyle name="_도곡교 교대 수량_암거수량_6 서호제 부대공_6.0 남하제(1) 부대공" xfId="2113"/>
    <cellStyle name="_도곡교 교대 수량_암거수량_6 서호제 부대공_호안블럭헐기" xfId="2114"/>
    <cellStyle name="_도곡교 교대 수량_암거수량_6 수상제 부대공" xfId="2115"/>
    <cellStyle name="_도곡교 교대 수량_암거수량_6 수상제 부대공_5.0 안심2제 부대공" xfId="2116"/>
    <cellStyle name="_도곡교 교대 수량_암거수량_6 수하2제 부대공" xfId="2117"/>
    <cellStyle name="_도곡교 교대 수량_암거수량_6 수하2제 부대공_6 금강제 부대공" xfId="2118"/>
    <cellStyle name="_도곡교 교대 수량_암거수량_6 수하2제 부대공_6 금강제 부대공_5.0 안심2제 부대공" xfId="2119"/>
    <cellStyle name="_도곡교 교대 수량_암거수량_6 수하2제 부대공_6 숙천제(우안) 부대공" xfId="2120"/>
    <cellStyle name="_도곡교 교대 수량_암거수량_6 수하2제 부대공_6 숙천제(우안) 부대공_5.0 안심2제 부대공" xfId="2121"/>
    <cellStyle name="_도곡교 교대 수량_암거수량_6 수하2제 부대공_6 숙천제(우안) 부대공_6.0 남하제(1) 부대공" xfId="2122"/>
    <cellStyle name="_도곡교 교대 수량_암거수량_6 수하2제 부대공_6 숙천제(우안) 부대공_호안블럭헐기" xfId="2123"/>
    <cellStyle name="_도곡교 교대 수량_암거수량_6 수하2제 부대공_6 숙천제(좌안) 부대공" xfId="2124"/>
    <cellStyle name="_도곡교 교대 수량_암거수량_6 수하2제 부대공_6 숙천제(좌안) 부대공_5.0 안심2제 부대공" xfId="2125"/>
    <cellStyle name="_도곡교 교대 수량_암거수량_6 수하2제 부대공_6 숙천제(좌안) 부대공_6 서호제 부대공" xfId="2126"/>
    <cellStyle name="_도곡교 교대 수량_암거수량_6 수하2제 부대공_6 숙천제(좌안) 부대공_6 숙천제(좌안) 부대공" xfId="2127"/>
    <cellStyle name="_도곡교 교대 수량_암거수량_6 수하2제 부대공_6 숙천제(좌안) 부대공_6 숙천제(좌안) 부대공_5.0 안심2제 부대공" xfId="2128"/>
    <cellStyle name="_도곡교 교대 수량_암거수량_6 수하2제 부대공_6 숙천제(좌안) 부대공_6 숙천제(좌안) 부대공_6 서호제 부대공" xfId="2129"/>
    <cellStyle name="_도곡교 교대 수량_암거수량_6 수하2제 부대공_6 숙천제(좌안) 부대공_6 숙천제(좌안) 부대공_6.0 남하제(1) 부대공" xfId="2130"/>
    <cellStyle name="_도곡교 교대 수량_암거수량_6 수하2제 부대공_6 숙천제(좌안) 부대공_6 숙천제(좌안) 부대공_호안블럭헐기" xfId="2131"/>
    <cellStyle name="_도곡교 교대 수량_암거수량_6 수하2제 부대공_6 숙천제(좌안) 부대공_6.0 남하제(1) 부대공" xfId="2132"/>
    <cellStyle name="_도곡교 교대 수량_암거수량_6 수하2제 부대공_6 숙천제(좌안) 부대공_호안블럭헐기" xfId="2133"/>
    <cellStyle name="_도곡교 교대 수량_암거수량_6 숙천제(좌안) 부대공" xfId="2134"/>
    <cellStyle name="_도곡교 교대 수량_암거수량_6 숙천제(좌안) 부대공_5.0 안심2제 부대공" xfId="2135"/>
    <cellStyle name="_도곡교 교대 수량_암거수량_6 숙천제(좌안) 부대공_6 서호제 부대공" xfId="2136"/>
    <cellStyle name="_도곡교 교대 수량_암거수량_6 숙천제(좌안) 부대공_6 숙천제(좌안) 부대공" xfId="2137"/>
    <cellStyle name="_도곡교 교대 수량_암거수량_6 숙천제(좌안) 부대공_6 숙천제(좌안) 부대공_5.0 안심2제 부대공" xfId="2138"/>
    <cellStyle name="_도곡교 교대 수량_암거수량_6 숙천제(좌안) 부대공_6 숙천제(좌안) 부대공_6.0 남하제(1) 부대공" xfId="2139"/>
    <cellStyle name="_도곡교 교대 수량_암거수량_6 숙천제(좌안) 부대공_6 숙천제(좌안) 부대공_호안블럭헐기" xfId="2140"/>
    <cellStyle name="_도곡교 교대 수량_암거수량_6 숙천제(좌안) 부대공_6.0 남하제(1) 부대공" xfId="2141"/>
    <cellStyle name="_도곡교 교대 수량_암거수량_6 숙천제(좌안) 부대공_호안블럭헐기" xfId="2142"/>
    <cellStyle name="_도곡교 교대 수량_암거수량_6.0 남하제(1) 부대공" xfId="2143"/>
    <cellStyle name="_도곡교 교대 수량_암거수량_6.남하제 부대공" xfId="2144"/>
    <cellStyle name="_도곡교 교대 수량_암거수량_6.남하제 부대공_5.0 안심2제 부대공" xfId="2145"/>
    <cellStyle name="_도곡교 교대 수량_암거수량_6.남하제 부대공_6 서호제 부대공" xfId="2146"/>
    <cellStyle name="_도곡교 교대 수량_암거수량_6.남하제 부대공_6 숙천제(좌안) 부대공" xfId="2147"/>
    <cellStyle name="_도곡교 교대 수량_암거수량_6.남하제 부대공_6 숙천제(좌안) 부대공_5.0 안심2제 부대공" xfId="2148"/>
    <cellStyle name="_도곡교 교대 수량_암거수량_6.남하제 부대공_6 숙천제(좌안) 부대공_6 서호제 부대공" xfId="2149"/>
    <cellStyle name="_도곡교 교대 수량_암거수량_6.남하제 부대공_6 숙천제(좌안) 부대공_6 숙천제(좌안) 부대공" xfId="2150"/>
    <cellStyle name="_도곡교 교대 수량_암거수량_6.남하제 부대공_6 숙천제(좌안) 부대공_6 숙천제(좌안) 부대공_5.0 안심2제 부대공" xfId="2151"/>
    <cellStyle name="_도곡교 교대 수량_암거수량_6.남하제 부대공_6 숙천제(좌안) 부대공_6 숙천제(좌안) 부대공_6 서호제 부대공" xfId="2152"/>
    <cellStyle name="_도곡교 교대 수량_암거수량_6.남하제 부대공_6 숙천제(좌안) 부대공_6 숙천제(좌안) 부대공_6.0 남하제(1) 부대공" xfId="2153"/>
    <cellStyle name="_도곡교 교대 수량_암거수량_6.남하제 부대공_6 숙천제(좌안) 부대공_6 숙천제(좌안) 부대공_호안블럭헐기" xfId="2154"/>
    <cellStyle name="_도곡교 교대 수량_암거수량_6.남하제 부대공_6 숙천제(좌안) 부대공_6.0 남하제(1) 부대공" xfId="2155"/>
    <cellStyle name="_도곡교 교대 수량_암거수량_6.남하제 부대공_6 숙천제(좌안) 부대공_호안블럭헐기" xfId="2156"/>
    <cellStyle name="_도곡교 교대 수량_암거수량_6.남하제 부대공_6.0 남하제(1) 부대공" xfId="2157"/>
    <cellStyle name="_도곡교 교대 수량_암거수량_6.남하제 부대공_호안블럭헐기" xfId="2158"/>
    <cellStyle name="_도곡교 교대 수량_암거수량_6_하강천수량1" xfId="2159"/>
    <cellStyle name="_도곡교 교대 수량_암거수량_6_하강천수량1_5_봉계천수량" xfId="2160"/>
    <cellStyle name="_도곡교 교대 수량_암거수량_봉대천 축제공" xfId="2161"/>
    <cellStyle name="_도곡교 교대 수량_암거수량_봉대천 축제공_6_하강천수량1" xfId="2162"/>
    <cellStyle name="_도곡교 교대 수량_암거수량_봉대천 축제공_6_하강천수량1_5_봉계천수량" xfId="2163"/>
    <cellStyle name="_도곡교 교대 수량_암거수량_봉대천 축제공_석축_옹벽블럭산근양식0" xfId="2164"/>
    <cellStyle name="_도곡교 교대 수량_암거수량_봉대천 축제공_석축_옹벽블럭산근양식0_5_봉계천수량" xfId="2165"/>
    <cellStyle name="_도곡교 교대 수량_암거수량_석축_옹벽블럭산근양식0" xfId="2166"/>
    <cellStyle name="_도곡교 교대 수량_암거수량_석축_옹벽블럭산근양식0_5_봉계천수량" xfId="2167"/>
    <cellStyle name="_도곡교 교대 수량_암거수량_용수로(종산2제)" xfId="2168"/>
    <cellStyle name="_도곡교 교대 수량_암거수량_용수로(종산2제)_03-2.구조물공(배수로)" xfId="2169"/>
    <cellStyle name="_도곡교 교대 수량_암거수량_용수로(종산2제)_03-2.적곡제구조물공-배수로" xfId="2170"/>
    <cellStyle name="_도곡교 교대 수량_암거수량_하강천 토적표" xfId="2171"/>
    <cellStyle name="_도곡교 교대 수량_암거수량_하강천 토적표_5_봉계천수량" xfId="2172"/>
    <cellStyle name="_도곡교 교대 수량_암거수량_호암제 가제방" xfId="2173"/>
    <cellStyle name="_도곡교 교대 수량_암거수량_호암제 사석가물막이" xfId="2174"/>
    <cellStyle name="_도곡교 교대 수량_용수로(종산2제)" xfId="2175"/>
    <cellStyle name="_도곡교 교대 수량_용수로(종산2제)_03-2.구조물공(배수로)" xfId="2176"/>
    <cellStyle name="_도곡교 교대 수량_용수로(종산2제)_03-2.적곡제구조물공-배수로" xfId="2177"/>
    <cellStyle name="_도곡교 교대 수량_하강천 토적표" xfId="2178"/>
    <cellStyle name="_도곡교 교대 수량_하강천 토적표_5_봉계천수량" xfId="2179"/>
    <cellStyle name="_도곡교 교대 수량_호암제 가제방" xfId="2180"/>
    <cellStyle name="_도곡교 교대 수량_호암제 사석가물막이" xfId="2181"/>
    <cellStyle name="_암거수량" xfId="2182"/>
    <cellStyle name="_암거수량(2)" xfId="2183"/>
    <cellStyle name="_암거수량(2)_5 남하제 부체도로공" xfId="2184"/>
    <cellStyle name="_암거수량(2)_5.0 안심2제 부대공" xfId="2185"/>
    <cellStyle name="_암거수량(2)_5.0 안심2제 부대공_5.0 안심2제 부대공" xfId="2186"/>
    <cellStyle name="_암거수량(2)_5.0 안심2제 부대공_6 서호제 부대공" xfId="2187"/>
    <cellStyle name="_암거수량(2)_5.0 안심2제 부대공_호안블럭헐기" xfId="2188"/>
    <cellStyle name="_암거수량(2)_6 금강제 부대공" xfId="2189"/>
    <cellStyle name="_암거수량(2)_6 금강제 부대공_5.0 안심2제 부대공" xfId="2190"/>
    <cellStyle name="_암거수량(2)_6 서호제 부대공" xfId="2191"/>
    <cellStyle name="_암거수량(2)_6 서호제 부대공_1" xfId="2192"/>
    <cellStyle name="_암거수량(2)_6 서호제 부대공_5.0 안심2제 부대공" xfId="2193"/>
    <cellStyle name="_암거수량(2)_6 서호제 부대공_6 서호제 부대공" xfId="2194"/>
    <cellStyle name="_암거수량(2)_6 서호제 부대공_6 숙천제(좌안) 부대공" xfId="2195"/>
    <cellStyle name="_암거수량(2)_6 서호제 부대공_6 숙천제(좌안) 부대공_5.0 안심2제 부대공" xfId="2196"/>
    <cellStyle name="_암거수량(2)_6 서호제 부대공_6 숙천제(좌안) 부대공_6 서호제 부대공" xfId="2197"/>
    <cellStyle name="_암거수량(2)_6 서호제 부대공_6 숙천제(좌안) 부대공_6 숙천제(좌안) 부대공" xfId="2198"/>
    <cellStyle name="_암거수량(2)_6 서호제 부대공_6 숙천제(좌안) 부대공_6 숙천제(좌안) 부대공_5.0 안심2제 부대공" xfId="2199"/>
    <cellStyle name="_암거수량(2)_6 서호제 부대공_6 숙천제(좌안) 부대공_6 숙천제(좌안) 부대공_6 서호제 부대공" xfId="2200"/>
    <cellStyle name="_암거수량(2)_6 서호제 부대공_6 숙천제(좌안) 부대공_6 숙천제(좌안) 부대공_6.0 남하제(1) 부대공" xfId="2201"/>
    <cellStyle name="_암거수량(2)_6 서호제 부대공_6 숙천제(좌안) 부대공_6 숙천제(좌안) 부대공_호안블럭헐기" xfId="2202"/>
    <cellStyle name="_암거수량(2)_6 서호제 부대공_6 숙천제(좌안) 부대공_6.0 남하제(1) 부대공" xfId="2203"/>
    <cellStyle name="_암거수량(2)_6 서호제 부대공_6 숙천제(좌안) 부대공_호안블럭헐기" xfId="2204"/>
    <cellStyle name="_암거수량(2)_6 서호제 부대공_6.0 남하제(1) 부대공" xfId="2205"/>
    <cellStyle name="_암거수량(2)_6 서호제 부대공_호안블럭헐기" xfId="2206"/>
    <cellStyle name="_암거수량(2)_6 수상제 부대공" xfId="2207"/>
    <cellStyle name="_암거수량(2)_6 수상제 부대공_5.0 안심2제 부대공" xfId="2208"/>
    <cellStyle name="_암거수량(2)_6 수하2제 부대공" xfId="2209"/>
    <cellStyle name="_암거수량(2)_6 수하2제 부대공_6 금강제 부대공" xfId="2210"/>
    <cellStyle name="_암거수량(2)_6 수하2제 부대공_6 금강제 부대공_5.0 안심2제 부대공" xfId="2211"/>
    <cellStyle name="_암거수량(2)_6 수하2제 부대공_6 숙천제(우안) 부대공" xfId="2212"/>
    <cellStyle name="_암거수량(2)_6 수하2제 부대공_6 숙천제(우안) 부대공_5.0 안심2제 부대공" xfId="2213"/>
    <cellStyle name="_암거수량(2)_6 수하2제 부대공_6 숙천제(우안) 부대공_6.0 남하제(1) 부대공" xfId="2214"/>
    <cellStyle name="_암거수량(2)_6 수하2제 부대공_6 숙천제(우안) 부대공_호안블럭헐기" xfId="2215"/>
    <cellStyle name="_암거수량(2)_6 수하2제 부대공_6 숙천제(좌안) 부대공" xfId="2216"/>
    <cellStyle name="_암거수량(2)_6 수하2제 부대공_6 숙천제(좌안) 부대공_5.0 안심2제 부대공" xfId="2217"/>
    <cellStyle name="_암거수량(2)_6 수하2제 부대공_6 숙천제(좌안) 부대공_6 서호제 부대공" xfId="2218"/>
    <cellStyle name="_암거수량(2)_6 수하2제 부대공_6 숙천제(좌안) 부대공_6 숙천제(좌안) 부대공" xfId="2219"/>
    <cellStyle name="_암거수량(2)_6 수하2제 부대공_6 숙천제(좌안) 부대공_6 숙천제(좌안) 부대공_5.0 안심2제 부대공" xfId="2220"/>
    <cellStyle name="_암거수량(2)_6 수하2제 부대공_6 숙천제(좌안) 부대공_6 숙천제(좌안) 부대공_6 서호제 부대공" xfId="2221"/>
    <cellStyle name="_암거수량(2)_6 수하2제 부대공_6 숙천제(좌안) 부대공_6 숙천제(좌안) 부대공_6.0 남하제(1) 부대공" xfId="2222"/>
    <cellStyle name="_암거수량(2)_6 수하2제 부대공_6 숙천제(좌안) 부대공_6 숙천제(좌안) 부대공_호안블럭헐기" xfId="2223"/>
    <cellStyle name="_암거수량(2)_6 수하2제 부대공_6 숙천제(좌안) 부대공_6.0 남하제(1) 부대공" xfId="2224"/>
    <cellStyle name="_암거수량(2)_6 수하2제 부대공_6 숙천제(좌안) 부대공_호안블럭헐기" xfId="2225"/>
    <cellStyle name="_암거수량(2)_6 숙천제(좌안) 부대공" xfId="2226"/>
    <cellStyle name="_암거수량(2)_6 숙천제(좌안) 부대공_5.0 안심2제 부대공" xfId="2227"/>
    <cellStyle name="_암거수량(2)_6 숙천제(좌안) 부대공_6 서호제 부대공" xfId="2228"/>
    <cellStyle name="_암거수량(2)_6 숙천제(좌안) 부대공_6 숙천제(좌안) 부대공" xfId="2229"/>
    <cellStyle name="_암거수량(2)_6 숙천제(좌안) 부대공_6 숙천제(좌안) 부대공_5.0 안심2제 부대공" xfId="2230"/>
    <cellStyle name="_암거수량(2)_6 숙천제(좌안) 부대공_6 숙천제(좌안) 부대공_6.0 남하제(1) 부대공" xfId="2231"/>
    <cellStyle name="_암거수량(2)_6 숙천제(좌안) 부대공_6 숙천제(좌안) 부대공_호안블럭헐기" xfId="2232"/>
    <cellStyle name="_암거수량(2)_6 숙천제(좌안) 부대공_6.0 남하제(1) 부대공" xfId="2233"/>
    <cellStyle name="_암거수량(2)_6 숙천제(좌안) 부대공_호안블럭헐기" xfId="2234"/>
    <cellStyle name="_암거수량(2)_6.0 남하제(1) 부대공" xfId="2235"/>
    <cellStyle name="_암거수량(2)_6.남하제 부대공" xfId="2236"/>
    <cellStyle name="_암거수량(2)_6.남하제 부대공_5.0 안심2제 부대공" xfId="2237"/>
    <cellStyle name="_암거수량(2)_6.남하제 부대공_6 서호제 부대공" xfId="2238"/>
    <cellStyle name="_암거수량(2)_6.남하제 부대공_6 숙천제(좌안) 부대공" xfId="2239"/>
    <cellStyle name="_암거수량(2)_6.남하제 부대공_6 숙천제(좌안) 부대공_5.0 안심2제 부대공" xfId="2240"/>
    <cellStyle name="_암거수량(2)_6.남하제 부대공_6 숙천제(좌안) 부대공_6 서호제 부대공" xfId="2241"/>
    <cellStyle name="_암거수량(2)_6.남하제 부대공_6 숙천제(좌안) 부대공_6 숙천제(좌안) 부대공" xfId="2242"/>
    <cellStyle name="_암거수량(2)_6.남하제 부대공_6 숙천제(좌안) 부대공_6 숙천제(좌안) 부대공_5.0 안심2제 부대공" xfId="2243"/>
    <cellStyle name="_암거수량(2)_6.남하제 부대공_6 숙천제(좌안) 부대공_6 숙천제(좌안) 부대공_6 서호제 부대공" xfId="2244"/>
    <cellStyle name="_암거수량(2)_6.남하제 부대공_6 숙천제(좌안) 부대공_6 숙천제(좌안) 부대공_6.0 남하제(1) 부대공" xfId="2245"/>
    <cellStyle name="_암거수량(2)_6.남하제 부대공_6 숙천제(좌안) 부대공_6 숙천제(좌안) 부대공_호안블럭헐기" xfId="2246"/>
    <cellStyle name="_암거수량(2)_6.남하제 부대공_6 숙천제(좌안) 부대공_6.0 남하제(1) 부대공" xfId="2247"/>
    <cellStyle name="_암거수량(2)_6.남하제 부대공_6 숙천제(좌안) 부대공_호안블럭헐기" xfId="2248"/>
    <cellStyle name="_암거수량(2)_6.남하제 부대공_6.0 남하제(1) 부대공" xfId="2249"/>
    <cellStyle name="_암거수량(2)_6.남하제 부대공_호안블럭헐기" xfId="2250"/>
    <cellStyle name="_암거수량(2)_6_하강천수량1" xfId="2251"/>
    <cellStyle name="_암거수량(2)_6_하강천수량1_5_봉계천수량" xfId="2252"/>
    <cellStyle name="_암거수량(2)_봉대천 축제공" xfId="2253"/>
    <cellStyle name="_암거수량(2)_봉대천 축제공_6_하강천수량1" xfId="2254"/>
    <cellStyle name="_암거수량(2)_봉대천 축제공_6_하강천수량1_5_봉계천수량" xfId="2255"/>
    <cellStyle name="_암거수량(2)_봉대천 축제공_석축_옹벽블럭산근양식0" xfId="2256"/>
    <cellStyle name="_암거수량(2)_봉대천 축제공_석축_옹벽블럭산근양식0_5_봉계천수량" xfId="2257"/>
    <cellStyle name="_암거수량(2)_석축_옹벽블럭산근양식0" xfId="2258"/>
    <cellStyle name="_암거수량(2)_석축_옹벽블럭산근양식0_5_봉계천수량" xfId="2259"/>
    <cellStyle name="_암거수량(2)_용수로(종산2제)" xfId="2260"/>
    <cellStyle name="_암거수량(2)_용수로(종산2제)_03-2.구조물공(배수로)" xfId="2261"/>
    <cellStyle name="_암거수량(2)_용수로(종산2제)_03-2.적곡제구조물공-배수로" xfId="2262"/>
    <cellStyle name="_암거수량(2)_하강천 토적표" xfId="2263"/>
    <cellStyle name="_암거수량(2)_하강천 토적표_5_봉계천수량" xfId="2264"/>
    <cellStyle name="_암거수량(2)_호암제 가제방" xfId="2265"/>
    <cellStyle name="_암거수량(2)_호암제 사석가물막이" xfId="2266"/>
    <cellStyle name="_암거수량_5 남하제 부체도로공" xfId="2267"/>
    <cellStyle name="_암거수량_5.0 안심2제 부대공" xfId="2268"/>
    <cellStyle name="_암거수량_5.0 안심2제 부대공_5.0 안심2제 부대공" xfId="2269"/>
    <cellStyle name="_암거수량_5.0 안심2제 부대공_6 서호제 부대공" xfId="2270"/>
    <cellStyle name="_암거수량_5.0 안심2제 부대공_호안블럭헐기" xfId="2271"/>
    <cellStyle name="_암거수량_6 금강제 부대공" xfId="2272"/>
    <cellStyle name="_암거수량_6 금강제 부대공_5.0 안심2제 부대공" xfId="2273"/>
    <cellStyle name="_암거수량_6 서호제 부대공" xfId="2274"/>
    <cellStyle name="_암거수량_6 서호제 부대공_1" xfId="2275"/>
    <cellStyle name="_암거수량_6 서호제 부대공_5.0 안심2제 부대공" xfId="2276"/>
    <cellStyle name="_암거수량_6 서호제 부대공_6 서호제 부대공" xfId="2277"/>
    <cellStyle name="_암거수량_6 서호제 부대공_6 숙천제(좌안) 부대공" xfId="2278"/>
    <cellStyle name="_암거수량_6 서호제 부대공_6 숙천제(좌안) 부대공_5.0 안심2제 부대공" xfId="2279"/>
    <cellStyle name="_암거수량_6 서호제 부대공_6 숙천제(좌안) 부대공_6 서호제 부대공" xfId="2280"/>
    <cellStyle name="_암거수량_6 서호제 부대공_6 숙천제(좌안) 부대공_6 숙천제(좌안) 부대공" xfId="2281"/>
    <cellStyle name="_암거수량_6 서호제 부대공_6 숙천제(좌안) 부대공_6 숙천제(좌안) 부대공_5.0 안심2제 부대공" xfId="2282"/>
    <cellStyle name="_암거수량_6 서호제 부대공_6 숙천제(좌안) 부대공_6 숙천제(좌안) 부대공_6 서호제 부대공" xfId="2283"/>
    <cellStyle name="_암거수량_6 서호제 부대공_6 숙천제(좌안) 부대공_6 숙천제(좌안) 부대공_6.0 남하제(1) 부대공" xfId="2284"/>
    <cellStyle name="_암거수량_6 서호제 부대공_6 숙천제(좌안) 부대공_6 숙천제(좌안) 부대공_호안블럭헐기" xfId="2285"/>
    <cellStyle name="_암거수량_6 서호제 부대공_6 숙천제(좌안) 부대공_6.0 남하제(1) 부대공" xfId="2286"/>
    <cellStyle name="_암거수량_6 서호제 부대공_6 숙천제(좌안) 부대공_호안블럭헐기" xfId="2287"/>
    <cellStyle name="_암거수량_6 서호제 부대공_6.0 남하제(1) 부대공" xfId="2288"/>
    <cellStyle name="_암거수량_6 서호제 부대공_호안블럭헐기" xfId="2289"/>
    <cellStyle name="_암거수량_6 수상제 부대공" xfId="2290"/>
    <cellStyle name="_암거수량_6 수상제 부대공_5.0 안심2제 부대공" xfId="2291"/>
    <cellStyle name="_암거수량_6 수하2제 부대공" xfId="2292"/>
    <cellStyle name="_암거수량_6 수하2제 부대공_6 금강제 부대공" xfId="2293"/>
    <cellStyle name="_암거수량_6 수하2제 부대공_6 금강제 부대공_5.0 안심2제 부대공" xfId="2294"/>
    <cellStyle name="_암거수량_6 수하2제 부대공_6 숙천제(우안) 부대공" xfId="2295"/>
    <cellStyle name="_암거수량_6 수하2제 부대공_6 숙천제(우안) 부대공_5.0 안심2제 부대공" xfId="2296"/>
    <cellStyle name="_암거수량_6 수하2제 부대공_6 숙천제(우안) 부대공_6.0 남하제(1) 부대공" xfId="2297"/>
    <cellStyle name="_암거수량_6 수하2제 부대공_6 숙천제(우안) 부대공_호안블럭헐기" xfId="2298"/>
    <cellStyle name="_암거수량_6 수하2제 부대공_6 숙천제(좌안) 부대공" xfId="2299"/>
    <cellStyle name="_암거수량_6 수하2제 부대공_6 숙천제(좌안) 부대공_5.0 안심2제 부대공" xfId="2300"/>
    <cellStyle name="_암거수량_6 수하2제 부대공_6 숙천제(좌안) 부대공_6 서호제 부대공" xfId="2301"/>
    <cellStyle name="_암거수량_6 수하2제 부대공_6 숙천제(좌안) 부대공_6 숙천제(좌안) 부대공" xfId="2302"/>
    <cellStyle name="_암거수량_6 수하2제 부대공_6 숙천제(좌안) 부대공_6 숙천제(좌안) 부대공_5.0 안심2제 부대공" xfId="2303"/>
    <cellStyle name="_암거수량_6 수하2제 부대공_6 숙천제(좌안) 부대공_6 숙천제(좌안) 부대공_6 서호제 부대공" xfId="2304"/>
    <cellStyle name="_암거수량_6 수하2제 부대공_6 숙천제(좌안) 부대공_6 숙천제(좌안) 부대공_6.0 남하제(1) 부대공" xfId="2305"/>
    <cellStyle name="_암거수량_6 수하2제 부대공_6 숙천제(좌안) 부대공_6 숙천제(좌안) 부대공_호안블럭헐기" xfId="2306"/>
    <cellStyle name="_암거수량_6 수하2제 부대공_6 숙천제(좌안) 부대공_6.0 남하제(1) 부대공" xfId="2307"/>
    <cellStyle name="_암거수량_6 수하2제 부대공_6 숙천제(좌안) 부대공_호안블럭헐기" xfId="2308"/>
    <cellStyle name="_암거수량_6 숙천제(좌안) 부대공" xfId="2309"/>
    <cellStyle name="_암거수량_6 숙천제(좌안) 부대공_5.0 안심2제 부대공" xfId="2310"/>
    <cellStyle name="_암거수량_6 숙천제(좌안) 부대공_6 서호제 부대공" xfId="2311"/>
    <cellStyle name="_암거수량_6 숙천제(좌안) 부대공_6 숙천제(좌안) 부대공" xfId="2312"/>
    <cellStyle name="_암거수량_6 숙천제(좌안) 부대공_6 숙천제(좌안) 부대공_5.0 안심2제 부대공" xfId="2313"/>
    <cellStyle name="_암거수량_6 숙천제(좌안) 부대공_6 숙천제(좌안) 부대공_6.0 남하제(1) 부대공" xfId="2314"/>
    <cellStyle name="_암거수량_6 숙천제(좌안) 부대공_6 숙천제(좌안) 부대공_호안블럭헐기" xfId="2315"/>
    <cellStyle name="_암거수량_6 숙천제(좌안) 부대공_6.0 남하제(1) 부대공" xfId="2316"/>
    <cellStyle name="_암거수량_6 숙천제(좌안) 부대공_호안블럭헐기" xfId="2317"/>
    <cellStyle name="_암거수량_6.0 남하제(1) 부대공" xfId="2318"/>
    <cellStyle name="_암거수량_6.남하제 부대공" xfId="2319"/>
    <cellStyle name="_암거수량_6.남하제 부대공_5.0 안심2제 부대공" xfId="2320"/>
    <cellStyle name="_암거수량_6.남하제 부대공_6 서호제 부대공" xfId="2321"/>
    <cellStyle name="_암거수량_6.남하제 부대공_6 숙천제(좌안) 부대공" xfId="2322"/>
    <cellStyle name="_암거수량_6.남하제 부대공_6 숙천제(좌안) 부대공_5.0 안심2제 부대공" xfId="2323"/>
    <cellStyle name="_암거수량_6.남하제 부대공_6 숙천제(좌안) 부대공_6 서호제 부대공" xfId="2324"/>
    <cellStyle name="_암거수량_6.남하제 부대공_6 숙천제(좌안) 부대공_6 숙천제(좌안) 부대공" xfId="2325"/>
    <cellStyle name="_암거수량_6.남하제 부대공_6 숙천제(좌안) 부대공_6 숙천제(좌안) 부대공_5.0 안심2제 부대공" xfId="2326"/>
    <cellStyle name="_암거수량_6.남하제 부대공_6 숙천제(좌안) 부대공_6 숙천제(좌안) 부대공_6 서호제 부대공" xfId="2327"/>
    <cellStyle name="_암거수량_6.남하제 부대공_6 숙천제(좌안) 부대공_6 숙천제(좌안) 부대공_6.0 남하제(1) 부대공" xfId="2328"/>
    <cellStyle name="_암거수량_6.남하제 부대공_6 숙천제(좌안) 부대공_6 숙천제(좌안) 부대공_호안블럭헐기" xfId="2329"/>
    <cellStyle name="_암거수량_6.남하제 부대공_6 숙천제(좌안) 부대공_6.0 남하제(1) 부대공" xfId="2330"/>
    <cellStyle name="_암거수량_6.남하제 부대공_6 숙천제(좌안) 부대공_호안블럭헐기" xfId="2331"/>
    <cellStyle name="_암거수량_6.남하제 부대공_6.0 남하제(1) 부대공" xfId="2332"/>
    <cellStyle name="_암거수량_6.남하제 부대공_호안블럭헐기" xfId="2333"/>
    <cellStyle name="_암거수량_6_하강천수량1" xfId="2334"/>
    <cellStyle name="_암거수량_6_하강천수량1_5_봉계천수량" xfId="2335"/>
    <cellStyle name="_암거수량_봉대천 축제공" xfId="2336"/>
    <cellStyle name="_암거수량_봉대천 축제공_6_하강천수량1" xfId="2337"/>
    <cellStyle name="_암거수량_봉대천 축제공_6_하강천수량1_5_봉계천수량" xfId="2338"/>
    <cellStyle name="_암거수량_봉대천 축제공_석축_옹벽블럭산근양식0" xfId="2339"/>
    <cellStyle name="_암거수량_봉대천 축제공_석축_옹벽블럭산근양식0_5_봉계천수량" xfId="2340"/>
    <cellStyle name="_암거수량_석축_옹벽블럭산근양식0" xfId="2341"/>
    <cellStyle name="_암거수량_석축_옹벽블럭산근양식0_5_봉계천수량" xfId="2342"/>
    <cellStyle name="_암거수량_용수로(종산2제)" xfId="2343"/>
    <cellStyle name="_암거수량_용수로(종산2제)_03-2.구조물공(배수로)" xfId="2344"/>
    <cellStyle name="_암거수량_용수로(종산2제)_03-2.적곡제구조물공-배수로" xfId="2345"/>
    <cellStyle name="_암거수량_하강천 토적표" xfId="2346"/>
    <cellStyle name="_암거수량_하강천 토적표_5_봉계천수량" xfId="2347"/>
    <cellStyle name="_암거수량_호암제 가제방" xfId="2348"/>
    <cellStyle name="_암거수량_호암제 사석가물막이" xfId="2349"/>
    <cellStyle name="_용수로(종산2제)" xfId="2350"/>
    <cellStyle name="_용수로(종산2제)_03-2.구조물공(배수로)" xfId="2351"/>
    <cellStyle name="_용수로(종산2제)_03-2.적곡제구조물공-배수로" xfId="2352"/>
    <cellStyle name="_지장물조서(하남시)" xfId="2353"/>
    <cellStyle name="¤@?e_TEST-1 " xfId="2354"/>
    <cellStyle name="1" xfId="2355"/>
    <cellStyle name="1_laroux" xfId="2356"/>
    <cellStyle name="1_laroux_ATC-YOON1" xfId="2357"/>
    <cellStyle name="1_단가조사표" xfId="2358"/>
    <cellStyle name="1_단가조사표_1011소각" xfId="2359"/>
    <cellStyle name="1_단가조사표_1113교~1" xfId="2360"/>
    <cellStyle name="1_단가조사표_121내역" xfId="2361"/>
    <cellStyle name="1_단가조사표_객토량" xfId="2362"/>
    <cellStyle name="1_단가조사표_교통센~1" xfId="2363"/>
    <cellStyle name="1_단가조사표_교통센터412" xfId="2364"/>
    <cellStyle name="1_단가조사표_교통수" xfId="2365"/>
    <cellStyle name="1_단가조사표_교통수량산출서" xfId="2366"/>
    <cellStyle name="1_단가조사표_구조물대가 (2)" xfId="2367"/>
    <cellStyle name="1_단가조사표_내역서 (2)" xfId="2368"/>
    <cellStyle name="1_단가조사표_대전관저지구" xfId="2369"/>
    <cellStyle name="1_단가조사표_동측지~1" xfId="2370"/>
    <cellStyle name="1_단가조사표_동측지원422" xfId="2371"/>
    <cellStyle name="1_단가조사표_동측지원512" xfId="2372"/>
    <cellStyle name="1_단가조사표_동측지원524" xfId="2373"/>
    <cellStyle name="1_단가조사표_부대422" xfId="2374"/>
    <cellStyle name="1_단가조사표_부대시설" xfId="2375"/>
    <cellStyle name="1_단가조사표_소각수~1" xfId="2376"/>
    <cellStyle name="1_단가조사표_소각수내역서" xfId="2377"/>
    <cellStyle name="1_단가조사표_소각수목2" xfId="2378"/>
    <cellStyle name="1_단가조사표_수량산출서 (2)" xfId="2379"/>
    <cellStyle name="1_단가조사표_엑스포~1" xfId="2380"/>
    <cellStyle name="1_단가조사표_엑스포한빛1" xfId="2381"/>
    <cellStyle name="1_단가조사표_여객터미널331" xfId="2382"/>
    <cellStyle name="1_단가조사표_여객터미널513" xfId="2383"/>
    <cellStyle name="1_단가조사표_여객터미널629" xfId="2384"/>
    <cellStyle name="1_단가조사표_외곽도로616" xfId="2385"/>
    <cellStyle name="1_단가조사표_용인죽전수량" xfId="2386"/>
    <cellStyle name="1_단가조사표_원가계~1" xfId="2387"/>
    <cellStyle name="1_단가조사표_유기질" xfId="2388"/>
    <cellStyle name="1_단가조사표_자재조서 (2)" xfId="2389"/>
    <cellStyle name="1_단가조사표_총괄내역" xfId="2390"/>
    <cellStyle name="1_단가조사표_총괄내역 (2)" xfId="2391"/>
    <cellStyle name="1_단가조사표_터미널도로403" xfId="2392"/>
    <cellStyle name="1_단가조사표_터미널도로429" xfId="2393"/>
    <cellStyle name="1_단가조사표_포장일위" xfId="2394"/>
    <cellStyle name="2" xfId="2395"/>
    <cellStyle name="2_laroux" xfId="2396"/>
    <cellStyle name="2_laroux_ATC-YOON1" xfId="2397"/>
    <cellStyle name="2_단가조사표" xfId="2398"/>
    <cellStyle name="2_단가조사표_1011소각" xfId="2399"/>
    <cellStyle name="2_단가조사표_1113교~1" xfId="2400"/>
    <cellStyle name="2_단가조사표_121내역" xfId="2401"/>
    <cellStyle name="2_단가조사표_객토량" xfId="2402"/>
    <cellStyle name="2_단가조사표_교통센~1" xfId="2403"/>
    <cellStyle name="2_단가조사표_교통센터412" xfId="2404"/>
    <cellStyle name="2_단가조사표_교통수" xfId="2405"/>
    <cellStyle name="2_단가조사표_교통수량산출서" xfId="2406"/>
    <cellStyle name="2_단가조사표_구조물대가 (2)" xfId="2407"/>
    <cellStyle name="2_단가조사표_내역서 (2)" xfId="2408"/>
    <cellStyle name="2_단가조사표_대전관저지구" xfId="2409"/>
    <cellStyle name="2_단가조사표_동측지~1" xfId="2410"/>
    <cellStyle name="2_단가조사표_동측지원422" xfId="2411"/>
    <cellStyle name="2_단가조사표_동측지원512" xfId="2412"/>
    <cellStyle name="2_단가조사표_동측지원524" xfId="2413"/>
    <cellStyle name="2_단가조사표_부대422" xfId="2414"/>
    <cellStyle name="2_단가조사표_부대시설" xfId="2415"/>
    <cellStyle name="2_단가조사표_소각수~1" xfId="2416"/>
    <cellStyle name="2_단가조사표_소각수내역서" xfId="2417"/>
    <cellStyle name="2_단가조사표_소각수목2" xfId="2418"/>
    <cellStyle name="2_단가조사표_수량산출서 (2)" xfId="2419"/>
    <cellStyle name="2_단가조사표_엑스포~1" xfId="2420"/>
    <cellStyle name="2_단가조사표_엑스포한빛1" xfId="2421"/>
    <cellStyle name="2_단가조사표_여객터미널331" xfId="2422"/>
    <cellStyle name="2_단가조사표_여객터미널513" xfId="2423"/>
    <cellStyle name="2_단가조사표_여객터미널629" xfId="2424"/>
    <cellStyle name="2_단가조사표_외곽도로616" xfId="2425"/>
    <cellStyle name="2_단가조사표_용인죽전수량" xfId="2426"/>
    <cellStyle name="2_단가조사표_원가계~1" xfId="2427"/>
    <cellStyle name="2_단가조사표_유기질" xfId="2428"/>
    <cellStyle name="2_단가조사표_자재조서 (2)" xfId="2429"/>
    <cellStyle name="2_단가조사표_총괄내역" xfId="2430"/>
    <cellStyle name="2_단가조사표_총괄내역 (2)" xfId="2431"/>
    <cellStyle name="2_단가조사표_터미널도로403" xfId="2432"/>
    <cellStyle name="2_단가조사표_터미널도로429" xfId="2433"/>
    <cellStyle name="2_단가조사표_포장일위" xfId="2434"/>
    <cellStyle name="20% - 강조색1" xfId="2435" builtinId="30" customBuiltin="1"/>
    <cellStyle name="20% - 강조색2" xfId="2436" builtinId="34" customBuiltin="1"/>
    <cellStyle name="20% - 강조색3" xfId="2437" builtinId="38" customBuiltin="1"/>
    <cellStyle name="20% - 강조색4" xfId="2438" builtinId="42" customBuiltin="1"/>
    <cellStyle name="20% - 강조색5" xfId="2439" builtinId="46" customBuiltin="1"/>
    <cellStyle name="20% - 강조색6" xfId="2440" builtinId="50" customBuiltin="1"/>
    <cellStyle name="40% - 강조색1" xfId="2441" builtinId="31" customBuiltin="1"/>
    <cellStyle name="40% - 강조색2" xfId="2442" builtinId="35" customBuiltin="1"/>
    <cellStyle name="40% - 강조색3" xfId="2443" builtinId="39" customBuiltin="1"/>
    <cellStyle name="40% - 강조색4" xfId="2444" builtinId="43" customBuiltin="1"/>
    <cellStyle name="40% - 강조색5" xfId="2445" builtinId="47" customBuiltin="1"/>
    <cellStyle name="40% - 강조색6" xfId="2446" builtinId="51" customBuiltin="1"/>
    <cellStyle name="60% - 강조색1" xfId="2447" builtinId="32" customBuiltin="1"/>
    <cellStyle name="60% - 강조색2" xfId="2448" builtinId="36" customBuiltin="1"/>
    <cellStyle name="60% - 강조색3" xfId="2449" builtinId="40" customBuiltin="1"/>
    <cellStyle name="60% - 강조색4" xfId="2450" builtinId="44" customBuiltin="1"/>
    <cellStyle name="60% - 강조색5" xfId="2451" builtinId="48" customBuiltin="1"/>
    <cellStyle name="60% - 강조색6" xfId="2452" builtinId="52" customBuiltin="1"/>
    <cellStyle name="AeE­ [0]_ 2ÆAAþº° " xfId="2453"/>
    <cellStyle name="ÅëÈ­ [0]_»óºÎ¼ö·®Áý°è " xfId="2454"/>
    <cellStyle name="AeE­ [0]_AMT " xfId="2455"/>
    <cellStyle name="AeE­_ 2ÆAAþº° " xfId="2456"/>
    <cellStyle name="ÅëÈ­_»óºÎ¼ö·®Áý°è " xfId="2457"/>
    <cellStyle name="AeE­_AMT " xfId="2458"/>
    <cellStyle name="AÞ¸¶ [0]_ 2ÆAAþº° " xfId="2459"/>
    <cellStyle name="ÄÞ¸¶ [0]_»óºÎ¼ö·®Áý°è " xfId="2460"/>
    <cellStyle name="AÞ¸¶ [0]_AN°y(1.25) " xfId="2461"/>
    <cellStyle name="AÞ¸¶_ 2ÆAAþº° " xfId="2462"/>
    <cellStyle name="ÄÞ¸¶_»óºÎ¼ö·®Áý°è " xfId="2463"/>
    <cellStyle name="AÞ¸¶_AN°y(1.25) " xfId="2464"/>
    <cellStyle name="C￥AØ_ 2ÆAAþº° " xfId="2465"/>
    <cellStyle name="Ç¥ÁØ_»óºÎ¼ö·®Áý°è " xfId="2466"/>
    <cellStyle name="C￥AØ_≫c¾÷ºIº° AN°e " xfId="2467"/>
    <cellStyle name="Calc Currency (0)" xfId="2468"/>
    <cellStyle name="category" xfId="2469"/>
    <cellStyle name="Comma" xfId="2470"/>
    <cellStyle name="Comma [0]" xfId="2471"/>
    <cellStyle name="comma zerodec" xfId="2472"/>
    <cellStyle name="Comma_ SG&amp;A Bridge " xfId="2473"/>
    <cellStyle name="Comma0" xfId="2474"/>
    <cellStyle name="Copied" xfId="2475"/>
    <cellStyle name="Curren?_x0012_퐀_x0017_?" xfId="2476"/>
    <cellStyle name="Currency" xfId="2477"/>
    <cellStyle name="Currency [0]" xfId="2478"/>
    <cellStyle name="Currency [ﺜ]_P&amp;L_laroux" xfId="2479"/>
    <cellStyle name="Currency_ SG&amp;A Bridge " xfId="2480"/>
    <cellStyle name="Currency0" xfId="2481"/>
    <cellStyle name="Currency1" xfId="2482"/>
    <cellStyle name="Date" xfId="2483"/>
    <cellStyle name="Dezimal [0]_laroux" xfId="2484"/>
    <cellStyle name="Dezimal_laroux" xfId="2485"/>
    <cellStyle name="Dollar (zero dec)" xfId="2486"/>
    <cellStyle name="Entered" xfId="2487"/>
    <cellStyle name="F2" xfId="2488"/>
    <cellStyle name="F3" xfId="2489"/>
    <cellStyle name="F4" xfId="2490"/>
    <cellStyle name="F5" xfId="2491"/>
    <cellStyle name="F6" xfId="2492"/>
    <cellStyle name="F7" xfId="2493"/>
    <cellStyle name="F8" xfId="2494"/>
    <cellStyle name="Fixed" xfId="2495"/>
    <cellStyle name="Grey" xfId="2496"/>
    <cellStyle name="H1" xfId="2497"/>
    <cellStyle name="H2" xfId="2498"/>
    <cellStyle name="HEADER" xfId="2499"/>
    <cellStyle name="Header1" xfId="2500"/>
    <cellStyle name="Header2" xfId="2501"/>
    <cellStyle name="Heading 1" xfId="2502"/>
    <cellStyle name="Heading 2" xfId="2503"/>
    <cellStyle name="Heading1" xfId="2504"/>
    <cellStyle name="Heading2" xfId="2505"/>
    <cellStyle name="Input [yellow]" xfId="2506"/>
    <cellStyle name="loo" xfId="2507"/>
    <cellStyle name="Milliers [0]_399GC10" xfId="2508"/>
    <cellStyle name="Milliers_399GC10" xfId="2509"/>
    <cellStyle name="Model" xfId="2510"/>
    <cellStyle name="Mon?aire [0]_399GC10" xfId="2511"/>
    <cellStyle name="Mon?aire_399GC10" xfId="2512"/>
    <cellStyle name="Normal - Style1" xfId="2513"/>
    <cellStyle name="Normal_ SG&amp;A Bridge " xfId="2514"/>
    <cellStyle name="Percent" xfId="2515"/>
    <cellStyle name="Percent [2]" xfId="2516"/>
    <cellStyle name="Percent_0.총수량집계표" xfId="2517"/>
    <cellStyle name="RevList" xfId="2518"/>
    <cellStyle name="Standard_laroux" xfId="2519"/>
    <cellStyle name="subhead" xfId="2520"/>
    <cellStyle name="Subtotal" xfId="2521"/>
    <cellStyle name="title [1]" xfId="2522"/>
    <cellStyle name="title [2]" xfId="2523"/>
    <cellStyle name="Total" xfId="2524"/>
    <cellStyle name="UM" xfId="2525"/>
    <cellStyle name="W?rung [0]_laroux" xfId="2526"/>
    <cellStyle name="W?rung_laroux" xfId="2527"/>
    <cellStyle name="강조색1" xfId="2528" builtinId="29" customBuiltin="1"/>
    <cellStyle name="강조색2" xfId="2529" builtinId="33" customBuiltin="1"/>
    <cellStyle name="강조색3" xfId="2530" builtinId="37" customBuiltin="1"/>
    <cellStyle name="강조색4" xfId="2531" builtinId="41" customBuiltin="1"/>
    <cellStyle name="강조색5" xfId="2532" builtinId="45" customBuiltin="1"/>
    <cellStyle name="강조색6" xfId="2533" builtinId="49" customBuiltin="1"/>
    <cellStyle name="경고문" xfId="2534" builtinId="11" customBuiltin="1"/>
    <cellStyle name="계산" xfId="2535" builtinId="22" customBuiltin="1"/>
    <cellStyle name="고정소숫점" xfId="2536"/>
    <cellStyle name="고정출력1" xfId="2537"/>
    <cellStyle name="고정출력2" xfId="2538"/>
    <cellStyle name="국종합건설" xfId="2539"/>
    <cellStyle name="나쁨" xfId="2540" builtinId="27" customBuiltin="1"/>
    <cellStyle name="날짜" xfId="2541"/>
    <cellStyle name="내역서" xfId="2542"/>
    <cellStyle name="달러" xfId="2543"/>
    <cellStyle name="뒤에 오는 하이퍼링크_014 제2수로관" xfId="2544"/>
    <cellStyle name="똿떓죶Ø괻 [0.00]_PRODUCT DETAIL Q1" xfId="2545"/>
    <cellStyle name="똿떓죶Ø괻_PRODUCT DETAIL Q1" xfId="2546"/>
    <cellStyle name="똿뗦먛귟 [0.00]_PRODUCT DETAIL Q1" xfId="2547"/>
    <cellStyle name="똿뗦먛귟_PRODUCT DETAIL Q1" xfId="2548"/>
    <cellStyle name="메모" xfId="2549" builtinId="10" customBuiltin="1"/>
    <cellStyle name="묮뎋 [0.00]_PRODUCT DETAIL Q1" xfId="2550"/>
    <cellStyle name="묮뎋_PRODUCT DETAIL Q1" xfId="2551"/>
    <cellStyle name="믅됞 [0.00]_PRODUCT DETAIL Q1" xfId="2552"/>
    <cellStyle name="믅됞_PRODUCT DETAIL Q1" xfId="2553"/>
    <cellStyle name="백분율 [0]" xfId="2554"/>
    <cellStyle name="백분율 [2]" xfId="2555"/>
    <cellStyle name="백분율 2" xfId="2556"/>
    <cellStyle name="보통" xfId="2557" builtinId="28" customBuiltin="1"/>
    <cellStyle name="뷭?_BOOKSHIP" xfId="2558"/>
    <cellStyle name="선택영역 가운데" xfId="2559"/>
    <cellStyle name="설명 텍스트" xfId="2560" builtinId="53" customBuiltin="1"/>
    <cellStyle name="셀 확인" xfId="2561" builtinId="23" customBuiltin="1"/>
    <cellStyle name="소숫점0" xfId="2562"/>
    <cellStyle name="소숫점3" xfId="2563"/>
    <cellStyle name="수량산출" xfId="2564"/>
    <cellStyle name="숫자(R)" xfId="2565"/>
    <cellStyle name="쉼표 [0]" xfId="2566" builtinId="6"/>
    <cellStyle name="쉼표 [0] 2" xfId="2567"/>
    <cellStyle name="스타일 1" xfId="2568"/>
    <cellStyle name="연결된 셀" xfId="2569" builtinId="24" customBuiltin="1"/>
    <cellStyle name="요약" xfId="2570" builtinId="25" customBuiltin="1"/>
    <cellStyle name="일반" xfId="2571"/>
    <cellStyle name="입력" xfId="2572" builtinId="20" customBuiltin="1"/>
    <cellStyle name="자리수" xfId="2573"/>
    <cellStyle name="자리수0" xfId="2574"/>
    <cellStyle name="정렬" xfId="2575"/>
    <cellStyle name="정렬범위" xfId="2576"/>
    <cellStyle name="제목" xfId="2577" builtinId="15" customBuiltin="1"/>
    <cellStyle name="제목 1" xfId="2578" builtinId="16" customBuiltin="1"/>
    <cellStyle name="제목 2" xfId="2579" builtinId="17" customBuiltin="1"/>
    <cellStyle name="제목 3" xfId="2580" builtinId="18" customBuiltin="1"/>
    <cellStyle name="제목 4" xfId="2581" builtinId="19" customBuiltin="1"/>
    <cellStyle name="좋음" xfId="2582" builtinId="26" customBuiltin="1"/>
    <cellStyle name="지하철정렬" xfId="2583"/>
    <cellStyle name="출력" xfId="2584" builtinId="21" customBuiltin="1"/>
    <cellStyle name="콤마 [0.00]" xfId="2585"/>
    <cellStyle name="콤마 [0]_ 4.하중계산  " xfId="2586"/>
    <cellStyle name="콤마 [0]_B측구~1" xfId="2587"/>
    <cellStyle name="콤마 [2]" xfId="2588"/>
    <cellStyle name="콤마_ 4.하중계산  " xfId="2589"/>
    <cellStyle name="통화 [0㉝〸" xfId="2590"/>
    <cellStyle name="퍼센트" xfId="2591"/>
    <cellStyle name="표" xfId="2592"/>
    <cellStyle name="표준" xfId="0" builtinId="0"/>
    <cellStyle name="표준 2" xfId="2593"/>
    <cellStyle name="표준 3" xfId="2594"/>
    <cellStyle name="표준 4" xfId="2595"/>
    <cellStyle name="표준_1-5_용수로공" xfId="2596"/>
    <cellStyle name="標準_Akia(F）-8" xfId="2597"/>
    <cellStyle name="표준_B측구~1" xfId="2598"/>
    <cellStyle name="표준_U형측구현황" xfId="2599"/>
    <cellStyle name="표준_집수정단위수량" xfId="2600"/>
    <cellStyle name="합산" xfId="2601"/>
    <cellStyle name="화폐기호" xfId="2602"/>
    <cellStyle name="화폐기호0" xfId="260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externalLink" Target="externalLinks/externalLink2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externalLink" Target="externalLinks/externalLink1.xml"/><Relationship Id="rId27" Type="http://schemas.openxmlformats.org/officeDocument/2006/relationships/calcChain" Target="calcChain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png"/></Relationships>
</file>

<file path=xl/drawings/_rels/drawing18.xml.rels><?xml version="1.0" encoding="UTF-8" standalone="yes"?>
<Relationships xmlns="http://schemas.openxmlformats.org/package/2006/relationships"><Relationship Id="rId2" Type="http://schemas.openxmlformats.org/officeDocument/2006/relationships/image" Target="../media/image10.emf"/><Relationship Id="rId1" Type="http://schemas.openxmlformats.org/officeDocument/2006/relationships/image" Target="../media/image3.emf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6.emf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8.emf"/></Relationships>
</file>

<file path=xl/drawings/_rels/vmlDrawing4.vml.rels><?xml version="1.0" encoding="UTF-8" standalone="yes"?>
<Relationships xmlns="http://schemas.openxmlformats.org/package/2006/relationships"><Relationship Id="rId1" Type="http://schemas.openxmlformats.org/officeDocument/2006/relationships/image" Target="../media/image9.emf"/></Relationships>
</file>

<file path=xl/drawings/_rels/vmlDrawing5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22</xdr:col>
      <xdr:colOff>0</xdr:colOff>
      <xdr:row>1</xdr:row>
      <xdr:rowOff>171450</xdr:rowOff>
    </xdr:from>
    <xdr:to>
      <xdr:col>22</xdr:col>
      <xdr:colOff>0</xdr:colOff>
      <xdr:row>2</xdr:row>
      <xdr:rowOff>114300</xdr:rowOff>
    </xdr:to>
    <xdr:sp macro="" textlink="">
      <xdr:nvSpPr>
        <xdr:cNvPr id="1025" name="Text 20"/>
        <xdr:cNvSpPr>
          <a:spLocks noRot="1" noChangeArrowheads="1"/>
        </xdr:cNvSpPr>
      </xdr:nvSpPr>
      <xdr:spPr bwMode="auto">
        <a:xfrm>
          <a:off x="8229600" y="304800"/>
          <a:ext cx="0" cy="190500"/>
        </a:xfrm>
        <a:prstGeom prst="rect">
          <a:avLst/>
        </a:prstGeom>
        <a:noFill/>
        <a:ln>
          <a:noFill/>
        </a:ln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ko-KR" altLang="en-US" sz="950" b="0" i="0" u="none" strike="noStrike" baseline="0">
              <a:solidFill>
                <a:srgbClr val="000000"/>
              </a:solidFill>
              <a:latin typeface="돋움"/>
              <a:ea typeface="돋움"/>
            </a:rPr>
            <a:t>부족토</a:t>
          </a:r>
        </a:p>
      </xdr:txBody>
    </xdr:sp>
    <xdr:clientData/>
  </xdr:twoCellAnchor>
  <xdr:twoCellAnchor>
    <xdr:from>
      <xdr:col>22</xdr:col>
      <xdr:colOff>0</xdr:colOff>
      <xdr:row>1</xdr:row>
      <xdr:rowOff>190500</xdr:rowOff>
    </xdr:from>
    <xdr:to>
      <xdr:col>22</xdr:col>
      <xdr:colOff>0</xdr:colOff>
      <xdr:row>2</xdr:row>
      <xdr:rowOff>133350</xdr:rowOff>
    </xdr:to>
    <xdr:sp macro="" textlink="">
      <xdr:nvSpPr>
        <xdr:cNvPr id="1026" name="Text 37"/>
        <xdr:cNvSpPr>
          <a:spLocks noRot="1" noChangeArrowheads="1"/>
        </xdr:cNvSpPr>
      </xdr:nvSpPr>
      <xdr:spPr bwMode="auto">
        <a:xfrm>
          <a:off x="8229600" y="323850"/>
          <a:ext cx="0" cy="190500"/>
        </a:xfrm>
        <a:prstGeom prst="rect">
          <a:avLst/>
        </a:prstGeom>
        <a:noFill/>
        <a:ln>
          <a:noFill/>
        </a:ln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ko-KR" altLang="en-US" sz="950" b="0" i="0" u="none" strike="noStrike" baseline="0">
              <a:solidFill>
                <a:srgbClr val="000000"/>
              </a:solidFill>
              <a:latin typeface="돋움"/>
              <a:ea typeface="돋움"/>
            </a:rPr>
            <a:t>신축이음</a:t>
          </a:r>
        </a:p>
        <a:p>
          <a:pPr algn="l" rtl="0">
            <a:defRPr sz="1000"/>
          </a:pPr>
          <a:endParaRPr lang="ko-KR" altLang="en-US" sz="950" b="0" i="0" u="none" strike="noStrike" baseline="0">
            <a:solidFill>
              <a:srgbClr val="000000"/>
            </a:solidFill>
            <a:latin typeface="돋움"/>
            <a:ea typeface="돋움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10</xdr:col>
      <xdr:colOff>0</xdr:colOff>
      <xdr:row>27</xdr:row>
      <xdr:rowOff>123825</xdr:rowOff>
    </xdr:to>
    <xdr:pic>
      <xdr:nvPicPr>
        <xdr:cNvPr id="2057" name="그림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620000" cy="4752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43</xdr:col>
          <xdr:colOff>0</xdr:colOff>
          <xdr:row>3</xdr:row>
          <xdr:rowOff>19050</xdr:rowOff>
        </xdr:from>
        <xdr:to>
          <xdr:col>75</xdr:col>
          <xdr:colOff>19050</xdr:colOff>
          <xdr:row>13</xdr:row>
          <xdr:rowOff>85725</xdr:rowOff>
        </xdr:to>
        <xdr:sp macro="" textlink="">
          <xdr:nvSpPr>
            <xdr:cNvPr id="3073" name="그림 214017" hidden="1">
              <a:extLst>
                <a:ext uri="{63B3BB69-23CF-44E3-9099-C40C66FF867C}">
                  <a14:compatExt spid="_x0000_s307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/>
            </a:solidFill>
            <a:ln w="9525">
              <a:solidFill>
                <a:srgbClr val="000000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  <xdr:twoCellAnchor editAs="oneCell">
    <xdr:from>
      <xdr:col>7</xdr:col>
      <xdr:colOff>76200</xdr:colOff>
      <xdr:row>3</xdr:row>
      <xdr:rowOff>9525</xdr:rowOff>
    </xdr:from>
    <xdr:to>
      <xdr:col>24</xdr:col>
      <xdr:colOff>76200</xdr:colOff>
      <xdr:row>13</xdr:row>
      <xdr:rowOff>9525</xdr:rowOff>
    </xdr:to>
    <xdr:pic>
      <xdr:nvPicPr>
        <xdr:cNvPr id="3082" name="그림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" y="771525"/>
          <a:ext cx="2428875" cy="190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19050</xdr:colOff>
      <xdr:row>3</xdr:row>
      <xdr:rowOff>171450</xdr:rowOff>
    </xdr:from>
    <xdr:to>
      <xdr:col>32</xdr:col>
      <xdr:colOff>19050</xdr:colOff>
      <xdr:row>12</xdr:row>
      <xdr:rowOff>190500</xdr:rowOff>
    </xdr:to>
    <xdr:pic>
      <xdr:nvPicPr>
        <xdr:cNvPr id="4105" name="그림 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2050" y="933450"/>
          <a:ext cx="4000500" cy="1733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9525</xdr:colOff>
      <xdr:row>3</xdr:row>
      <xdr:rowOff>142875</xdr:rowOff>
    </xdr:from>
    <xdr:to>
      <xdr:col>32</xdr:col>
      <xdr:colOff>0</xdr:colOff>
      <xdr:row>12</xdr:row>
      <xdr:rowOff>152400</xdr:rowOff>
    </xdr:to>
    <xdr:pic>
      <xdr:nvPicPr>
        <xdr:cNvPr id="5129" name="그림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525" y="904875"/>
          <a:ext cx="3990975" cy="1724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95250</xdr:colOff>
      <xdr:row>9</xdr:row>
      <xdr:rowOff>0</xdr:rowOff>
    </xdr:from>
    <xdr:to>
      <xdr:col>29</xdr:col>
      <xdr:colOff>85725</xdr:colOff>
      <xdr:row>9</xdr:row>
      <xdr:rowOff>0</xdr:rowOff>
    </xdr:to>
    <xdr:sp macro="" textlink="">
      <xdr:nvSpPr>
        <xdr:cNvPr id="6497" name="Line 1"/>
        <xdr:cNvSpPr>
          <a:spLocks noChangeShapeType="1"/>
        </xdr:cNvSpPr>
      </xdr:nvSpPr>
      <xdr:spPr bwMode="auto">
        <a:xfrm>
          <a:off x="219075" y="1352550"/>
          <a:ext cx="3248025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0</xdr:colOff>
      <xdr:row>9</xdr:row>
      <xdr:rowOff>0</xdr:rowOff>
    </xdr:from>
    <xdr:to>
      <xdr:col>12</xdr:col>
      <xdr:colOff>0</xdr:colOff>
      <xdr:row>12</xdr:row>
      <xdr:rowOff>0</xdr:rowOff>
    </xdr:to>
    <xdr:sp macro="" textlink="">
      <xdr:nvSpPr>
        <xdr:cNvPr id="6498" name="Line 2"/>
        <xdr:cNvSpPr>
          <a:spLocks noChangeShapeType="1"/>
        </xdr:cNvSpPr>
      </xdr:nvSpPr>
      <xdr:spPr bwMode="auto">
        <a:xfrm>
          <a:off x="1438275" y="1352550"/>
          <a:ext cx="0" cy="428625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13</xdr:row>
      <xdr:rowOff>0</xdr:rowOff>
    </xdr:from>
    <xdr:to>
      <xdr:col>18</xdr:col>
      <xdr:colOff>0</xdr:colOff>
      <xdr:row>13</xdr:row>
      <xdr:rowOff>0</xdr:rowOff>
    </xdr:to>
    <xdr:sp macro="" textlink="">
      <xdr:nvSpPr>
        <xdr:cNvPr id="6499" name="Line 3"/>
        <xdr:cNvSpPr>
          <a:spLocks noChangeShapeType="1"/>
        </xdr:cNvSpPr>
      </xdr:nvSpPr>
      <xdr:spPr bwMode="auto">
        <a:xfrm>
          <a:off x="1552575" y="1924050"/>
          <a:ext cx="57150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</xdr:col>
      <xdr:colOff>0</xdr:colOff>
      <xdr:row>19</xdr:row>
      <xdr:rowOff>0</xdr:rowOff>
    </xdr:from>
    <xdr:to>
      <xdr:col>23</xdr:col>
      <xdr:colOff>0</xdr:colOff>
      <xdr:row>19</xdr:row>
      <xdr:rowOff>0</xdr:rowOff>
    </xdr:to>
    <xdr:sp macro="" textlink="">
      <xdr:nvSpPr>
        <xdr:cNvPr id="6500" name="Line 4"/>
        <xdr:cNvSpPr>
          <a:spLocks noChangeShapeType="1"/>
        </xdr:cNvSpPr>
      </xdr:nvSpPr>
      <xdr:spPr bwMode="auto">
        <a:xfrm>
          <a:off x="981075" y="2781300"/>
          <a:ext cx="1714500" cy="0"/>
        </a:xfrm>
        <a:prstGeom prst="line">
          <a:avLst/>
        </a:prstGeom>
        <a:noFill/>
        <a:ln w="3175">
          <a:solidFill>
            <a:srgbClr val="000000"/>
          </a:solidFill>
          <a:round/>
          <a:headEnd type="oval" w="sm" len="sm"/>
          <a:tailEnd type="oval" w="sm" len="sm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</xdr:col>
      <xdr:colOff>0</xdr:colOff>
      <xdr:row>17</xdr:row>
      <xdr:rowOff>0</xdr:rowOff>
    </xdr:from>
    <xdr:to>
      <xdr:col>23</xdr:col>
      <xdr:colOff>0</xdr:colOff>
      <xdr:row>17</xdr:row>
      <xdr:rowOff>0</xdr:rowOff>
    </xdr:to>
    <xdr:sp macro="" textlink="">
      <xdr:nvSpPr>
        <xdr:cNvPr id="6501" name="Line 5"/>
        <xdr:cNvSpPr>
          <a:spLocks noChangeShapeType="1"/>
        </xdr:cNvSpPr>
      </xdr:nvSpPr>
      <xdr:spPr bwMode="auto">
        <a:xfrm>
          <a:off x="981075" y="2495550"/>
          <a:ext cx="1714500" cy="0"/>
        </a:xfrm>
        <a:prstGeom prst="line">
          <a:avLst/>
        </a:prstGeom>
        <a:noFill/>
        <a:ln w="3175">
          <a:solidFill>
            <a:srgbClr val="000000"/>
          </a:solidFill>
          <a:round/>
          <a:headEnd type="oval" w="sm" len="sm"/>
          <a:tailEnd type="oval" w="sm" len="sm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19</xdr:col>
      <xdr:colOff>0</xdr:colOff>
      <xdr:row>9</xdr:row>
      <xdr:rowOff>0</xdr:rowOff>
    </xdr:from>
    <xdr:to>
      <xdr:col>19</xdr:col>
      <xdr:colOff>0</xdr:colOff>
      <xdr:row>12</xdr:row>
      <xdr:rowOff>0</xdr:rowOff>
    </xdr:to>
    <xdr:sp macro="" textlink="">
      <xdr:nvSpPr>
        <xdr:cNvPr id="6502" name="Line 6"/>
        <xdr:cNvSpPr>
          <a:spLocks noChangeShapeType="1"/>
        </xdr:cNvSpPr>
      </xdr:nvSpPr>
      <xdr:spPr bwMode="auto">
        <a:xfrm flipV="1">
          <a:off x="2238375" y="1352550"/>
          <a:ext cx="0" cy="428625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</xdr:col>
      <xdr:colOff>0</xdr:colOff>
      <xdr:row>14</xdr:row>
      <xdr:rowOff>0</xdr:rowOff>
    </xdr:from>
    <xdr:to>
      <xdr:col>20</xdr:col>
      <xdr:colOff>0</xdr:colOff>
      <xdr:row>14</xdr:row>
      <xdr:rowOff>0</xdr:rowOff>
    </xdr:to>
    <xdr:sp macro="" textlink="">
      <xdr:nvSpPr>
        <xdr:cNvPr id="6503" name="Line 7"/>
        <xdr:cNvSpPr>
          <a:spLocks noChangeShapeType="1"/>
        </xdr:cNvSpPr>
      </xdr:nvSpPr>
      <xdr:spPr bwMode="auto">
        <a:xfrm>
          <a:off x="1323975" y="2066925"/>
          <a:ext cx="102870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20</xdr:col>
      <xdr:colOff>0</xdr:colOff>
      <xdr:row>9</xdr:row>
      <xdr:rowOff>0</xdr:rowOff>
    </xdr:from>
    <xdr:to>
      <xdr:col>20</xdr:col>
      <xdr:colOff>0</xdr:colOff>
      <xdr:row>14</xdr:row>
      <xdr:rowOff>0</xdr:rowOff>
    </xdr:to>
    <xdr:sp macro="" textlink="">
      <xdr:nvSpPr>
        <xdr:cNvPr id="6504" name="Line 8"/>
        <xdr:cNvSpPr>
          <a:spLocks noChangeShapeType="1"/>
        </xdr:cNvSpPr>
      </xdr:nvSpPr>
      <xdr:spPr bwMode="auto">
        <a:xfrm>
          <a:off x="2352675" y="1352550"/>
          <a:ext cx="0" cy="714375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</xdr:col>
      <xdr:colOff>0</xdr:colOff>
      <xdr:row>9</xdr:row>
      <xdr:rowOff>0</xdr:rowOff>
    </xdr:from>
    <xdr:to>
      <xdr:col>11</xdr:col>
      <xdr:colOff>0</xdr:colOff>
      <xdr:row>14</xdr:row>
      <xdr:rowOff>0</xdr:rowOff>
    </xdr:to>
    <xdr:sp macro="" textlink="">
      <xdr:nvSpPr>
        <xdr:cNvPr id="6505" name="Line 9"/>
        <xdr:cNvSpPr>
          <a:spLocks noChangeShapeType="1"/>
        </xdr:cNvSpPr>
      </xdr:nvSpPr>
      <xdr:spPr bwMode="auto">
        <a:xfrm>
          <a:off x="1323975" y="1352550"/>
          <a:ext cx="0" cy="714375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</xdr:col>
      <xdr:colOff>0</xdr:colOff>
      <xdr:row>14</xdr:row>
      <xdr:rowOff>0</xdr:rowOff>
    </xdr:from>
    <xdr:to>
      <xdr:col>21</xdr:col>
      <xdr:colOff>0</xdr:colOff>
      <xdr:row>14</xdr:row>
      <xdr:rowOff>57150</xdr:rowOff>
    </xdr:to>
    <xdr:sp macro="" textlink="">
      <xdr:nvSpPr>
        <xdr:cNvPr id="6506" name="Rectangle 10"/>
        <xdr:cNvSpPr>
          <a:spLocks noChangeArrowheads="1"/>
        </xdr:cNvSpPr>
      </xdr:nvSpPr>
      <xdr:spPr bwMode="auto">
        <a:xfrm>
          <a:off x="1209675" y="2066925"/>
          <a:ext cx="1257300" cy="57150"/>
        </a:xfrm>
        <a:prstGeom prst="rect">
          <a:avLst/>
        </a:prstGeom>
        <a:solidFill>
          <a:srgbClr val="FFFFFF"/>
        </a:solidFill>
        <a:ln w="6350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11</xdr:col>
      <xdr:colOff>0</xdr:colOff>
      <xdr:row>9</xdr:row>
      <xdr:rowOff>0</xdr:rowOff>
    </xdr:from>
    <xdr:to>
      <xdr:col>12</xdr:col>
      <xdr:colOff>0</xdr:colOff>
      <xdr:row>9</xdr:row>
      <xdr:rowOff>0</xdr:rowOff>
    </xdr:to>
    <xdr:sp macro="" textlink="">
      <xdr:nvSpPr>
        <xdr:cNvPr id="6507" name="Line 11"/>
        <xdr:cNvSpPr>
          <a:spLocks noChangeShapeType="1"/>
        </xdr:cNvSpPr>
      </xdr:nvSpPr>
      <xdr:spPr bwMode="auto">
        <a:xfrm>
          <a:off x="1323975" y="1352550"/>
          <a:ext cx="11430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19</xdr:col>
      <xdr:colOff>0</xdr:colOff>
      <xdr:row>9</xdr:row>
      <xdr:rowOff>0</xdr:rowOff>
    </xdr:from>
    <xdr:to>
      <xdr:col>20</xdr:col>
      <xdr:colOff>0</xdr:colOff>
      <xdr:row>9</xdr:row>
      <xdr:rowOff>0</xdr:rowOff>
    </xdr:to>
    <xdr:sp macro="" textlink="">
      <xdr:nvSpPr>
        <xdr:cNvPr id="6508" name="Line 12"/>
        <xdr:cNvSpPr>
          <a:spLocks noChangeShapeType="1"/>
        </xdr:cNvSpPr>
      </xdr:nvSpPr>
      <xdr:spPr bwMode="auto">
        <a:xfrm>
          <a:off x="2238375" y="1352550"/>
          <a:ext cx="11430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21</xdr:col>
      <xdr:colOff>9525</xdr:colOff>
      <xdr:row>14</xdr:row>
      <xdr:rowOff>57150</xdr:rowOff>
    </xdr:from>
    <xdr:to>
      <xdr:col>23</xdr:col>
      <xdr:colOff>0</xdr:colOff>
      <xdr:row>14</xdr:row>
      <xdr:rowOff>57150</xdr:rowOff>
    </xdr:to>
    <xdr:sp macro="" textlink="">
      <xdr:nvSpPr>
        <xdr:cNvPr id="6509" name="Line 13"/>
        <xdr:cNvSpPr>
          <a:spLocks noChangeShapeType="1"/>
        </xdr:cNvSpPr>
      </xdr:nvSpPr>
      <xdr:spPr bwMode="auto">
        <a:xfrm>
          <a:off x="2476500" y="2124075"/>
          <a:ext cx="219075" cy="0"/>
        </a:xfrm>
        <a:prstGeom prst="line">
          <a:avLst/>
        </a:prstGeom>
        <a:noFill/>
        <a:ln w="3175">
          <a:solidFill>
            <a:srgbClr val="000000"/>
          </a:solidFill>
          <a:prstDash val="dash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22</xdr:col>
      <xdr:colOff>104775</xdr:colOff>
      <xdr:row>8</xdr:row>
      <xdr:rowOff>133350</xdr:rowOff>
    </xdr:from>
    <xdr:to>
      <xdr:col>28</xdr:col>
      <xdr:colOff>9525</xdr:colOff>
      <xdr:row>14</xdr:row>
      <xdr:rowOff>57150</xdr:rowOff>
    </xdr:to>
    <xdr:sp macro="" textlink="">
      <xdr:nvSpPr>
        <xdr:cNvPr id="6510" name="Line 14"/>
        <xdr:cNvSpPr>
          <a:spLocks noChangeShapeType="1"/>
        </xdr:cNvSpPr>
      </xdr:nvSpPr>
      <xdr:spPr bwMode="auto">
        <a:xfrm flipV="1">
          <a:off x="2686050" y="1343025"/>
          <a:ext cx="590550" cy="781050"/>
        </a:xfrm>
        <a:prstGeom prst="line">
          <a:avLst/>
        </a:prstGeom>
        <a:noFill/>
        <a:ln w="3175">
          <a:solidFill>
            <a:srgbClr val="000000"/>
          </a:solidFill>
          <a:prstDash val="dash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</xdr:col>
      <xdr:colOff>0</xdr:colOff>
      <xdr:row>14</xdr:row>
      <xdr:rowOff>57150</xdr:rowOff>
    </xdr:from>
    <xdr:to>
      <xdr:col>10</xdr:col>
      <xdr:colOff>0</xdr:colOff>
      <xdr:row>14</xdr:row>
      <xdr:rowOff>57150</xdr:rowOff>
    </xdr:to>
    <xdr:sp macro="" textlink="">
      <xdr:nvSpPr>
        <xdr:cNvPr id="6511" name="Line 15"/>
        <xdr:cNvSpPr>
          <a:spLocks noChangeShapeType="1"/>
        </xdr:cNvSpPr>
      </xdr:nvSpPr>
      <xdr:spPr bwMode="auto">
        <a:xfrm flipH="1">
          <a:off x="981075" y="2124075"/>
          <a:ext cx="228600" cy="0"/>
        </a:xfrm>
        <a:prstGeom prst="line">
          <a:avLst/>
        </a:prstGeom>
        <a:noFill/>
        <a:ln w="3175">
          <a:solidFill>
            <a:srgbClr val="000000"/>
          </a:solidFill>
          <a:prstDash val="dash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</xdr:col>
      <xdr:colOff>0</xdr:colOff>
      <xdr:row>9</xdr:row>
      <xdr:rowOff>9525</xdr:rowOff>
    </xdr:from>
    <xdr:to>
      <xdr:col>8</xdr:col>
      <xdr:colOff>0</xdr:colOff>
      <xdr:row>14</xdr:row>
      <xdr:rowOff>57150</xdr:rowOff>
    </xdr:to>
    <xdr:sp macro="" textlink="">
      <xdr:nvSpPr>
        <xdr:cNvPr id="6512" name="Line 16"/>
        <xdr:cNvSpPr>
          <a:spLocks noChangeShapeType="1"/>
        </xdr:cNvSpPr>
      </xdr:nvSpPr>
      <xdr:spPr bwMode="auto">
        <a:xfrm flipH="1" flipV="1">
          <a:off x="495300" y="1362075"/>
          <a:ext cx="485775" cy="762000"/>
        </a:xfrm>
        <a:prstGeom prst="line">
          <a:avLst/>
        </a:prstGeom>
        <a:noFill/>
        <a:ln w="3175">
          <a:solidFill>
            <a:srgbClr val="000000"/>
          </a:solidFill>
          <a:prstDash val="dash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15</xdr:row>
      <xdr:rowOff>0</xdr:rowOff>
    </xdr:from>
    <xdr:to>
      <xdr:col>23</xdr:col>
      <xdr:colOff>0</xdr:colOff>
      <xdr:row>19</xdr:row>
      <xdr:rowOff>0</xdr:rowOff>
    </xdr:to>
    <xdr:sp macro="" textlink="">
      <xdr:nvSpPr>
        <xdr:cNvPr id="6513" name="Line 17"/>
        <xdr:cNvSpPr>
          <a:spLocks noChangeShapeType="1"/>
        </xdr:cNvSpPr>
      </xdr:nvSpPr>
      <xdr:spPr bwMode="auto">
        <a:xfrm>
          <a:off x="2695575" y="2209800"/>
          <a:ext cx="0" cy="57150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</xdr:col>
      <xdr:colOff>0</xdr:colOff>
      <xdr:row>15</xdr:row>
      <xdr:rowOff>0</xdr:rowOff>
    </xdr:from>
    <xdr:to>
      <xdr:col>8</xdr:col>
      <xdr:colOff>0</xdr:colOff>
      <xdr:row>19</xdr:row>
      <xdr:rowOff>0</xdr:rowOff>
    </xdr:to>
    <xdr:sp macro="" textlink="">
      <xdr:nvSpPr>
        <xdr:cNvPr id="6514" name="Line 18"/>
        <xdr:cNvSpPr>
          <a:spLocks noChangeShapeType="1"/>
        </xdr:cNvSpPr>
      </xdr:nvSpPr>
      <xdr:spPr bwMode="auto">
        <a:xfrm>
          <a:off x="981075" y="2209800"/>
          <a:ext cx="0" cy="57150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</xdr:col>
      <xdr:colOff>0</xdr:colOff>
      <xdr:row>15</xdr:row>
      <xdr:rowOff>0</xdr:rowOff>
    </xdr:from>
    <xdr:to>
      <xdr:col>11</xdr:col>
      <xdr:colOff>0</xdr:colOff>
      <xdr:row>17</xdr:row>
      <xdr:rowOff>0</xdr:rowOff>
    </xdr:to>
    <xdr:sp macro="" textlink="">
      <xdr:nvSpPr>
        <xdr:cNvPr id="6515" name="Line 19"/>
        <xdr:cNvSpPr>
          <a:spLocks noChangeShapeType="1"/>
        </xdr:cNvSpPr>
      </xdr:nvSpPr>
      <xdr:spPr bwMode="auto">
        <a:xfrm>
          <a:off x="1323975" y="2209800"/>
          <a:ext cx="0" cy="285750"/>
        </a:xfrm>
        <a:prstGeom prst="line">
          <a:avLst/>
        </a:prstGeom>
        <a:noFill/>
        <a:ln w="3175">
          <a:solidFill>
            <a:srgbClr val="000000"/>
          </a:solidFill>
          <a:round/>
          <a:headEnd type="none" w="sm" len="sm"/>
          <a:tailEnd type="oval" w="sm" len="sm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0</xdr:colOff>
      <xdr:row>15</xdr:row>
      <xdr:rowOff>0</xdr:rowOff>
    </xdr:from>
    <xdr:to>
      <xdr:col>12</xdr:col>
      <xdr:colOff>0</xdr:colOff>
      <xdr:row>17</xdr:row>
      <xdr:rowOff>0</xdr:rowOff>
    </xdr:to>
    <xdr:sp macro="" textlink="">
      <xdr:nvSpPr>
        <xdr:cNvPr id="6516" name="Line 20"/>
        <xdr:cNvSpPr>
          <a:spLocks noChangeShapeType="1"/>
        </xdr:cNvSpPr>
      </xdr:nvSpPr>
      <xdr:spPr bwMode="auto">
        <a:xfrm>
          <a:off x="1438275" y="2209800"/>
          <a:ext cx="0" cy="285750"/>
        </a:xfrm>
        <a:prstGeom prst="line">
          <a:avLst/>
        </a:prstGeom>
        <a:noFill/>
        <a:ln w="3175">
          <a:solidFill>
            <a:srgbClr val="000000"/>
          </a:solidFill>
          <a:round/>
          <a:headEnd type="none" w="sm" len="sm"/>
          <a:tailEnd type="oval" w="sm" len="sm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19</xdr:col>
      <xdr:colOff>0</xdr:colOff>
      <xdr:row>15</xdr:row>
      <xdr:rowOff>0</xdr:rowOff>
    </xdr:from>
    <xdr:to>
      <xdr:col>19</xdr:col>
      <xdr:colOff>0</xdr:colOff>
      <xdr:row>17</xdr:row>
      <xdr:rowOff>0</xdr:rowOff>
    </xdr:to>
    <xdr:sp macro="" textlink="">
      <xdr:nvSpPr>
        <xdr:cNvPr id="6517" name="Line 21"/>
        <xdr:cNvSpPr>
          <a:spLocks noChangeShapeType="1"/>
        </xdr:cNvSpPr>
      </xdr:nvSpPr>
      <xdr:spPr bwMode="auto">
        <a:xfrm>
          <a:off x="2238375" y="2209800"/>
          <a:ext cx="0" cy="285750"/>
        </a:xfrm>
        <a:prstGeom prst="line">
          <a:avLst/>
        </a:prstGeom>
        <a:noFill/>
        <a:ln w="3175">
          <a:solidFill>
            <a:srgbClr val="000000"/>
          </a:solidFill>
          <a:round/>
          <a:headEnd type="none" w="sm" len="sm"/>
          <a:tailEnd type="oval" w="sm" len="sm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20</xdr:col>
      <xdr:colOff>0</xdr:colOff>
      <xdr:row>15</xdr:row>
      <xdr:rowOff>0</xdr:rowOff>
    </xdr:from>
    <xdr:to>
      <xdr:col>20</xdr:col>
      <xdr:colOff>0</xdr:colOff>
      <xdr:row>17</xdr:row>
      <xdr:rowOff>0</xdr:rowOff>
    </xdr:to>
    <xdr:sp macro="" textlink="">
      <xdr:nvSpPr>
        <xdr:cNvPr id="6518" name="Line 22"/>
        <xdr:cNvSpPr>
          <a:spLocks noChangeShapeType="1"/>
        </xdr:cNvSpPr>
      </xdr:nvSpPr>
      <xdr:spPr bwMode="auto">
        <a:xfrm>
          <a:off x="2352675" y="2209800"/>
          <a:ext cx="0" cy="285750"/>
        </a:xfrm>
        <a:prstGeom prst="line">
          <a:avLst/>
        </a:prstGeom>
        <a:noFill/>
        <a:ln w="3175">
          <a:solidFill>
            <a:srgbClr val="000000"/>
          </a:solidFill>
          <a:round/>
          <a:headEnd type="none" w="sm" len="sm"/>
          <a:tailEnd type="oval" w="sm" len="sm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</xdr:col>
      <xdr:colOff>0</xdr:colOff>
      <xdr:row>4</xdr:row>
      <xdr:rowOff>0</xdr:rowOff>
    </xdr:from>
    <xdr:to>
      <xdr:col>4</xdr:col>
      <xdr:colOff>0</xdr:colOff>
      <xdr:row>7</xdr:row>
      <xdr:rowOff>0</xdr:rowOff>
    </xdr:to>
    <xdr:sp macro="" textlink="">
      <xdr:nvSpPr>
        <xdr:cNvPr id="6519" name="Line 23"/>
        <xdr:cNvSpPr>
          <a:spLocks noChangeShapeType="1"/>
        </xdr:cNvSpPr>
      </xdr:nvSpPr>
      <xdr:spPr bwMode="auto">
        <a:xfrm flipV="1">
          <a:off x="495300" y="638175"/>
          <a:ext cx="0" cy="4286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28</xdr:col>
      <xdr:colOff>0</xdr:colOff>
      <xdr:row>4</xdr:row>
      <xdr:rowOff>0</xdr:rowOff>
    </xdr:from>
    <xdr:to>
      <xdr:col>28</xdr:col>
      <xdr:colOff>0</xdr:colOff>
      <xdr:row>7</xdr:row>
      <xdr:rowOff>0</xdr:rowOff>
    </xdr:to>
    <xdr:sp macro="" textlink="">
      <xdr:nvSpPr>
        <xdr:cNvPr id="6520" name="Line 24"/>
        <xdr:cNvSpPr>
          <a:spLocks noChangeShapeType="1"/>
        </xdr:cNvSpPr>
      </xdr:nvSpPr>
      <xdr:spPr bwMode="auto">
        <a:xfrm flipV="1">
          <a:off x="3267075" y="638175"/>
          <a:ext cx="0" cy="4286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</xdr:col>
      <xdr:colOff>0</xdr:colOff>
      <xdr:row>4</xdr:row>
      <xdr:rowOff>0</xdr:rowOff>
    </xdr:from>
    <xdr:to>
      <xdr:col>28</xdr:col>
      <xdr:colOff>0</xdr:colOff>
      <xdr:row>4</xdr:row>
      <xdr:rowOff>0</xdr:rowOff>
    </xdr:to>
    <xdr:sp macro="" textlink="">
      <xdr:nvSpPr>
        <xdr:cNvPr id="6521" name="Line 25"/>
        <xdr:cNvSpPr>
          <a:spLocks noChangeShapeType="1"/>
        </xdr:cNvSpPr>
      </xdr:nvSpPr>
      <xdr:spPr bwMode="auto">
        <a:xfrm>
          <a:off x="495300" y="638175"/>
          <a:ext cx="2771775" cy="0"/>
        </a:xfrm>
        <a:prstGeom prst="line">
          <a:avLst/>
        </a:prstGeom>
        <a:noFill/>
        <a:ln w="9525">
          <a:solidFill>
            <a:srgbClr val="000000"/>
          </a:solidFill>
          <a:round/>
          <a:headEnd type="oval" w="sm" len="sm"/>
          <a:tailEnd type="oval" w="sm" len="sm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</xdr:col>
      <xdr:colOff>0</xdr:colOff>
      <xdr:row>6</xdr:row>
      <xdr:rowOff>0</xdr:rowOff>
    </xdr:from>
    <xdr:to>
      <xdr:col>28</xdr:col>
      <xdr:colOff>0</xdr:colOff>
      <xdr:row>6</xdr:row>
      <xdr:rowOff>0</xdr:rowOff>
    </xdr:to>
    <xdr:sp macro="" textlink="">
      <xdr:nvSpPr>
        <xdr:cNvPr id="6522" name="Line 26"/>
        <xdr:cNvSpPr>
          <a:spLocks noChangeShapeType="1"/>
        </xdr:cNvSpPr>
      </xdr:nvSpPr>
      <xdr:spPr bwMode="auto">
        <a:xfrm>
          <a:off x="495300" y="923925"/>
          <a:ext cx="2771775" cy="0"/>
        </a:xfrm>
        <a:prstGeom prst="line">
          <a:avLst/>
        </a:prstGeom>
        <a:noFill/>
        <a:ln w="9525">
          <a:solidFill>
            <a:srgbClr val="000000"/>
          </a:solidFill>
          <a:round/>
          <a:headEnd type="oval" w="sm" len="sm"/>
          <a:tailEnd type="oval" w="sm" len="sm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</xdr:col>
      <xdr:colOff>0</xdr:colOff>
      <xdr:row>6</xdr:row>
      <xdr:rowOff>0</xdr:rowOff>
    </xdr:from>
    <xdr:to>
      <xdr:col>11</xdr:col>
      <xdr:colOff>0</xdr:colOff>
      <xdr:row>7</xdr:row>
      <xdr:rowOff>0</xdr:rowOff>
    </xdr:to>
    <xdr:sp macro="" textlink="">
      <xdr:nvSpPr>
        <xdr:cNvPr id="6523" name="Line 27"/>
        <xdr:cNvSpPr>
          <a:spLocks noChangeShapeType="1"/>
        </xdr:cNvSpPr>
      </xdr:nvSpPr>
      <xdr:spPr bwMode="auto">
        <a:xfrm>
          <a:off x="1323975" y="923925"/>
          <a:ext cx="0" cy="142875"/>
        </a:xfrm>
        <a:prstGeom prst="line">
          <a:avLst/>
        </a:prstGeom>
        <a:noFill/>
        <a:ln w="9525">
          <a:solidFill>
            <a:srgbClr val="000000"/>
          </a:solidFill>
          <a:round/>
          <a:headEnd type="oval" w="sm" len="sm"/>
          <a:tailEnd type="none" w="sm" len="sm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0</xdr:colOff>
      <xdr:row>6</xdr:row>
      <xdr:rowOff>0</xdr:rowOff>
    </xdr:from>
    <xdr:to>
      <xdr:col>12</xdr:col>
      <xdr:colOff>0</xdr:colOff>
      <xdr:row>7</xdr:row>
      <xdr:rowOff>0</xdr:rowOff>
    </xdr:to>
    <xdr:sp macro="" textlink="">
      <xdr:nvSpPr>
        <xdr:cNvPr id="6524" name="Line 28"/>
        <xdr:cNvSpPr>
          <a:spLocks noChangeShapeType="1"/>
        </xdr:cNvSpPr>
      </xdr:nvSpPr>
      <xdr:spPr bwMode="auto">
        <a:xfrm>
          <a:off x="1438275" y="923925"/>
          <a:ext cx="0" cy="142875"/>
        </a:xfrm>
        <a:prstGeom prst="line">
          <a:avLst/>
        </a:prstGeom>
        <a:noFill/>
        <a:ln w="9525">
          <a:solidFill>
            <a:srgbClr val="000000"/>
          </a:solidFill>
          <a:round/>
          <a:headEnd type="oval" w="sm" len="sm"/>
          <a:tailEnd type="none" w="sm" len="sm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19</xdr:col>
      <xdr:colOff>0</xdr:colOff>
      <xdr:row>6</xdr:row>
      <xdr:rowOff>0</xdr:rowOff>
    </xdr:from>
    <xdr:to>
      <xdr:col>19</xdr:col>
      <xdr:colOff>0</xdr:colOff>
      <xdr:row>7</xdr:row>
      <xdr:rowOff>0</xdr:rowOff>
    </xdr:to>
    <xdr:sp macro="" textlink="">
      <xdr:nvSpPr>
        <xdr:cNvPr id="6525" name="Line 29"/>
        <xdr:cNvSpPr>
          <a:spLocks noChangeShapeType="1"/>
        </xdr:cNvSpPr>
      </xdr:nvSpPr>
      <xdr:spPr bwMode="auto">
        <a:xfrm>
          <a:off x="2238375" y="923925"/>
          <a:ext cx="0" cy="142875"/>
        </a:xfrm>
        <a:prstGeom prst="line">
          <a:avLst/>
        </a:prstGeom>
        <a:noFill/>
        <a:ln w="9525">
          <a:solidFill>
            <a:srgbClr val="000000"/>
          </a:solidFill>
          <a:round/>
          <a:headEnd type="oval" w="sm" len="sm"/>
          <a:tailEnd type="none" w="sm" len="sm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20</xdr:col>
      <xdr:colOff>0</xdr:colOff>
      <xdr:row>6</xdr:row>
      <xdr:rowOff>0</xdr:rowOff>
    </xdr:from>
    <xdr:to>
      <xdr:col>20</xdr:col>
      <xdr:colOff>0</xdr:colOff>
      <xdr:row>7</xdr:row>
      <xdr:rowOff>0</xdr:rowOff>
    </xdr:to>
    <xdr:sp macro="" textlink="">
      <xdr:nvSpPr>
        <xdr:cNvPr id="6526" name="Line 30"/>
        <xdr:cNvSpPr>
          <a:spLocks noChangeShapeType="1"/>
        </xdr:cNvSpPr>
      </xdr:nvSpPr>
      <xdr:spPr bwMode="auto">
        <a:xfrm>
          <a:off x="2352675" y="923925"/>
          <a:ext cx="0" cy="142875"/>
        </a:xfrm>
        <a:prstGeom prst="line">
          <a:avLst/>
        </a:prstGeom>
        <a:noFill/>
        <a:ln w="9525">
          <a:solidFill>
            <a:srgbClr val="000000"/>
          </a:solidFill>
          <a:round/>
          <a:headEnd type="oval" w="sm" len="sm"/>
          <a:tailEnd type="none" w="sm" len="sm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34</xdr:col>
      <xdr:colOff>9525</xdr:colOff>
      <xdr:row>9</xdr:row>
      <xdr:rowOff>0</xdr:rowOff>
    </xdr:from>
    <xdr:to>
      <xdr:col>38</xdr:col>
      <xdr:colOff>9525</xdr:colOff>
      <xdr:row>9</xdr:row>
      <xdr:rowOff>0</xdr:rowOff>
    </xdr:to>
    <xdr:sp macro="" textlink="">
      <xdr:nvSpPr>
        <xdr:cNvPr id="6527" name="Line 31"/>
        <xdr:cNvSpPr>
          <a:spLocks noChangeShapeType="1"/>
        </xdr:cNvSpPr>
      </xdr:nvSpPr>
      <xdr:spPr bwMode="auto">
        <a:xfrm>
          <a:off x="3962400" y="1352550"/>
          <a:ext cx="45720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34</xdr:col>
      <xdr:colOff>0</xdr:colOff>
      <xdr:row>14</xdr:row>
      <xdr:rowOff>0</xdr:rowOff>
    </xdr:from>
    <xdr:to>
      <xdr:col>36</xdr:col>
      <xdr:colOff>0</xdr:colOff>
      <xdr:row>14</xdr:row>
      <xdr:rowOff>0</xdr:rowOff>
    </xdr:to>
    <xdr:sp macro="" textlink="">
      <xdr:nvSpPr>
        <xdr:cNvPr id="6528" name="Line 32"/>
        <xdr:cNvSpPr>
          <a:spLocks noChangeShapeType="1"/>
        </xdr:cNvSpPr>
      </xdr:nvSpPr>
      <xdr:spPr bwMode="auto">
        <a:xfrm>
          <a:off x="3952875" y="2066925"/>
          <a:ext cx="22860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 type="oval" w="sm" len="sm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34</xdr:col>
      <xdr:colOff>0</xdr:colOff>
      <xdr:row>13</xdr:row>
      <xdr:rowOff>0</xdr:rowOff>
    </xdr:from>
    <xdr:to>
      <xdr:col>36</xdr:col>
      <xdr:colOff>0</xdr:colOff>
      <xdr:row>13</xdr:row>
      <xdr:rowOff>0</xdr:rowOff>
    </xdr:to>
    <xdr:sp macro="" textlink="">
      <xdr:nvSpPr>
        <xdr:cNvPr id="6529" name="Line 33"/>
        <xdr:cNvSpPr>
          <a:spLocks noChangeShapeType="1"/>
        </xdr:cNvSpPr>
      </xdr:nvSpPr>
      <xdr:spPr bwMode="auto">
        <a:xfrm>
          <a:off x="3952875" y="1924050"/>
          <a:ext cx="22860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 type="oval" w="sm" len="sm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36</xdr:col>
      <xdr:colOff>0</xdr:colOff>
      <xdr:row>9</xdr:row>
      <xdr:rowOff>9525</xdr:rowOff>
    </xdr:from>
    <xdr:to>
      <xdr:col>36</xdr:col>
      <xdr:colOff>9525</xdr:colOff>
      <xdr:row>17</xdr:row>
      <xdr:rowOff>0</xdr:rowOff>
    </xdr:to>
    <xdr:sp macro="" textlink="">
      <xdr:nvSpPr>
        <xdr:cNvPr id="6530" name="Line 34"/>
        <xdr:cNvSpPr>
          <a:spLocks noChangeShapeType="1"/>
        </xdr:cNvSpPr>
      </xdr:nvSpPr>
      <xdr:spPr bwMode="auto">
        <a:xfrm flipH="1">
          <a:off x="4181475" y="1362075"/>
          <a:ext cx="9525" cy="1133475"/>
        </a:xfrm>
        <a:prstGeom prst="line">
          <a:avLst/>
        </a:prstGeom>
        <a:noFill/>
        <a:ln w="3175">
          <a:solidFill>
            <a:srgbClr val="000000"/>
          </a:solidFill>
          <a:round/>
          <a:headEnd type="oval" w="sm" len="sm"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38</xdr:col>
      <xdr:colOff>0</xdr:colOff>
      <xdr:row>9</xdr:row>
      <xdr:rowOff>0</xdr:rowOff>
    </xdr:from>
    <xdr:to>
      <xdr:col>38</xdr:col>
      <xdr:colOff>0</xdr:colOff>
      <xdr:row>14</xdr:row>
      <xdr:rowOff>0</xdr:rowOff>
    </xdr:to>
    <xdr:sp macro="" textlink="">
      <xdr:nvSpPr>
        <xdr:cNvPr id="6531" name="Line 35"/>
        <xdr:cNvSpPr>
          <a:spLocks noChangeShapeType="1"/>
        </xdr:cNvSpPr>
      </xdr:nvSpPr>
      <xdr:spPr bwMode="auto">
        <a:xfrm>
          <a:off x="4410075" y="1352550"/>
          <a:ext cx="0" cy="714375"/>
        </a:xfrm>
        <a:prstGeom prst="line">
          <a:avLst/>
        </a:prstGeom>
        <a:noFill/>
        <a:ln w="3175">
          <a:solidFill>
            <a:srgbClr val="000000"/>
          </a:solidFill>
          <a:round/>
          <a:headEnd type="oval" w="sm" len="sm"/>
          <a:tailEnd type="oval" w="sm" len="sm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34</xdr:col>
      <xdr:colOff>0</xdr:colOff>
      <xdr:row>14</xdr:row>
      <xdr:rowOff>66675</xdr:rowOff>
    </xdr:from>
    <xdr:to>
      <xdr:col>36</xdr:col>
      <xdr:colOff>0</xdr:colOff>
      <xdr:row>14</xdr:row>
      <xdr:rowOff>66675</xdr:rowOff>
    </xdr:to>
    <xdr:sp macro="" textlink="">
      <xdr:nvSpPr>
        <xdr:cNvPr id="6532" name="Line 36"/>
        <xdr:cNvSpPr>
          <a:spLocks noChangeShapeType="1"/>
        </xdr:cNvSpPr>
      </xdr:nvSpPr>
      <xdr:spPr bwMode="auto">
        <a:xfrm>
          <a:off x="3952875" y="2133600"/>
          <a:ext cx="22860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 type="oval" w="sm" len="sm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35</xdr:col>
      <xdr:colOff>0</xdr:colOff>
      <xdr:row>14</xdr:row>
      <xdr:rowOff>0</xdr:rowOff>
    </xdr:from>
    <xdr:to>
      <xdr:col>37</xdr:col>
      <xdr:colOff>95250</xdr:colOff>
      <xdr:row>14</xdr:row>
      <xdr:rowOff>0</xdr:rowOff>
    </xdr:to>
    <xdr:sp macro="" textlink="">
      <xdr:nvSpPr>
        <xdr:cNvPr id="6533" name="Line 37"/>
        <xdr:cNvSpPr>
          <a:spLocks noChangeShapeType="1"/>
        </xdr:cNvSpPr>
      </xdr:nvSpPr>
      <xdr:spPr bwMode="auto">
        <a:xfrm>
          <a:off x="4067175" y="2066925"/>
          <a:ext cx="32385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31</xdr:col>
      <xdr:colOff>0</xdr:colOff>
      <xdr:row>9</xdr:row>
      <xdr:rowOff>0</xdr:rowOff>
    </xdr:from>
    <xdr:to>
      <xdr:col>33</xdr:col>
      <xdr:colOff>0</xdr:colOff>
      <xdr:row>9</xdr:row>
      <xdr:rowOff>0</xdr:rowOff>
    </xdr:to>
    <xdr:sp macro="" textlink="">
      <xdr:nvSpPr>
        <xdr:cNvPr id="6534" name="Line 38"/>
        <xdr:cNvSpPr>
          <a:spLocks noChangeShapeType="1"/>
        </xdr:cNvSpPr>
      </xdr:nvSpPr>
      <xdr:spPr bwMode="auto">
        <a:xfrm>
          <a:off x="3609975" y="1352550"/>
          <a:ext cx="228600" cy="0"/>
        </a:xfrm>
        <a:prstGeom prst="line">
          <a:avLst/>
        </a:prstGeom>
        <a:noFill/>
        <a:ln w="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31</xdr:col>
      <xdr:colOff>0</xdr:colOff>
      <xdr:row>14</xdr:row>
      <xdr:rowOff>76200</xdr:rowOff>
    </xdr:from>
    <xdr:to>
      <xdr:col>33</xdr:col>
      <xdr:colOff>0</xdr:colOff>
      <xdr:row>14</xdr:row>
      <xdr:rowOff>76200</xdr:rowOff>
    </xdr:to>
    <xdr:sp macro="" textlink="">
      <xdr:nvSpPr>
        <xdr:cNvPr id="6535" name="Line 39"/>
        <xdr:cNvSpPr>
          <a:spLocks noChangeShapeType="1"/>
        </xdr:cNvSpPr>
      </xdr:nvSpPr>
      <xdr:spPr bwMode="auto">
        <a:xfrm>
          <a:off x="3609975" y="2143125"/>
          <a:ext cx="228600" cy="0"/>
        </a:xfrm>
        <a:prstGeom prst="line">
          <a:avLst/>
        </a:prstGeom>
        <a:noFill/>
        <a:ln w="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33</xdr:col>
      <xdr:colOff>0</xdr:colOff>
      <xdr:row>9</xdr:row>
      <xdr:rowOff>0</xdr:rowOff>
    </xdr:from>
    <xdr:to>
      <xdr:col>33</xdr:col>
      <xdr:colOff>0</xdr:colOff>
      <xdr:row>14</xdr:row>
      <xdr:rowOff>66675</xdr:rowOff>
    </xdr:to>
    <xdr:sp macro="" textlink="">
      <xdr:nvSpPr>
        <xdr:cNvPr id="6536" name="Line 40"/>
        <xdr:cNvSpPr>
          <a:spLocks noChangeShapeType="1"/>
        </xdr:cNvSpPr>
      </xdr:nvSpPr>
      <xdr:spPr bwMode="auto">
        <a:xfrm>
          <a:off x="3838575" y="1352550"/>
          <a:ext cx="0" cy="781050"/>
        </a:xfrm>
        <a:prstGeom prst="line">
          <a:avLst/>
        </a:prstGeom>
        <a:noFill/>
        <a:ln w="0">
          <a:solidFill>
            <a:srgbClr val="000000"/>
          </a:solidFill>
          <a:round/>
          <a:headEnd type="oval" w="sm" len="sm"/>
          <a:tailEnd type="oval" w="sm" len="sm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18</xdr:col>
      <xdr:colOff>0</xdr:colOff>
      <xdr:row>12</xdr:row>
      <xdr:rowOff>0</xdr:rowOff>
    </xdr:from>
    <xdr:to>
      <xdr:col>19</xdr:col>
      <xdr:colOff>0</xdr:colOff>
      <xdr:row>13</xdr:row>
      <xdr:rowOff>0</xdr:rowOff>
    </xdr:to>
    <xdr:sp macro="" textlink="">
      <xdr:nvSpPr>
        <xdr:cNvPr id="6537" name="Line 41"/>
        <xdr:cNvSpPr>
          <a:spLocks noChangeShapeType="1"/>
        </xdr:cNvSpPr>
      </xdr:nvSpPr>
      <xdr:spPr bwMode="auto">
        <a:xfrm flipH="1">
          <a:off x="2124075" y="1781175"/>
          <a:ext cx="114300" cy="142875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0</xdr:colOff>
      <xdr:row>12</xdr:row>
      <xdr:rowOff>0</xdr:rowOff>
    </xdr:from>
    <xdr:to>
      <xdr:col>13</xdr:col>
      <xdr:colOff>0</xdr:colOff>
      <xdr:row>13</xdr:row>
      <xdr:rowOff>0</xdr:rowOff>
    </xdr:to>
    <xdr:sp macro="" textlink="">
      <xdr:nvSpPr>
        <xdr:cNvPr id="6538" name="Line 42"/>
        <xdr:cNvSpPr>
          <a:spLocks noChangeShapeType="1"/>
        </xdr:cNvSpPr>
      </xdr:nvSpPr>
      <xdr:spPr bwMode="auto">
        <a:xfrm>
          <a:off x="1438275" y="1781175"/>
          <a:ext cx="114300" cy="142875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</xdr:col>
      <xdr:colOff>19050</xdr:colOff>
      <xdr:row>50</xdr:row>
      <xdr:rowOff>38100</xdr:rowOff>
    </xdr:from>
    <xdr:to>
      <xdr:col>19</xdr:col>
      <xdr:colOff>76200</xdr:colOff>
      <xdr:row>50</xdr:row>
      <xdr:rowOff>38100</xdr:rowOff>
    </xdr:to>
    <xdr:sp macro="" textlink="">
      <xdr:nvSpPr>
        <xdr:cNvPr id="6539" name="Line 43"/>
        <xdr:cNvSpPr>
          <a:spLocks noChangeShapeType="1"/>
        </xdr:cNvSpPr>
      </xdr:nvSpPr>
      <xdr:spPr bwMode="auto">
        <a:xfrm>
          <a:off x="1228725" y="8181975"/>
          <a:ext cx="108585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76200</xdr:colOff>
      <xdr:row>43</xdr:row>
      <xdr:rowOff>19050</xdr:rowOff>
    </xdr:from>
    <xdr:to>
      <xdr:col>22</xdr:col>
      <xdr:colOff>19050</xdr:colOff>
      <xdr:row>43</xdr:row>
      <xdr:rowOff>19050</xdr:rowOff>
    </xdr:to>
    <xdr:sp macro="" textlink="">
      <xdr:nvSpPr>
        <xdr:cNvPr id="6540" name="Line 44"/>
        <xdr:cNvSpPr>
          <a:spLocks noChangeShapeType="1"/>
        </xdr:cNvSpPr>
      </xdr:nvSpPr>
      <xdr:spPr bwMode="auto">
        <a:xfrm>
          <a:off x="1514475" y="6962775"/>
          <a:ext cx="108585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95250</xdr:colOff>
      <xdr:row>9</xdr:row>
      <xdr:rowOff>0</xdr:rowOff>
    </xdr:from>
    <xdr:to>
      <xdr:col>29</xdr:col>
      <xdr:colOff>85725</xdr:colOff>
      <xdr:row>9</xdr:row>
      <xdr:rowOff>0</xdr:rowOff>
    </xdr:to>
    <xdr:sp macro="" textlink="">
      <xdr:nvSpPr>
        <xdr:cNvPr id="7521" name="Line 1"/>
        <xdr:cNvSpPr>
          <a:spLocks noChangeShapeType="1"/>
        </xdr:cNvSpPr>
      </xdr:nvSpPr>
      <xdr:spPr bwMode="auto">
        <a:xfrm>
          <a:off x="219075" y="1352550"/>
          <a:ext cx="3248025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0</xdr:colOff>
      <xdr:row>9</xdr:row>
      <xdr:rowOff>0</xdr:rowOff>
    </xdr:from>
    <xdr:to>
      <xdr:col>12</xdr:col>
      <xdr:colOff>0</xdr:colOff>
      <xdr:row>12</xdr:row>
      <xdr:rowOff>0</xdr:rowOff>
    </xdr:to>
    <xdr:sp macro="" textlink="">
      <xdr:nvSpPr>
        <xdr:cNvPr id="7522" name="Line 2"/>
        <xdr:cNvSpPr>
          <a:spLocks noChangeShapeType="1"/>
        </xdr:cNvSpPr>
      </xdr:nvSpPr>
      <xdr:spPr bwMode="auto">
        <a:xfrm>
          <a:off x="1438275" y="1352550"/>
          <a:ext cx="0" cy="428625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13</xdr:row>
      <xdr:rowOff>0</xdr:rowOff>
    </xdr:from>
    <xdr:to>
      <xdr:col>18</xdr:col>
      <xdr:colOff>0</xdr:colOff>
      <xdr:row>13</xdr:row>
      <xdr:rowOff>0</xdr:rowOff>
    </xdr:to>
    <xdr:sp macro="" textlink="">
      <xdr:nvSpPr>
        <xdr:cNvPr id="7523" name="Line 3"/>
        <xdr:cNvSpPr>
          <a:spLocks noChangeShapeType="1"/>
        </xdr:cNvSpPr>
      </xdr:nvSpPr>
      <xdr:spPr bwMode="auto">
        <a:xfrm>
          <a:off x="1552575" y="1924050"/>
          <a:ext cx="57150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</xdr:col>
      <xdr:colOff>0</xdr:colOff>
      <xdr:row>19</xdr:row>
      <xdr:rowOff>0</xdr:rowOff>
    </xdr:from>
    <xdr:to>
      <xdr:col>23</xdr:col>
      <xdr:colOff>0</xdr:colOff>
      <xdr:row>19</xdr:row>
      <xdr:rowOff>0</xdr:rowOff>
    </xdr:to>
    <xdr:sp macro="" textlink="">
      <xdr:nvSpPr>
        <xdr:cNvPr id="7524" name="Line 4"/>
        <xdr:cNvSpPr>
          <a:spLocks noChangeShapeType="1"/>
        </xdr:cNvSpPr>
      </xdr:nvSpPr>
      <xdr:spPr bwMode="auto">
        <a:xfrm>
          <a:off x="981075" y="2781300"/>
          <a:ext cx="1714500" cy="0"/>
        </a:xfrm>
        <a:prstGeom prst="line">
          <a:avLst/>
        </a:prstGeom>
        <a:noFill/>
        <a:ln w="3175">
          <a:solidFill>
            <a:srgbClr val="000000"/>
          </a:solidFill>
          <a:round/>
          <a:headEnd type="oval" w="sm" len="sm"/>
          <a:tailEnd type="oval" w="sm" len="sm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</xdr:col>
      <xdr:colOff>0</xdr:colOff>
      <xdr:row>17</xdr:row>
      <xdr:rowOff>0</xdr:rowOff>
    </xdr:from>
    <xdr:to>
      <xdr:col>23</xdr:col>
      <xdr:colOff>0</xdr:colOff>
      <xdr:row>17</xdr:row>
      <xdr:rowOff>0</xdr:rowOff>
    </xdr:to>
    <xdr:sp macro="" textlink="">
      <xdr:nvSpPr>
        <xdr:cNvPr id="7525" name="Line 5"/>
        <xdr:cNvSpPr>
          <a:spLocks noChangeShapeType="1"/>
        </xdr:cNvSpPr>
      </xdr:nvSpPr>
      <xdr:spPr bwMode="auto">
        <a:xfrm>
          <a:off x="981075" y="2495550"/>
          <a:ext cx="1714500" cy="0"/>
        </a:xfrm>
        <a:prstGeom prst="line">
          <a:avLst/>
        </a:prstGeom>
        <a:noFill/>
        <a:ln w="3175">
          <a:solidFill>
            <a:srgbClr val="000000"/>
          </a:solidFill>
          <a:round/>
          <a:headEnd type="oval" w="sm" len="sm"/>
          <a:tailEnd type="oval" w="sm" len="sm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19</xdr:col>
      <xdr:colOff>0</xdr:colOff>
      <xdr:row>9</xdr:row>
      <xdr:rowOff>0</xdr:rowOff>
    </xdr:from>
    <xdr:to>
      <xdr:col>19</xdr:col>
      <xdr:colOff>0</xdr:colOff>
      <xdr:row>12</xdr:row>
      <xdr:rowOff>0</xdr:rowOff>
    </xdr:to>
    <xdr:sp macro="" textlink="">
      <xdr:nvSpPr>
        <xdr:cNvPr id="7526" name="Line 6"/>
        <xdr:cNvSpPr>
          <a:spLocks noChangeShapeType="1"/>
        </xdr:cNvSpPr>
      </xdr:nvSpPr>
      <xdr:spPr bwMode="auto">
        <a:xfrm flipV="1">
          <a:off x="2238375" y="1352550"/>
          <a:ext cx="0" cy="428625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</xdr:col>
      <xdr:colOff>0</xdr:colOff>
      <xdr:row>14</xdr:row>
      <xdr:rowOff>0</xdr:rowOff>
    </xdr:from>
    <xdr:to>
      <xdr:col>20</xdr:col>
      <xdr:colOff>0</xdr:colOff>
      <xdr:row>14</xdr:row>
      <xdr:rowOff>0</xdr:rowOff>
    </xdr:to>
    <xdr:sp macro="" textlink="">
      <xdr:nvSpPr>
        <xdr:cNvPr id="7527" name="Line 7"/>
        <xdr:cNvSpPr>
          <a:spLocks noChangeShapeType="1"/>
        </xdr:cNvSpPr>
      </xdr:nvSpPr>
      <xdr:spPr bwMode="auto">
        <a:xfrm>
          <a:off x="1323975" y="2066925"/>
          <a:ext cx="102870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20</xdr:col>
      <xdr:colOff>0</xdr:colOff>
      <xdr:row>9</xdr:row>
      <xdr:rowOff>0</xdr:rowOff>
    </xdr:from>
    <xdr:to>
      <xdr:col>20</xdr:col>
      <xdr:colOff>0</xdr:colOff>
      <xdr:row>14</xdr:row>
      <xdr:rowOff>0</xdr:rowOff>
    </xdr:to>
    <xdr:sp macro="" textlink="">
      <xdr:nvSpPr>
        <xdr:cNvPr id="7528" name="Line 8"/>
        <xdr:cNvSpPr>
          <a:spLocks noChangeShapeType="1"/>
        </xdr:cNvSpPr>
      </xdr:nvSpPr>
      <xdr:spPr bwMode="auto">
        <a:xfrm>
          <a:off x="2352675" y="1352550"/>
          <a:ext cx="0" cy="714375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</xdr:col>
      <xdr:colOff>0</xdr:colOff>
      <xdr:row>9</xdr:row>
      <xdr:rowOff>0</xdr:rowOff>
    </xdr:from>
    <xdr:to>
      <xdr:col>11</xdr:col>
      <xdr:colOff>0</xdr:colOff>
      <xdr:row>14</xdr:row>
      <xdr:rowOff>0</xdr:rowOff>
    </xdr:to>
    <xdr:sp macro="" textlink="">
      <xdr:nvSpPr>
        <xdr:cNvPr id="7529" name="Line 9"/>
        <xdr:cNvSpPr>
          <a:spLocks noChangeShapeType="1"/>
        </xdr:cNvSpPr>
      </xdr:nvSpPr>
      <xdr:spPr bwMode="auto">
        <a:xfrm>
          <a:off x="1323975" y="1352550"/>
          <a:ext cx="0" cy="714375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</xdr:col>
      <xdr:colOff>0</xdr:colOff>
      <xdr:row>14</xdr:row>
      <xdr:rowOff>0</xdr:rowOff>
    </xdr:from>
    <xdr:to>
      <xdr:col>21</xdr:col>
      <xdr:colOff>0</xdr:colOff>
      <xdr:row>14</xdr:row>
      <xdr:rowOff>57150</xdr:rowOff>
    </xdr:to>
    <xdr:sp macro="" textlink="">
      <xdr:nvSpPr>
        <xdr:cNvPr id="7530" name="Rectangle 10"/>
        <xdr:cNvSpPr>
          <a:spLocks noChangeArrowheads="1"/>
        </xdr:cNvSpPr>
      </xdr:nvSpPr>
      <xdr:spPr bwMode="auto">
        <a:xfrm>
          <a:off x="1209675" y="2066925"/>
          <a:ext cx="1257300" cy="57150"/>
        </a:xfrm>
        <a:prstGeom prst="rect">
          <a:avLst/>
        </a:prstGeom>
        <a:solidFill>
          <a:srgbClr val="FFFFFF"/>
        </a:solidFill>
        <a:ln w="6350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11</xdr:col>
      <xdr:colOff>0</xdr:colOff>
      <xdr:row>9</xdr:row>
      <xdr:rowOff>0</xdr:rowOff>
    </xdr:from>
    <xdr:to>
      <xdr:col>12</xdr:col>
      <xdr:colOff>0</xdr:colOff>
      <xdr:row>9</xdr:row>
      <xdr:rowOff>0</xdr:rowOff>
    </xdr:to>
    <xdr:sp macro="" textlink="">
      <xdr:nvSpPr>
        <xdr:cNvPr id="7531" name="Line 11"/>
        <xdr:cNvSpPr>
          <a:spLocks noChangeShapeType="1"/>
        </xdr:cNvSpPr>
      </xdr:nvSpPr>
      <xdr:spPr bwMode="auto">
        <a:xfrm>
          <a:off x="1323975" y="1352550"/>
          <a:ext cx="11430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19</xdr:col>
      <xdr:colOff>0</xdr:colOff>
      <xdr:row>9</xdr:row>
      <xdr:rowOff>0</xdr:rowOff>
    </xdr:from>
    <xdr:to>
      <xdr:col>20</xdr:col>
      <xdr:colOff>0</xdr:colOff>
      <xdr:row>9</xdr:row>
      <xdr:rowOff>0</xdr:rowOff>
    </xdr:to>
    <xdr:sp macro="" textlink="">
      <xdr:nvSpPr>
        <xdr:cNvPr id="7532" name="Line 12"/>
        <xdr:cNvSpPr>
          <a:spLocks noChangeShapeType="1"/>
        </xdr:cNvSpPr>
      </xdr:nvSpPr>
      <xdr:spPr bwMode="auto">
        <a:xfrm>
          <a:off x="2238375" y="1352550"/>
          <a:ext cx="11430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21</xdr:col>
      <xdr:colOff>9525</xdr:colOff>
      <xdr:row>14</xdr:row>
      <xdr:rowOff>57150</xdr:rowOff>
    </xdr:from>
    <xdr:to>
      <xdr:col>23</xdr:col>
      <xdr:colOff>0</xdr:colOff>
      <xdr:row>14</xdr:row>
      <xdr:rowOff>57150</xdr:rowOff>
    </xdr:to>
    <xdr:sp macro="" textlink="">
      <xdr:nvSpPr>
        <xdr:cNvPr id="7533" name="Line 13"/>
        <xdr:cNvSpPr>
          <a:spLocks noChangeShapeType="1"/>
        </xdr:cNvSpPr>
      </xdr:nvSpPr>
      <xdr:spPr bwMode="auto">
        <a:xfrm>
          <a:off x="2476500" y="2124075"/>
          <a:ext cx="219075" cy="0"/>
        </a:xfrm>
        <a:prstGeom prst="line">
          <a:avLst/>
        </a:prstGeom>
        <a:noFill/>
        <a:ln w="3175">
          <a:solidFill>
            <a:srgbClr val="000000"/>
          </a:solidFill>
          <a:prstDash val="dash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22</xdr:col>
      <xdr:colOff>104775</xdr:colOff>
      <xdr:row>8</xdr:row>
      <xdr:rowOff>133350</xdr:rowOff>
    </xdr:from>
    <xdr:to>
      <xdr:col>28</xdr:col>
      <xdr:colOff>9525</xdr:colOff>
      <xdr:row>14</xdr:row>
      <xdr:rowOff>57150</xdr:rowOff>
    </xdr:to>
    <xdr:sp macro="" textlink="">
      <xdr:nvSpPr>
        <xdr:cNvPr id="7534" name="Line 14"/>
        <xdr:cNvSpPr>
          <a:spLocks noChangeShapeType="1"/>
        </xdr:cNvSpPr>
      </xdr:nvSpPr>
      <xdr:spPr bwMode="auto">
        <a:xfrm flipV="1">
          <a:off x="2686050" y="1343025"/>
          <a:ext cx="590550" cy="781050"/>
        </a:xfrm>
        <a:prstGeom prst="line">
          <a:avLst/>
        </a:prstGeom>
        <a:noFill/>
        <a:ln w="3175">
          <a:solidFill>
            <a:srgbClr val="000000"/>
          </a:solidFill>
          <a:prstDash val="dash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</xdr:col>
      <xdr:colOff>0</xdr:colOff>
      <xdr:row>14</xdr:row>
      <xdr:rowOff>57150</xdr:rowOff>
    </xdr:from>
    <xdr:to>
      <xdr:col>10</xdr:col>
      <xdr:colOff>0</xdr:colOff>
      <xdr:row>14</xdr:row>
      <xdr:rowOff>57150</xdr:rowOff>
    </xdr:to>
    <xdr:sp macro="" textlink="">
      <xdr:nvSpPr>
        <xdr:cNvPr id="7535" name="Line 15"/>
        <xdr:cNvSpPr>
          <a:spLocks noChangeShapeType="1"/>
        </xdr:cNvSpPr>
      </xdr:nvSpPr>
      <xdr:spPr bwMode="auto">
        <a:xfrm flipH="1">
          <a:off x="981075" y="2124075"/>
          <a:ext cx="228600" cy="0"/>
        </a:xfrm>
        <a:prstGeom prst="line">
          <a:avLst/>
        </a:prstGeom>
        <a:noFill/>
        <a:ln w="3175">
          <a:solidFill>
            <a:srgbClr val="000000"/>
          </a:solidFill>
          <a:prstDash val="dash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</xdr:col>
      <xdr:colOff>0</xdr:colOff>
      <xdr:row>9</xdr:row>
      <xdr:rowOff>9525</xdr:rowOff>
    </xdr:from>
    <xdr:to>
      <xdr:col>8</xdr:col>
      <xdr:colOff>0</xdr:colOff>
      <xdr:row>14</xdr:row>
      <xdr:rowOff>57150</xdr:rowOff>
    </xdr:to>
    <xdr:sp macro="" textlink="">
      <xdr:nvSpPr>
        <xdr:cNvPr id="7536" name="Line 16"/>
        <xdr:cNvSpPr>
          <a:spLocks noChangeShapeType="1"/>
        </xdr:cNvSpPr>
      </xdr:nvSpPr>
      <xdr:spPr bwMode="auto">
        <a:xfrm flipH="1" flipV="1">
          <a:off x="495300" y="1362075"/>
          <a:ext cx="485775" cy="762000"/>
        </a:xfrm>
        <a:prstGeom prst="line">
          <a:avLst/>
        </a:prstGeom>
        <a:noFill/>
        <a:ln w="3175">
          <a:solidFill>
            <a:srgbClr val="000000"/>
          </a:solidFill>
          <a:prstDash val="dash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15</xdr:row>
      <xdr:rowOff>0</xdr:rowOff>
    </xdr:from>
    <xdr:to>
      <xdr:col>23</xdr:col>
      <xdr:colOff>0</xdr:colOff>
      <xdr:row>19</xdr:row>
      <xdr:rowOff>0</xdr:rowOff>
    </xdr:to>
    <xdr:sp macro="" textlink="">
      <xdr:nvSpPr>
        <xdr:cNvPr id="7537" name="Line 17"/>
        <xdr:cNvSpPr>
          <a:spLocks noChangeShapeType="1"/>
        </xdr:cNvSpPr>
      </xdr:nvSpPr>
      <xdr:spPr bwMode="auto">
        <a:xfrm>
          <a:off x="2695575" y="2209800"/>
          <a:ext cx="0" cy="57150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</xdr:col>
      <xdr:colOff>0</xdr:colOff>
      <xdr:row>15</xdr:row>
      <xdr:rowOff>0</xdr:rowOff>
    </xdr:from>
    <xdr:to>
      <xdr:col>8</xdr:col>
      <xdr:colOff>0</xdr:colOff>
      <xdr:row>19</xdr:row>
      <xdr:rowOff>0</xdr:rowOff>
    </xdr:to>
    <xdr:sp macro="" textlink="">
      <xdr:nvSpPr>
        <xdr:cNvPr id="7538" name="Line 18"/>
        <xdr:cNvSpPr>
          <a:spLocks noChangeShapeType="1"/>
        </xdr:cNvSpPr>
      </xdr:nvSpPr>
      <xdr:spPr bwMode="auto">
        <a:xfrm>
          <a:off x="981075" y="2209800"/>
          <a:ext cx="0" cy="57150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</xdr:col>
      <xdr:colOff>0</xdr:colOff>
      <xdr:row>15</xdr:row>
      <xdr:rowOff>0</xdr:rowOff>
    </xdr:from>
    <xdr:to>
      <xdr:col>11</xdr:col>
      <xdr:colOff>0</xdr:colOff>
      <xdr:row>17</xdr:row>
      <xdr:rowOff>0</xdr:rowOff>
    </xdr:to>
    <xdr:sp macro="" textlink="">
      <xdr:nvSpPr>
        <xdr:cNvPr id="7539" name="Line 19"/>
        <xdr:cNvSpPr>
          <a:spLocks noChangeShapeType="1"/>
        </xdr:cNvSpPr>
      </xdr:nvSpPr>
      <xdr:spPr bwMode="auto">
        <a:xfrm>
          <a:off x="1323975" y="2209800"/>
          <a:ext cx="0" cy="285750"/>
        </a:xfrm>
        <a:prstGeom prst="line">
          <a:avLst/>
        </a:prstGeom>
        <a:noFill/>
        <a:ln w="3175">
          <a:solidFill>
            <a:srgbClr val="000000"/>
          </a:solidFill>
          <a:round/>
          <a:headEnd type="none" w="sm" len="sm"/>
          <a:tailEnd type="oval" w="sm" len="sm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0</xdr:colOff>
      <xdr:row>15</xdr:row>
      <xdr:rowOff>0</xdr:rowOff>
    </xdr:from>
    <xdr:to>
      <xdr:col>12</xdr:col>
      <xdr:colOff>0</xdr:colOff>
      <xdr:row>17</xdr:row>
      <xdr:rowOff>0</xdr:rowOff>
    </xdr:to>
    <xdr:sp macro="" textlink="">
      <xdr:nvSpPr>
        <xdr:cNvPr id="7540" name="Line 20"/>
        <xdr:cNvSpPr>
          <a:spLocks noChangeShapeType="1"/>
        </xdr:cNvSpPr>
      </xdr:nvSpPr>
      <xdr:spPr bwMode="auto">
        <a:xfrm>
          <a:off x="1438275" y="2209800"/>
          <a:ext cx="0" cy="285750"/>
        </a:xfrm>
        <a:prstGeom prst="line">
          <a:avLst/>
        </a:prstGeom>
        <a:noFill/>
        <a:ln w="3175">
          <a:solidFill>
            <a:srgbClr val="000000"/>
          </a:solidFill>
          <a:round/>
          <a:headEnd type="none" w="sm" len="sm"/>
          <a:tailEnd type="oval" w="sm" len="sm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19</xdr:col>
      <xdr:colOff>0</xdr:colOff>
      <xdr:row>15</xdr:row>
      <xdr:rowOff>0</xdr:rowOff>
    </xdr:from>
    <xdr:to>
      <xdr:col>19</xdr:col>
      <xdr:colOff>0</xdr:colOff>
      <xdr:row>17</xdr:row>
      <xdr:rowOff>0</xdr:rowOff>
    </xdr:to>
    <xdr:sp macro="" textlink="">
      <xdr:nvSpPr>
        <xdr:cNvPr id="7541" name="Line 21"/>
        <xdr:cNvSpPr>
          <a:spLocks noChangeShapeType="1"/>
        </xdr:cNvSpPr>
      </xdr:nvSpPr>
      <xdr:spPr bwMode="auto">
        <a:xfrm>
          <a:off x="2238375" y="2209800"/>
          <a:ext cx="0" cy="285750"/>
        </a:xfrm>
        <a:prstGeom prst="line">
          <a:avLst/>
        </a:prstGeom>
        <a:noFill/>
        <a:ln w="3175">
          <a:solidFill>
            <a:srgbClr val="000000"/>
          </a:solidFill>
          <a:round/>
          <a:headEnd type="none" w="sm" len="sm"/>
          <a:tailEnd type="oval" w="sm" len="sm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20</xdr:col>
      <xdr:colOff>0</xdr:colOff>
      <xdr:row>15</xdr:row>
      <xdr:rowOff>0</xdr:rowOff>
    </xdr:from>
    <xdr:to>
      <xdr:col>20</xdr:col>
      <xdr:colOff>0</xdr:colOff>
      <xdr:row>17</xdr:row>
      <xdr:rowOff>0</xdr:rowOff>
    </xdr:to>
    <xdr:sp macro="" textlink="">
      <xdr:nvSpPr>
        <xdr:cNvPr id="7542" name="Line 22"/>
        <xdr:cNvSpPr>
          <a:spLocks noChangeShapeType="1"/>
        </xdr:cNvSpPr>
      </xdr:nvSpPr>
      <xdr:spPr bwMode="auto">
        <a:xfrm>
          <a:off x="2352675" y="2209800"/>
          <a:ext cx="0" cy="285750"/>
        </a:xfrm>
        <a:prstGeom prst="line">
          <a:avLst/>
        </a:prstGeom>
        <a:noFill/>
        <a:ln w="3175">
          <a:solidFill>
            <a:srgbClr val="000000"/>
          </a:solidFill>
          <a:round/>
          <a:headEnd type="none" w="sm" len="sm"/>
          <a:tailEnd type="oval" w="sm" len="sm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</xdr:col>
      <xdr:colOff>0</xdr:colOff>
      <xdr:row>4</xdr:row>
      <xdr:rowOff>0</xdr:rowOff>
    </xdr:from>
    <xdr:to>
      <xdr:col>4</xdr:col>
      <xdr:colOff>0</xdr:colOff>
      <xdr:row>7</xdr:row>
      <xdr:rowOff>0</xdr:rowOff>
    </xdr:to>
    <xdr:sp macro="" textlink="">
      <xdr:nvSpPr>
        <xdr:cNvPr id="7543" name="Line 23"/>
        <xdr:cNvSpPr>
          <a:spLocks noChangeShapeType="1"/>
        </xdr:cNvSpPr>
      </xdr:nvSpPr>
      <xdr:spPr bwMode="auto">
        <a:xfrm flipV="1">
          <a:off x="495300" y="638175"/>
          <a:ext cx="0" cy="4286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28</xdr:col>
      <xdr:colOff>0</xdr:colOff>
      <xdr:row>4</xdr:row>
      <xdr:rowOff>0</xdr:rowOff>
    </xdr:from>
    <xdr:to>
      <xdr:col>28</xdr:col>
      <xdr:colOff>0</xdr:colOff>
      <xdr:row>7</xdr:row>
      <xdr:rowOff>0</xdr:rowOff>
    </xdr:to>
    <xdr:sp macro="" textlink="">
      <xdr:nvSpPr>
        <xdr:cNvPr id="7544" name="Line 24"/>
        <xdr:cNvSpPr>
          <a:spLocks noChangeShapeType="1"/>
        </xdr:cNvSpPr>
      </xdr:nvSpPr>
      <xdr:spPr bwMode="auto">
        <a:xfrm flipV="1">
          <a:off x="3267075" y="638175"/>
          <a:ext cx="0" cy="4286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</xdr:col>
      <xdr:colOff>0</xdr:colOff>
      <xdr:row>4</xdr:row>
      <xdr:rowOff>0</xdr:rowOff>
    </xdr:from>
    <xdr:to>
      <xdr:col>28</xdr:col>
      <xdr:colOff>0</xdr:colOff>
      <xdr:row>4</xdr:row>
      <xdr:rowOff>0</xdr:rowOff>
    </xdr:to>
    <xdr:sp macro="" textlink="">
      <xdr:nvSpPr>
        <xdr:cNvPr id="7545" name="Line 25"/>
        <xdr:cNvSpPr>
          <a:spLocks noChangeShapeType="1"/>
        </xdr:cNvSpPr>
      </xdr:nvSpPr>
      <xdr:spPr bwMode="auto">
        <a:xfrm>
          <a:off x="495300" y="638175"/>
          <a:ext cx="2771775" cy="0"/>
        </a:xfrm>
        <a:prstGeom prst="line">
          <a:avLst/>
        </a:prstGeom>
        <a:noFill/>
        <a:ln w="9525">
          <a:solidFill>
            <a:srgbClr val="000000"/>
          </a:solidFill>
          <a:round/>
          <a:headEnd type="oval" w="sm" len="sm"/>
          <a:tailEnd type="oval" w="sm" len="sm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</xdr:col>
      <xdr:colOff>0</xdr:colOff>
      <xdr:row>6</xdr:row>
      <xdr:rowOff>0</xdr:rowOff>
    </xdr:from>
    <xdr:to>
      <xdr:col>28</xdr:col>
      <xdr:colOff>0</xdr:colOff>
      <xdr:row>6</xdr:row>
      <xdr:rowOff>0</xdr:rowOff>
    </xdr:to>
    <xdr:sp macro="" textlink="">
      <xdr:nvSpPr>
        <xdr:cNvPr id="7546" name="Line 26"/>
        <xdr:cNvSpPr>
          <a:spLocks noChangeShapeType="1"/>
        </xdr:cNvSpPr>
      </xdr:nvSpPr>
      <xdr:spPr bwMode="auto">
        <a:xfrm>
          <a:off x="495300" y="923925"/>
          <a:ext cx="2771775" cy="0"/>
        </a:xfrm>
        <a:prstGeom prst="line">
          <a:avLst/>
        </a:prstGeom>
        <a:noFill/>
        <a:ln w="9525">
          <a:solidFill>
            <a:srgbClr val="000000"/>
          </a:solidFill>
          <a:round/>
          <a:headEnd type="oval" w="sm" len="sm"/>
          <a:tailEnd type="oval" w="sm" len="sm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</xdr:col>
      <xdr:colOff>0</xdr:colOff>
      <xdr:row>6</xdr:row>
      <xdr:rowOff>0</xdr:rowOff>
    </xdr:from>
    <xdr:to>
      <xdr:col>11</xdr:col>
      <xdr:colOff>0</xdr:colOff>
      <xdr:row>7</xdr:row>
      <xdr:rowOff>0</xdr:rowOff>
    </xdr:to>
    <xdr:sp macro="" textlink="">
      <xdr:nvSpPr>
        <xdr:cNvPr id="7547" name="Line 27"/>
        <xdr:cNvSpPr>
          <a:spLocks noChangeShapeType="1"/>
        </xdr:cNvSpPr>
      </xdr:nvSpPr>
      <xdr:spPr bwMode="auto">
        <a:xfrm>
          <a:off x="1323975" y="923925"/>
          <a:ext cx="0" cy="142875"/>
        </a:xfrm>
        <a:prstGeom prst="line">
          <a:avLst/>
        </a:prstGeom>
        <a:noFill/>
        <a:ln w="9525">
          <a:solidFill>
            <a:srgbClr val="000000"/>
          </a:solidFill>
          <a:round/>
          <a:headEnd type="oval" w="sm" len="sm"/>
          <a:tailEnd type="none" w="sm" len="sm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0</xdr:colOff>
      <xdr:row>6</xdr:row>
      <xdr:rowOff>0</xdr:rowOff>
    </xdr:from>
    <xdr:to>
      <xdr:col>12</xdr:col>
      <xdr:colOff>0</xdr:colOff>
      <xdr:row>7</xdr:row>
      <xdr:rowOff>0</xdr:rowOff>
    </xdr:to>
    <xdr:sp macro="" textlink="">
      <xdr:nvSpPr>
        <xdr:cNvPr id="7548" name="Line 28"/>
        <xdr:cNvSpPr>
          <a:spLocks noChangeShapeType="1"/>
        </xdr:cNvSpPr>
      </xdr:nvSpPr>
      <xdr:spPr bwMode="auto">
        <a:xfrm>
          <a:off x="1438275" y="923925"/>
          <a:ext cx="0" cy="142875"/>
        </a:xfrm>
        <a:prstGeom prst="line">
          <a:avLst/>
        </a:prstGeom>
        <a:noFill/>
        <a:ln w="9525">
          <a:solidFill>
            <a:srgbClr val="000000"/>
          </a:solidFill>
          <a:round/>
          <a:headEnd type="oval" w="sm" len="sm"/>
          <a:tailEnd type="none" w="sm" len="sm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19</xdr:col>
      <xdr:colOff>0</xdr:colOff>
      <xdr:row>6</xdr:row>
      <xdr:rowOff>0</xdr:rowOff>
    </xdr:from>
    <xdr:to>
      <xdr:col>19</xdr:col>
      <xdr:colOff>0</xdr:colOff>
      <xdr:row>7</xdr:row>
      <xdr:rowOff>0</xdr:rowOff>
    </xdr:to>
    <xdr:sp macro="" textlink="">
      <xdr:nvSpPr>
        <xdr:cNvPr id="7549" name="Line 29"/>
        <xdr:cNvSpPr>
          <a:spLocks noChangeShapeType="1"/>
        </xdr:cNvSpPr>
      </xdr:nvSpPr>
      <xdr:spPr bwMode="auto">
        <a:xfrm>
          <a:off x="2238375" y="923925"/>
          <a:ext cx="0" cy="142875"/>
        </a:xfrm>
        <a:prstGeom prst="line">
          <a:avLst/>
        </a:prstGeom>
        <a:noFill/>
        <a:ln w="9525">
          <a:solidFill>
            <a:srgbClr val="000000"/>
          </a:solidFill>
          <a:round/>
          <a:headEnd type="oval" w="sm" len="sm"/>
          <a:tailEnd type="none" w="sm" len="sm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20</xdr:col>
      <xdr:colOff>0</xdr:colOff>
      <xdr:row>6</xdr:row>
      <xdr:rowOff>0</xdr:rowOff>
    </xdr:from>
    <xdr:to>
      <xdr:col>20</xdr:col>
      <xdr:colOff>0</xdr:colOff>
      <xdr:row>7</xdr:row>
      <xdr:rowOff>0</xdr:rowOff>
    </xdr:to>
    <xdr:sp macro="" textlink="">
      <xdr:nvSpPr>
        <xdr:cNvPr id="7550" name="Line 30"/>
        <xdr:cNvSpPr>
          <a:spLocks noChangeShapeType="1"/>
        </xdr:cNvSpPr>
      </xdr:nvSpPr>
      <xdr:spPr bwMode="auto">
        <a:xfrm>
          <a:off x="2352675" y="923925"/>
          <a:ext cx="0" cy="142875"/>
        </a:xfrm>
        <a:prstGeom prst="line">
          <a:avLst/>
        </a:prstGeom>
        <a:noFill/>
        <a:ln w="9525">
          <a:solidFill>
            <a:srgbClr val="000000"/>
          </a:solidFill>
          <a:round/>
          <a:headEnd type="oval" w="sm" len="sm"/>
          <a:tailEnd type="none" w="sm" len="sm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34</xdr:col>
      <xdr:colOff>9525</xdr:colOff>
      <xdr:row>9</xdr:row>
      <xdr:rowOff>0</xdr:rowOff>
    </xdr:from>
    <xdr:to>
      <xdr:col>38</xdr:col>
      <xdr:colOff>9525</xdr:colOff>
      <xdr:row>9</xdr:row>
      <xdr:rowOff>0</xdr:rowOff>
    </xdr:to>
    <xdr:sp macro="" textlink="">
      <xdr:nvSpPr>
        <xdr:cNvPr id="7551" name="Line 31"/>
        <xdr:cNvSpPr>
          <a:spLocks noChangeShapeType="1"/>
        </xdr:cNvSpPr>
      </xdr:nvSpPr>
      <xdr:spPr bwMode="auto">
        <a:xfrm>
          <a:off x="3962400" y="1352550"/>
          <a:ext cx="45720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34</xdr:col>
      <xdr:colOff>0</xdr:colOff>
      <xdr:row>14</xdr:row>
      <xdr:rowOff>0</xdr:rowOff>
    </xdr:from>
    <xdr:to>
      <xdr:col>36</xdr:col>
      <xdr:colOff>0</xdr:colOff>
      <xdr:row>14</xdr:row>
      <xdr:rowOff>0</xdr:rowOff>
    </xdr:to>
    <xdr:sp macro="" textlink="">
      <xdr:nvSpPr>
        <xdr:cNvPr id="7552" name="Line 32"/>
        <xdr:cNvSpPr>
          <a:spLocks noChangeShapeType="1"/>
        </xdr:cNvSpPr>
      </xdr:nvSpPr>
      <xdr:spPr bwMode="auto">
        <a:xfrm>
          <a:off x="3952875" y="2066925"/>
          <a:ext cx="22860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 type="oval" w="sm" len="sm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34</xdr:col>
      <xdr:colOff>0</xdr:colOff>
      <xdr:row>13</xdr:row>
      <xdr:rowOff>0</xdr:rowOff>
    </xdr:from>
    <xdr:to>
      <xdr:col>36</xdr:col>
      <xdr:colOff>0</xdr:colOff>
      <xdr:row>13</xdr:row>
      <xdr:rowOff>0</xdr:rowOff>
    </xdr:to>
    <xdr:sp macro="" textlink="">
      <xdr:nvSpPr>
        <xdr:cNvPr id="7553" name="Line 33"/>
        <xdr:cNvSpPr>
          <a:spLocks noChangeShapeType="1"/>
        </xdr:cNvSpPr>
      </xdr:nvSpPr>
      <xdr:spPr bwMode="auto">
        <a:xfrm>
          <a:off x="3952875" y="1924050"/>
          <a:ext cx="22860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 type="oval" w="sm" len="sm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36</xdr:col>
      <xdr:colOff>0</xdr:colOff>
      <xdr:row>9</xdr:row>
      <xdr:rowOff>9525</xdr:rowOff>
    </xdr:from>
    <xdr:to>
      <xdr:col>36</xdr:col>
      <xdr:colOff>9525</xdr:colOff>
      <xdr:row>17</xdr:row>
      <xdr:rowOff>0</xdr:rowOff>
    </xdr:to>
    <xdr:sp macro="" textlink="">
      <xdr:nvSpPr>
        <xdr:cNvPr id="7554" name="Line 34"/>
        <xdr:cNvSpPr>
          <a:spLocks noChangeShapeType="1"/>
        </xdr:cNvSpPr>
      </xdr:nvSpPr>
      <xdr:spPr bwMode="auto">
        <a:xfrm flipH="1">
          <a:off x="4181475" y="1362075"/>
          <a:ext cx="9525" cy="1133475"/>
        </a:xfrm>
        <a:prstGeom prst="line">
          <a:avLst/>
        </a:prstGeom>
        <a:noFill/>
        <a:ln w="3175">
          <a:solidFill>
            <a:srgbClr val="000000"/>
          </a:solidFill>
          <a:round/>
          <a:headEnd type="oval" w="sm" len="sm"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38</xdr:col>
      <xdr:colOff>0</xdr:colOff>
      <xdr:row>9</xdr:row>
      <xdr:rowOff>0</xdr:rowOff>
    </xdr:from>
    <xdr:to>
      <xdr:col>38</xdr:col>
      <xdr:colOff>0</xdr:colOff>
      <xdr:row>14</xdr:row>
      <xdr:rowOff>0</xdr:rowOff>
    </xdr:to>
    <xdr:sp macro="" textlink="">
      <xdr:nvSpPr>
        <xdr:cNvPr id="7555" name="Line 35"/>
        <xdr:cNvSpPr>
          <a:spLocks noChangeShapeType="1"/>
        </xdr:cNvSpPr>
      </xdr:nvSpPr>
      <xdr:spPr bwMode="auto">
        <a:xfrm>
          <a:off x="4410075" y="1352550"/>
          <a:ext cx="0" cy="714375"/>
        </a:xfrm>
        <a:prstGeom prst="line">
          <a:avLst/>
        </a:prstGeom>
        <a:noFill/>
        <a:ln w="3175">
          <a:solidFill>
            <a:srgbClr val="000000"/>
          </a:solidFill>
          <a:round/>
          <a:headEnd type="oval" w="sm" len="sm"/>
          <a:tailEnd type="oval" w="sm" len="sm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34</xdr:col>
      <xdr:colOff>0</xdr:colOff>
      <xdr:row>14</xdr:row>
      <xdr:rowOff>66675</xdr:rowOff>
    </xdr:from>
    <xdr:to>
      <xdr:col>36</xdr:col>
      <xdr:colOff>0</xdr:colOff>
      <xdr:row>14</xdr:row>
      <xdr:rowOff>66675</xdr:rowOff>
    </xdr:to>
    <xdr:sp macro="" textlink="">
      <xdr:nvSpPr>
        <xdr:cNvPr id="7556" name="Line 36"/>
        <xdr:cNvSpPr>
          <a:spLocks noChangeShapeType="1"/>
        </xdr:cNvSpPr>
      </xdr:nvSpPr>
      <xdr:spPr bwMode="auto">
        <a:xfrm>
          <a:off x="3952875" y="2133600"/>
          <a:ext cx="22860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 type="oval" w="sm" len="sm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35</xdr:col>
      <xdr:colOff>0</xdr:colOff>
      <xdr:row>14</xdr:row>
      <xdr:rowOff>0</xdr:rowOff>
    </xdr:from>
    <xdr:to>
      <xdr:col>37</xdr:col>
      <xdr:colOff>95250</xdr:colOff>
      <xdr:row>14</xdr:row>
      <xdr:rowOff>0</xdr:rowOff>
    </xdr:to>
    <xdr:sp macro="" textlink="">
      <xdr:nvSpPr>
        <xdr:cNvPr id="7557" name="Line 37"/>
        <xdr:cNvSpPr>
          <a:spLocks noChangeShapeType="1"/>
        </xdr:cNvSpPr>
      </xdr:nvSpPr>
      <xdr:spPr bwMode="auto">
        <a:xfrm>
          <a:off x="4067175" y="2066925"/>
          <a:ext cx="32385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31</xdr:col>
      <xdr:colOff>0</xdr:colOff>
      <xdr:row>9</xdr:row>
      <xdr:rowOff>0</xdr:rowOff>
    </xdr:from>
    <xdr:to>
      <xdr:col>33</xdr:col>
      <xdr:colOff>0</xdr:colOff>
      <xdr:row>9</xdr:row>
      <xdr:rowOff>0</xdr:rowOff>
    </xdr:to>
    <xdr:sp macro="" textlink="">
      <xdr:nvSpPr>
        <xdr:cNvPr id="7558" name="Line 38"/>
        <xdr:cNvSpPr>
          <a:spLocks noChangeShapeType="1"/>
        </xdr:cNvSpPr>
      </xdr:nvSpPr>
      <xdr:spPr bwMode="auto">
        <a:xfrm>
          <a:off x="3609975" y="1352550"/>
          <a:ext cx="228600" cy="0"/>
        </a:xfrm>
        <a:prstGeom prst="line">
          <a:avLst/>
        </a:prstGeom>
        <a:noFill/>
        <a:ln w="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31</xdr:col>
      <xdr:colOff>0</xdr:colOff>
      <xdr:row>14</xdr:row>
      <xdr:rowOff>76200</xdr:rowOff>
    </xdr:from>
    <xdr:to>
      <xdr:col>33</xdr:col>
      <xdr:colOff>0</xdr:colOff>
      <xdr:row>14</xdr:row>
      <xdr:rowOff>76200</xdr:rowOff>
    </xdr:to>
    <xdr:sp macro="" textlink="">
      <xdr:nvSpPr>
        <xdr:cNvPr id="7559" name="Line 39"/>
        <xdr:cNvSpPr>
          <a:spLocks noChangeShapeType="1"/>
        </xdr:cNvSpPr>
      </xdr:nvSpPr>
      <xdr:spPr bwMode="auto">
        <a:xfrm>
          <a:off x="3609975" y="2143125"/>
          <a:ext cx="228600" cy="0"/>
        </a:xfrm>
        <a:prstGeom prst="line">
          <a:avLst/>
        </a:prstGeom>
        <a:noFill/>
        <a:ln w="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33</xdr:col>
      <xdr:colOff>0</xdr:colOff>
      <xdr:row>9</xdr:row>
      <xdr:rowOff>0</xdr:rowOff>
    </xdr:from>
    <xdr:to>
      <xdr:col>33</xdr:col>
      <xdr:colOff>0</xdr:colOff>
      <xdr:row>14</xdr:row>
      <xdr:rowOff>66675</xdr:rowOff>
    </xdr:to>
    <xdr:sp macro="" textlink="">
      <xdr:nvSpPr>
        <xdr:cNvPr id="7560" name="Line 40"/>
        <xdr:cNvSpPr>
          <a:spLocks noChangeShapeType="1"/>
        </xdr:cNvSpPr>
      </xdr:nvSpPr>
      <xdr:spPr bwMode="auto">
        <a:xfrm>
          <a:off x="3838575" y="1352550"/>
          <a:ext cx="0" cy="781050"/>
        </a:xfrm>
        <a:prstGeom prst="line">
          <a:avLst/>
        </a:prstGeom>
        <a:noFill/>
        <a:ln w="0">
          <a:solidFill>
            <a:srgbClr val="000000"/>
          </a:solidFill>
          <a:round/>
          <a:headEnd type="oval" w="sm" len="sm"/>
          <a:tailEnd type="oval" w="sm" len="sm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18</xdr:col>
      <xdr:colOff>0</xdr:colOff>
      <xdr:row>12</xdr:row>
      <xdr:rowOff>0</xdr:rowOff>
    </xdr:from>
    <xdr:to>
      <xdr:col>19</xdr:col>
      <xdr:colOff>0</xdr:colOff>
      <xdr:row>13</xdr:row>
      <xdr:rowOff>0</xdr:rowOff>
    </xdr:to>
    <xdr:sp macro="" textlink="">
      <xdr:nvSpPr>
        <xdr:cNvPr id="7561" name="Line 41"/>
        <xdr:cNvSpPr>
          <a:spLocks noChangeShapeType="1"/>
        </xdr:cNvSpPr>
      </xdr:nvSpPr>
      <xdr:spPr bwMode="auto">
        <a:xfrm flipH="1">
          <a:off x="2124075" y="1781175"/>
          <a:ext cx="114300" cy="142875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0</xdr:colOff>
      <xdr:row>12</xdr:row>
      <xdr:rowOff>0</xdr:rowOff>
    </xdr:from>
    <xdr:to>
      <xdr:col>13</xdr:col>
      <xdr:colOff>0</xdr:colOff>
      <xdr:row>13</xdr:row>
      <xdr:rowOff>0</xdr:rowOff>
    </xdr:to>
    <xdr:sp macro="" textlink="">
      <xdr:nvSpPr>
        <xdr:cNvPr id="7562" name="Line 42"/>
        <xdr:cNvSpPr>
          <a:spLocks noChangeShapeType="1"/>
        </xdr:cNvSpPr>
      </xdr:nvSpPr>
      <xdr:spPr bwMode="auto">
        <a:xfrm>
          <a:off x="1438275" y="1781175"/>
          <a:ext cx="114300" cy="142875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</xdr:col>
      <xdr:colOff>19050</xdr:colOff>
      <xdr:row>50</xdr:row>
      <xdr:rowOff>38100</xdr:rowOff>
    </xdr:from>
    <xdr:to>
      <xdr:col>19</xdr:col>
      <xdr:colOff>76200</xdr:colOff>
      <xdr:row>50</xdr:row>
      <xdr:rowOff>38100</xdr:rowOff>
    </xdr:to>
    <xdr:sp macro="" textlink="">
      <xdr:nvSpPr>
        <xdr:cNvPr id="7563" name="Line 43"/>
        <xdr:cNvSpPr>
          <a:spLocks noChangeShapeType="1"/>
        </xdr:cNvSpPr>
      </xdr:nvSpPr>
      <xdr:spPr bwMode="auto">
        <a:xfrm>
          <a:off x="1228725" y="8181975"/>
          <a:ext cx="108585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76200</xdr:colOff>
      <xdr:row>43</xdr:row>
      <xdr:rowOff>19050</xdr:rowOff>
    </xdr:from>
    <xdr:to>
      <xdr:col>22</xdr:col>
      <xdr:colOff>19050</xdr:colOff>
      <xdr:row>43</xdr:row>
      <xdr:rowOff>19050</xdr:rowOff>
    </xdr:to>
    <xdr:sp macro="" textlink="">
      <xdr:nvSpPr>
        <xdr:cNvPr id="7564" name="Line 44"/>
        <xdr:cNvSpPr>
          <a:spLocks noChangeShapeType="1"/>
        </xdr:cNvSpPr>
      </xdr:nvSpPr>
      <xdr:spPr bwMode="auto">
        <a:xfrm>
          <a:off x="1514475" y="6962775"/>
          <a:ext cx="108585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38100</xdr:colOff>
          <xdr:row>3</xdr:row>
          <xdr:rowOff>47625</xdr:rowOff>
        </xdr:from>
        <xdr:to>
          <xdr:col>23</xdr:col>
          <xdr:colOff>66675</xdr:colOff>
          <xdr:row>12</xdr:row>
          <xdr:rowOff>161925</xdr:rowOff>
        </xdr:to>
        <xdr:sp macro="" textlink="">
          <xdr:nvSpPr>
            <xdr:cNvPr id="8193" name="그림 93190" hidden="1">
              <a:extLst>
                <a:ext uri="{63B3BB69-23CF-44E3-9099-C40C66FF867C}">
                  <a14:compatExt spid="_x0000_s819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/>
            </a:solidFill>
          </xdr:spPr>
        </xdr:sp>
        <xdr:clientData/>
      </xdr:twoCellAnchor>
    </mc:Choice>
    <mc:Fallback/>
  </mc:AlternateContent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95250</xdr:colOff>
      <xdr:row>4</xdr:row>
      <xdr:rowOff>19050</xdr:rowOff>
    </xdr:from>
    <xdr:to>
      <xdr:col>22</xdr:col>
      <xdr:colOff>19050</xdr:colOff>
      <xdr:row>13</xdr:row>
      <xdr:rowOff>0</xdr:rowOff>
    </xdr:to>
    <xdr:pic>
      <xdr:nvPicPr>
        <xdr:cNvPr id="92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38375" y="971550"/>
          <a:ext cx="1495425" cy="1695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66675</xdr:colOff>
          <xdr:row>3</xdr:row>
          <xdr:rowOff>114300</xdr:rowOff>
        </xdr:from>
        <xdr:to>
          <xdr:col>23</xdr:col>
          <xdr:colOff>123825</xdr:colOff>
          <xdr:row>13</xdr:row>
          <xdr:rowOff>47625</xdr:rowOff>
        </xdr:to>
        <xdr:sp macro="" textlink="">
          <xdr:nvSpPr>
            <xdr:cNvPr id="10241" name="그림 48129" hidden="1">
              <a:extLst>
                <a:ext uri="{63B3BB69-23CF-44E3-9099-C40C66FF867C}">
                  <a14:compatExt spid="_x0000_s1024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/>
            </a:solidFill>
          </xdr:spPr>
        </xdr:sp>
        <xdr:clientData/>
      </xdr:twoCellAnchor>
    </mc:Choice>
    <mc:Fallback/>
  </mc:AlternateContent>
</xdr:wsDr>
</file>

<file path=xl/drawings/drawing1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40</xdr:col>
          <xdr:colOff>95250</xdr:colOff>
          <xdr:row>2</xdr:row>
          <xdr:rowOff>104775</xdr:rowOff>
        </xdr:from>
        <xdr:to>
          <xdr:col>59</xdr:col>
          <xdr:colOff>47625</xdr:colOff>
          <xdr:row>12</xdr:row>
          <xdr:rowOff>180975</xdr:rowOff>
        </xdr:to>
        <xdr:sp macro="" textlink="">
          <xdr:nvSpPr>
            <xdr:cNvPr id="11265" name="그림 94214" hidden="1">
              <a:extLst>
                <a:ext uri="{63B3BB69-23CF-44E3-9099-C40C66FF867C}">
                  <a14:compatExt spid="_x0000_s1126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/>
            </a:solidFill>
          </xdr:spPr>
        </xdr:sp>
        <xdr:clientData/>
      </xdr:twoCellAnchor>
    </mc:Choice>
    <mc:Fallback/>
  </mc:AlternateContent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95250</xdr:colOff>
      <xdr:row>9</xdr:row>
      <xdr:rowOff>0</xdr:rowOff>
    </xdr:from>
    <xdr:to>
      <xdr:col>29</xdr:col>
      <xdr:colOff>85725</xdr:colOff>
      <xdr:row>9</xdr:row>
      <xdr:rowOff>0</xdr:rowOff>
    </xdr:to>
    <xdr:sp macro="" textlink="">
      <xdr:nvSpPr>
        <xdr:cNvPr id="12641" name="Line 1"/>
        <xdr:cNvSpPr>
          <a:spLocks noChangeShapeType="1"/>
        </xdr:cNvSpPr>
      </xdr:nvSpPr>
      <xdr:spPr bwMode="auto">
        <a:xfrm>
          <a:off x="219075" y="1352550"/>
          <a:ext cx="3248025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0</xdr:colOff>
      <xdr:row>9</xdr:row>
      <xdr:rowOff>0</xdr:rowOff>
    </xdr:from>
    <xdr:to>
      <xdr:col>12</xdr:col>
      <xdr:colOff>0</xdr:colOff>
      <xdr:row>12</xdr:row>
      <xdr:rowOff>0</xdr:rowOff>
    </xdr:to>
    <xdr:sp macro="" textlink="">
      <xdr:nvSpPr>
        <xdr:cNvPr id="12642" name="Line 2"/>
        <xdr:cNvSpPr>
          <a:spLocks noChangeShapeType="1"/>
        </xdr:cNvSpPr>
      </xdr:nvSpPr>
      <xdr:spPr bwMode="auto">
        <a:xfrm>
          <a:off x="1438275" y="1352550"/>
          <a:ext cx="0" cy="428625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13</xdr:row>
      <xdr:rowOff>0</xdr:rowOff>
    </xdr:from>
    <xdr:to>
      <xdr:col>18</xdr:col>
      <xdr:colOff>0</xdr:colOff>
      <xdr:row>13</xdr:row>
      <xdr:rowOff>0</xdr:rowOff>
    </xdr:to>
    <xdr:sp macro="" textlink="">
      <xdr:nvSpPr>
        <xdr:cNvPr id="12643" name="Line 3"/>
        <xdr:cNvSpPr>
          <a:spLocks noChangeShapeType="1"/>
        </xdr:cNvSpPr>
      </xdr:nvSpPr>
      <xdr:spPr bwMode="auto">
        <a:xfrm>
          <a:off x="1552575" y="1924050"/>
          <a:ext cx="57150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</xdr:col>
      <xdr:colOff>0</xdr:colOff>
      <xdr:row>19</xdr:row>
      <xdr:rowOff>0</xdr:rowOff>
    </xdr:from>
    <xdr:to>
      <xdr:col>23</xdr:col>
      <xdr:colOff>0</xdr:colOff>
      <xdr:row>19</xdr:row>
      <xdr:rowOff>0</xdr:rowOff>
    </xdr:to>
    <xdr:sp macro="" textlink="">
      <xdr:nvSpPr>
        <xdr:cNvPr id="12644" name="Line 4"/>
        <xdr:cNvSpPr>
          <a:spLocks noChangeShapeType="1"/>
        </xdr:cNvSpPr>
      </xdr:nvSpPr>
      <xdr:spPr bwMode="auto">
        <a:xfrm>
          <a:off x="981075" y="2781300"/>
          <a:ext cx="1714500" cy="0"/>
        </a:xfrm>
        <a:prstGeom prst="line">
          <a:avLst/>
        </a:prstGeom>
        <a:noFill/>
        <a:ln w="3175">
          <a:solidFill>
            <a:srgbClr val="000000"/>
          </a:solidFill>
          <a:round/>
          <a:headEnd type="oval" w="sm" len="sm"/>
          <a:tailEnd type="oval" w="sm" len="sm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</xdr:col>
      <xdr:colOff>0</xdr:colOff>
      <xdr:row>17</xdr:row>
      <xdr:rowOff>0</xdr:rowOff>
    </xdr:from>
    <xdr:to>
      <xdr:col>23</xdr:col>
      <xdr:colOff>0</xdr:colOff>
      <xdr:row>17</xdr:row>
      <xdr:rowOff>0</xdr:rowOff>
    </xdr:to>
    <xdr:sp macro="" textlink="">
      <xdr:nvSpPr>
        <xdr:cNvPr id="12645" name="Line 5"/>
        <xdr:cNvSpPr>
          <a:spLocks noChangeShapeType="1"/>
        </xdr:cNvSpPr>
      </xdr:nvSpPr>
      <xdr:spPr bwMode="auto">
        <a:xfrm>
          <a:off x="981075" y="2495550"/>
          <a:ext cx="1714500" cy="0"/>
        </a:xfrm>
        <a:prstGeom prst="line">
          <a:avLst/>
        </a:prstGeom>
        <a:noFill/>
        <a:ln w="3175">
          <a:solidFill>
            <a:srgbClr val="000000"/>
          </a:solidFill>
          <a:round/>
          <a:headEnd type="oval" w="sm" len="sm"/>
          <a:tailEnd type="oval" w="sm" len="sm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19</xdr:col>
      <xdr:colOff>0</xdr:colOff>
      <xdr:row>9</xdr:row>
      <xdr:rowOff>0</xdr:rowOff>
    </xdr:from>
    <xdr:to>
      <xdr:col>19</xdr:col>
      <xdr:colOff>0</xdr:colOff>
      <xdr:row>12</xdr:row>
      <xdr:rowOff>0</xdr:rowOff>
    </xdr:to>
    <xdr:sp macro="" textlink="">
      <xdr:nvSpPr>
        <xdr:cNvPr id="12646" name="Line 6"/>
        <xdr:cNvSpPr>
          <a:spLocks noChangeShapeType="1"/>
        </xdr:cNvSpPr>
      </xdr:nvSpPr>
      <xdr:spPr bwMode="auto">
        <a:xfrm flipV="1">
          <a:off x="2238375" y="1352550"/>
          <a:ext cx="0" cy="428625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</xdr:col>
      <xdr:colOff>0</xdr:colOff>
      <xdr:row>14</xdr:row>
      <xdr:rowOff>0</xdr:rowOff>
    </xdr:from>
    <xdr:to>
      <xdr:col>20</xdr:col>
      <xdr:colOff>0</xdr:colOff>
      <xdr:row>14</xdr:row>
      <xdr:rowOff>0</xdr:rowOff>
    </xdr:to>
    <xdr:sp macro="" textlink="">
      <xdr:nvSpPr>
        <xdr:cNvPr id="12647" name="Line 7"/>
        <xdr:cNvSpPr>
          <a:spLocks noChangeShapeType="1"/>
        </xdr:cNvSpPr>
      </xdr:nvSpPr>
      <xdr:spPr bwMode="auto">
        <a:xfrm>
          <a:off x="1323975" y="2066925"/>
          <a:ext cx="102870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20</xdr:col>
      <xdr:colOff>0</xdr:colOff>
      <xdr:row>9</xdr:row>
      <xdr:rowOff>0</xdr:rowOff>
    </xdr:from>
    <xdr:to>
      <xdr:col>20</xdr:col>
      <xdr:colOff>0</xdr:colOff>
      <xdr:row>14</xdr:row>
      <xdr:rowOff>0</xdr:rowOff>
    </xdr:to>
    <xdr:sp macro="" textlink="">
      <xdr:nvSpPr>
        <xdr:cNvPr id="12648" name="Line 8"/>
        <xdr:cNvSpPr>
          <a:spLocks noChangeShapeType="1"/>
        </xdr:cNvSpPr>
      </xdr:nvSpPr>
      <xdr:spPr bwMode="auto">
        <a:xfrm>
          <a:off x="2352675" y="1352550"/>
          <a:ext cx="0" cy="714375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</xdr:col>
      <xdr:colOff>0</xdr:colOff>
      <xdr:row>9</xdr:row>
      <xdr:rowOff>0</xdr:rowOff>
    </xdr:from>
    <xdr:to>
      <xdr:col>11</xdr:col>
      <xdr:colOff>0</xdr:colOff>
      <xdr:row>14</xdr:row>
      <xdr:rowOff>0</xdr:rowOff>
    </xdr:to>
    <xdr:sp macro="" textlink="">
      <xdr:nvSpPr>
        <xdr:cNvPr id="12649" name="Line 9"/>
        <xdr:cNvSpPr>
          <a:spLocks noChangeShapeType="1"/>
        </xdr:cNvSpPr>
      </xdr:nvSpPr>
      <xdr:spPr bwMode="auto">
        <a:xfrm>
          <a:off x="1323975" y="1352550"/>
          <a:ext cx="0" cy="714375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</xdr:col>
      <xdr:colOff>0</xdr:colOff>
      <xdr:row>14</xdr:row>
      <xdr:rowOff>0</xdr:rowOff>
    </xdr:from>
    <xdr:to>
      <xdr:col>21</xdr:col>
      <xdr:colOff>0</xdr:colOff>
      <xdr:row>14</xdr:row>
      <xdr:rowOff>57150</xdr:rowOff>
    </xdr:to>
    <xdr:sp macro="" textlink="">
      <xdr:nvSpPr>
        <xdr:cNvPr id="12650" name="Rectangle 10"/>
        <xdr:cNvSpPr>
          <a:spLocks noChangeArrowheads="1"/>
        </xdr:cNvSpPr>
      </xdr:nvSpPr>
      <xdr:spPr bwMode="auto">
        <a:xfrm>
          <a:off x="1209675" y="2066925"/>
          <a:ext cx="1257300" cy="57150"/>
        </a:xfrm>
        <a:prstGeom prst="rect">
          <a:avLst/>
        </a:prstGeom>
        <a:solidFill>
          <a:srgbClr val="FFFFFF"/>
        </a:solidFill>
        <a:ln w="6350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11</xdr:col>
      <xdr:colOff>0</xdr:colOff>
      <xdr:row>9</xdr:row>
      <xdr:rowOff>0</xdr:rowOff>
    </xdr:from>
    <xdr:to>
      <xdr:col>12</xdr:col>
      <xdr:colOff>0</xdr:colOff>
      <xdr:row>9</xdr:row>
      <xdr:rowOff>0</xdr:rowOff>
    </xdr:to>
    <xdr:sp macro="" textlink="">
      <xdr:nvSpPr>
        <xdr:cNvPr id="12651" name="Line 11"/>
        <xdr:cNvSpPr>
          <a:spLocks noChangeShapeType="1"/>
        </xdr:cNvSpPr>
      </xdr:nvSpPr>
      <xdr:spPr bwMode="auto">
        <a:xfrm>
          <a:off x="1323975" y="1352550"/>
          <a:ext cx="11430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19</xdr:col>
      <xdr:colOff>0</xdr:colOff>
      <xdr:row>9</xdr:row>
      <xdr:rowOff>0</xdr:rowOff>
    </xdr:from>
    <xdr:to>
      <xdr:col>20</xdr:col>
      <xdr:colOff>0</xdr:colOff>
      <xdr:row>9</xdr:row>
      <xdr:rowOff>0</xdr:rowOff>
    </xdr:to>
    <xdr:sp macro="" textlink="">
      <xdr:nvSpPr>
        <xdr:cNvPr id="12652" name="Line 12"/>
        <xdr:cNvSpPr>
          <a:spLocks noChangeShapeType="1"/>
        </xdr:cNvSpPr>
      </xdr:nvSpPr>
      <xdr:spPr bwMode="auto">
        <a:xfrm>
          <a:off x="2238375" y="1352550"/>
          <a:ext cx="11430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21</xdr:col>
      <xdr:colOff>9525</xdr:colOff>
      <xdr:row>14</xdr:row>
      <xdr:rowOff>57150</xdr:rowOff>
    </xdr:from>
    <xdr:to>
      <xdr:col>23</xdr:col>
      <xdr:colOff>0</xdr:colOff>
      <xdr:row>14</xdr:row>
      <xdr:rowOff>57150</xdr:rowOff>
    </xdr:to>
    <xdr:sp macro="" textlink="">
      <xdr:nvSpPr>
        <xdr:cNvPr id="12653" name="Line 13"/>
        <xdr:cNvSpPr>
          <a:spLocks noChangeShapeType="1"/>
        </xdr:cNvSpPr>
      </xdr:nvSpPr>
      <xdr:spPr bwMode="auto">
        <a:xfrm>
          <a:off x="2476500" y="2124075"/>
          <a:ext cx="219075" cy="0"/>
        </a:xfrm>
        <a:prstGeom prst="line">
          <a:avLst/>
        </a:prstGeom>
        <a:noFill/>
        <a:ln w="3175">
          <a:solidFill>
            <a:srgbClr val="000000"/>
          </a:solidFill>
          <a:prstDash val="dash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22</xdr:col>
      <xdr:colOff>104775</xdr:colOff>
      <xdr:row>8</xdr:row>
      <xdr:rowOff>133350</xdr:rowOff>
    </xdr:from>
    <xdr:to>
      <xdr:col>28</xdr:col>
      <xdr:colOff>9525</xdr:colOff>
      <xdr:row>14</xdr:row>
      <xdr:rowOff>57150</xdr:rowOff>
    </xdr:to>
    <xdr:sp macro="" textlink="">
      <xdr:nvSpPr>
        <xdr:cNvPr id="12654" name="Line 14"/>
        <xdr:cNvSpPr>
          <a:spLocks noChangeShapeType="1"/>
        </xdr:cNvSpPr>
      </xdr:nvSpPr>
      <xdr:spPr bwMode="auto">
        <a:xfrm flipV="1">
          <a:off x="2686050" y="1343025"/>
          <a:ext cx="590550" cy="781050"/>
        </a:xfrm>
        <a:prstGeom prst="line">
          <a:avLst/>
        </a:prstGeom>
        <a:noFill/>
        <a:ln w="3175">
          <a:solidFill>
            <a:srgbClr val="000000"/>
          </a:solidFill>
          <a:prstDash val="dash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</xdr:col>
      <xdr:colOff>0</xdr:colOff>
      <xdr:row>14</xdr:row>
      <xdr:rowOff>57150</xdr:rowOff>
    </xdr:from>
    <xdr:to>
      <xdr:col>10</xdr:col>
      <xdr:colOff>0</xdr:colOff>
      <xdr:row>14</xdr:row>
      <xdr:rowOff>57150</xdr:rowOff>
    </xdr:to>
    <xdr:sp macro="" textlink="">
      <xdr:nvSpPr>
        <xdr:cNvPr id="12655" name="Line 15"/>
        <xdr:cNvSpPr>
          <a:spLocks noChangeShapeType="1"/>
        </xdr:cNvSpPr>
      </xdr:nvSpPr>
      <xdr:spPr bwMode="auto">
        <a:xfrm flipH="1">
          <a:off x="981075" y="2124075"/>
          <a:ext cx="228600" cy="0"/>
        </a:xfrm>
        <a:prstGeom prst="line">
          <a:avLst/>
        </a:prstGeom>
        <a:noFill/>
        <a:ln w="3175">
          <a:solidFill>
            <a:srgbClr val="000000"/>
          </a:solidFill>
          <a:prstDash val="dash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</xdr:col>
      <xdr:colOff>0</xdr:colOff>
      <xdr:row>9</xdr:row>
      <xdr:rowOff>9525</xdr:rowOff>
    </xdr:from>
    <xdr:to>
      <xdr:col>8</xdr:col>
      <xdr:colOff>0</xdr:colOff>
      <xdr:row>14</xdr:row>
      <xdr:rowOff>57150</xdr:rowOff>
    </xdr:to>
    <xdr:sp macro="" textlink="">
      <xdr:nvSpPr>
        <xdr:cNvPr id="12656" name="Line 16"/>
        <xdr:cNvSpPr>
          <a:spLocks noChangeShapeType="1"/>
        </xdr:cNvSpPr>
      </xdr:nvSpPr>
      <xdr:spPr bwMode="auto">
        <a:xfrm flipH="1" flipV="1">
          <a:off x="495300" y="1362075"/>
          <a:ext cx="485775" cy="762000"/>
        </a:xfrm>
        <a:prstGeom prst="line">
          <a:avLst/>
        </a:prstGeom>
        <a:noFill/>
        <a:ln w="3175">
          <a:solidFill>
            <a:srgbClr val="000000"/>
          </a:solidFill>
          <a:prstDash val="dash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15</xdr:row>
      <xdr:rowOff>0</xdr:rowOff>
    </xdr:from>
    <xdr:to>
      <xdr:col>23</xdr:col>
      <xdr:colOff>0</xdr:colOff>
      <xdr:row>19</xdr:row>
      <xdr:rowOff>0</xdr:rowOff>
    </xdr:to>
    <xdr:sp macro="" textlink="">
      <xdr:nvSpPr>
        <xdr:cNvPr id="12657" name="Line 17"/>
        <xdr:cNvSpPr>
          <a:spLocks noChangeShapeType="1"/>
        </xdr:cNvSpPr>
      </xdr:nvSpPr>
      <xdr:spPr bwMode="auto">
        <a:xfrm>
          <a:off x="2695575" y="2209800"/>
          <a:ext cx="0" cy="57150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</xdr:col>
      <xdr:colOff>0</xdr:colOff>
      <xdr:row>15</xdr:row>
      <xdr:rowOff>0</xdr:rowOff>
    </xdr:from>
    <xdr:to>
      <xdr:col>8</xdr:col>
      <xdr:colOff>0</xdr:colOff>
      <xdr:row>19</xdr:row>
      <xdr:rowOff>0</xdr:rowOff>
    </xdr:to>
    <xdr:sp macro="" textlink="">
      <xdr:nvSpPr>
        <xdr:cNvPr id="12658" name="Line 18"/>
        <xdr:cNvSpPr>
          <a:spLocks noChangeShapeType="1"/>
        </xdr:cNvSpPr>
      </xdr:nvSpPr>
      <xdr:spPr bwMode="auto">
        <a:xfrm>
          <a:off x="981075" y="2209800"/>
          <a:ext cx="0" cy="57150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</xdr:col>
      <xdr:colOff>0</xdr:colOff>
      <xdr:row>15</xdr:row>
      <xdr:rowOff>0</xdr:rowOff>
    </xdr:from>
    <xdr:to>
      <xdr:col>11</xdr:col>
      <xdr:colOff>0</xdr:colOff>
      <xdr:row>17</xdr:row>
      <xdr:rowOff>0</xdr:rowOff>
    </xdr:to>
    <xdr:sp macro="" textlink="">
      <xdr:nvSpPr>
        <xdr:cNvPr id="12659" name="Line 19"/>
        <xdr:cNvSpPr>
          <a:spLocks noChangeShapeType="1"/>
        </xdr:cNvSpPr>
      </xdr:nvSpPr>
      <xdr:spPr bwMode="auto">
        <a:xfrm>
          <a:off x="1323975" y="2209800"/>
          <a:ext cx="0" cy="285750"/>
        </a:xfrm>
        <a:prstGeom prst="line">
          <a:avLst/>
        </a:prstGeom>
        <a:noFill/>
        <a:ln w="3175">
          <a:solidFill>
            <a:srgbClr val="000000"/>
          </a:solidFill>
          <a:round/>
          <a:headEnd type="none" w="sm" len="sm"/>
          <a:tailEnd type="oval" w="sm" len="sm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0</xdr:colOff>
      <xdr:row>15</xdr:row>
      <xdr:rowOff>0</xdr:rowOff>
    </xdr:from>
    <xdr:to>
      <xdr:col>12</xdr:col>
      <xdr:colOff>0</xdr:colOff>
      <xdr:row>17</xdr:row>
      <xdr:rowOff>0</xdr:rowOff>
    </xdr:to>
    <xdr:sp macro="" textlink="">
      <xdr:nvSpPr>
        <xdr:cNvPr id="12660" name="Line 20"/>
        <xdr:cNvSpPr>
          <a:spLocks noChangeShapeType="1"/>
        </xdr:cNvSpPr>
      </xdr:nvSpPr>
      <xdr:spPr bwMode="auto">
        <a:xfrm>
          <a:off x="1438275" y="2209800"/>
          <a:ext cx="0" cy="285750"/>
        </a:xfrm>
        <a:prstGeom prst="line">
          <a:avLst/>
        </a:prstGeom>
        <a:noFill/>
        <a:ln w="3175">
          <a:solidFill>
            <a:srgbClr val="000000"/>
          </a:solidFill>
          <a:round/>
          <a:headEnd type="none" w="sm" len="sm"/>
          <a:tailEnd type="oval" w="sm" len="sm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19</xdr:col>
      <xdr:colOff>0</xdr:colOff>
      <xdr:row>15</xdr:row>
      <xdr:rowOff>0</xdr:rowOff>
    </xdr:from>
    <xdr:to>
      <xdr:col>19</xdr:col>
      <xdr:colOff>0</xdr:colOff>
      <xdr:row>17</xdr:row>
      <xdr:rowOff>0</xdr:rowOff>
    </xdr:to>
    <xdr:sp macro="" textlink="">
      <xdr:nvSpPr>
        <xdr:cNvPr id="12661" name="Line 21"/>
        <xdr:cNvSpPr>
          <a:spLocks noChangeShapeType="1"/>
        </xdr:cNvSpPr>
      </xdr:nvSpPr>
      <xdr:spPr bwMode="auto">
        <a:xfrm>
          <a:off x="2238375" y="2209800"/>
          <a:ext cx="0" cy="285750"/>
        </a:xfrm>
        <a:prstGeom prst="line">
          <a:avLst/>
        </a:prstGeom>
        <a:noFill/>
        <a:ln w="3175">
          <a:solidFill>
            <a:srgbClr val="000000"/>
          </a:solidFill>
          <a:round/>
          <a:headEnd type="none" w="sm" len="sm"/>
          <a:tailEnd type="oval" w="sm" len="sm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20</xdr:col>
      <xdr:colOff>0</xdr:colOff>
      <xdr:row>15</xdr:row>
      <xdr:rowOff>0</xdr:rowOff>
    </xdr:from>
    <xdr:to>
      <xdr:col>20</xdr:col>
      <xdr:colOff>0</xdr:colOff>
      <xdr:row>17</xdr:row>
      <xdr:rowOff>0</xdr:rowOff>
    </xdr:to>
    <xdr:sp macro="" textlink="">
      <xdr:nvSpPr>
        <xdr:cNvPr id="12662" name="Line 22"/>
        <xdr:cNvSpPr>
          <a:spLocks noChangeShapeType="1"/>
        </xdr:cNvSpPr>
      </xdr:nvSpPr>
      <xdr:spPr bwMode="auto">
        <a:xfrm>
          <a:off x="2352675" y="2209800"/>
          <a:ext cx="0" cy="285750"/>
        </a:xfrm>
        <a:prstGeom prst="line">
          <a:avLst/>
        </a:prstGeom>
        <a:noFill/>
        <a:ln w="3175">
          <a:solidFill>
            <a:srgbClr val="000000"/>
          </a:solidFill>
          <a:round/>
          <a:headEnd type="none" w="sm" len="sm"/>
          <a:tailEnd type="oval" w="sm" len="sm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</xdr:col>
      <xdr:colOff>0</xdr:colOff>
      <xdr:row>4</xdr:row>
      <xdr:rowOff>0</xdr:rowOff>
    </xdr:from>
    <xdr:to>
      <xdr:col>4</xdr:col>
      <xdr:colOff>0</xdr:colOff>
      <xdr:row>7</xdr:row>
      <xdr:rowOff>0</xdr:rowOff>
    </xdr:to>
    <xdr:sp macro="" textlink="">
      <xdr:nvSpPr>
        <xdr:cNvPr id="12663" name="Line 23"/>
        <xdr:cNvSpPr>
          <a:spLocks noChangeShapeType="1"/>
        </xdr:cNvSpPr>
      </xdr:nvSpPr>
      <xdr:spPr bwMode="auto">
        <a:xfrm flipV="1">
          <a:off x="495300" y="638175"/>
          <a:ext cx="0" cy="4286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28</xdr:col>
      <xdr:colOff>0</xdr:colOff>
      <xdr:row>4</xdr:row>
      <xdr:rowOff>0</xdr:rowOff>
    </xdr:from>
    <xdr:to>
      <xdr:col>28</xdr:col>
      <xdr:colOff>0</xdr:colOff>
      <xdr:row>7</xdr:row>
      <xdr:rowOff>0</xdr:rowOff>
    </xdr:to>
    <xdr:sp macro="" textlink="">
      <xdr:nvSpPr>
        <xdr:cNvPr id="12664" name="Line 24"/>
        <xdr:cNvSpPr>
          <a:spLocks noChangeShapeType="1"/>
        </xdr:cNvSpPr>
      </xdr:nvSpPr>
      <xdr:spPr bwMode="auto">
        <a:xfrm flipV="1">
          <a:off x="3267075" y="638175"/>
          <a:ext cx="0" cy="4286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</xdr:col>
      <xdr:colOff>0</xdr:colOff>
      <xdr:row>4</xdr:row>
      <xdr:rowOff>0</xdr:rowOff>
    </xdr:from>
    <xdr:to>
      <xdr:col>28</xdr:col>
      <xdr:colOff>0</xdr:colOff>
      <xdr:row>4</xdr:row>
      <xdr:rowOff>0</xdr:rowOff>
    </xdr:to>
    <xdr:sp macro="" textlink="">
      <xdr:nvSpPr>
        <xdr:cNvPr id="12665" name="Line 25"/>
        <xdr:cNvSpPr>
          <a:spLocks noChangeShapeType="1"/>
        </xdr:cNvSpPr>
      </xdr:nvSpPr>
      <xdr:spPr bwMode="auto">
        <a:xfrm>
          <a:off x="495300" y="638175"/>
          <a:ext cx="2771775" cy="0"/>
        </a:xfrm>
        <a:prstGeom prst="line">
          <a:avLst/>
        </a:prstGeom>
        <a:noFill/>
        <a:ln w="9525">
          <a:solidFill>
            <a:srgbClr val="000000"/>
          </a:solidFill>
          <a:round/>
          <a:headEnd type="oval" w="sm" len="sm"/>
          <a:tailEnd type="oval" w="sm" len="sm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</xdr:col>
      <xdr:colOff>0</xdr:colOff>
      <xdr:row>6</xdr:row>
      <xdr:rowOff>0</xdr:rowOff>
    </xdr:from>
    <xdr:to>
      <xdr:col>28</xdr:col>
      <xdr:colOff>0</xdr:colOff>
      <xdr:row>6</xdr:row>
      <xdr:rowOff>0</xdr:rowOff>
    </xdr:to>
    <xdr:sp macro="" textlink="">
      <xdr:nvSpPr>
        <xdr:cNvPr id="12666" name="Line 26"/>
        <xdr:cNvSpPr>
          <a:spLocks noChangeShapeType="1"/>
        </xdr:cNvSpPr>
      </xdr:nvSpPr>
      <xdr:spPr bwMode="auto">
        <a:xfrm>
          <a:off x="495300" y="923925"/>
          <a:ext cx="2771775" cy="0"/>
        </a:xfrm>
        <a:prstGeom prst="line">
          <a:avLst/>
        </a:prstGeom>
        <a:noFill/>
        <a:ln w="9525">
          <a:solidFill>
            <a:srgbClr val="000000"/>
          </a:solidFill>
          <a:round/>
          <a:headEnd type="oval" w="sm" len="sm"/>
          <a:tailEnd type="oval" w="sm" len="sm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</xdr:col>
      <xdr:colOff>0</xdr:colOff>
      <xdr:row>6</xdr:row>
      <xdr:rowOff>0</xdr:rowOff>
    </xdr:from>
    <xdr:to>
      <xdr:col>11</xdr:col>
      <xdr:colOff>0</xdr:colOff>
      <xdr:row>7</xdr:row>
      <xdr:rowOff>0</xdr:rowOff>
    </xdr:to>
    <xdr:sp macro="" textlink="">
      <xdr:nvSpPr>
        <xdr:cNvPr id="12667" name="Line 27"/>
        <xdr:cNvSpPr>
          <a:spLocks noChangeShapeType="1"/>
        </xdr:cNvSpPr>
      </xdr:nvSpPr>
      <xdr:spPr bwMode="auto">
        <a:xfrm>
          <a:off x="1323975" y="923925"/>
          <a:ext cx="0" cy="142875"/>
        </a:xfrm>
        <a:prstGeom prst="line">
          <a:avLst/>
        </a:prstGeom>
        <a:noFill/>
        <a:ln w="9525">
          <a:solidFill>
            <a:srgbClr val="000000"/>
          </a:solidFill>
          <a:round/>
          <a:headEnd type="oval" w="sm" len="sm"/>
          <a:tailEnd type="none" w="sm" len="sm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0</xdr:colOff>
      <xdr:row>6</xdr:row>
      <xdr:rowOff>0</xdr:rowOff>
    </xdr:from>
    <xdr:to>
      <xdr:col>12</xdr:col>
      <xdr:colOff>0</xdr:colOff>
      <xdr:row>7</xdr:row>
      <xdr:rowOff>0</xdr:rowOff>
    </xdr:to>
    <xdr:sp macro="" textlink="">
      <xdr:nvSpPr>
        <xdr:cNvPr id="12668" name="Line 28"/>
        <xdr:cNvSpPr>
          <a:spLocks noChangeShapeType="1"/>
        </xdr:cNvSpPr>
      </xdr:nvSpPr>
      <xdr:spPr bwMode="auto">
        <a:xfrm>
          <a:off x="1438275" y="923925"/>
          <a:ext cx="0" cy="142875"/>
        </a:xfrm>
        <a:prstGeom prst="line">
          <a:avLst/>
        </a:prstGeom>
        <a:noFill/>
        <a:ln w="9525">
          <a:solidFill>
            <a:srgbClr val="000000"/>
          </a:solidFill>
          <a:round/>
          <a:headEnd type="oval" w="sm" len="sm"/>
          <a:tailEnd type="none" w="sm" len="sm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19</xdr:col>
      <xdr:colOff>0</xdr:colOff>
      <xdr:row>6</xdr:row>
      <xdr:rowOff>0</xdr:rowOff>
    </xdr:from>
    <xdr:to>
      <xdr:col>19</xdr:col>
      <xdr:colOff>0</xdr:colOff>
      <xdr:row>7</xdr:row>
      <xdr:rowOff>0</xdr:rowOff>
    </xdr:to>
    <xdr:sp macro="" textlink="">
      <xdr:nvSpPr>
        <xdr:cNvPr id="12669" name="Line 29"/>
        <xdr:cNvSpPr>
          <a:spLocks noChangeShapeType="1"/>
        </xdr:cNvSpPr>
      </xdr:nvSpPr>
      <xdr:spPr bwMode="auto">
        <a:xfrm>
          <a:off x="2238375" y="923925"/>
          <a:ext cx="0" cy="142875"/>
        </a:xfrm>
        <a:prstGeom prst="line">
          <a:avLst/>
        </a:prstGeom>
        <a:noFill/>
        <a:ln w="9525">
          <a:solidFill>
            <a:srgbClr val="000000"/>
          </a:solidFill>
          <a:round/>
          <a:headEnd type="oval" w="sm" len="sm"/>
          <a:tailEnd type="none" w="sm" len="sm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20</xdr:col>
      <xdr:colOff>0</xdr:colOff>
      <xdr:row>6</xdr:row>
      <xdr:rowOff>0</xdr:rowOff>
    </xdr:from>
    <xdr:to>
      <xdr:col>20</xdr:col>
      <xdr:colOff>0</xdr:colOff>
      <xdr:row>7</xdr:row>
      <xdr:rowOff>0</xdr:rowOff>
    </xdr:to>
    <xdr:sp macro="" textlink="">
      <xdr:nvSpPr>
        <xdr:cNvPr id="12670" name="Line 30"/>
        <xdr:cNvSpPr>
          <a:spLocks noChangeShapeType="1"/>
        </xdr:cNvSpPr>
      </xdr:nvSpPr>
      <xdr:spPr bwMode="auto">
        <a:xfrm>
          <a:off x="2352675" y="923925"/>
          <a:ext cx="0" cy="142875"/>
        </a:xfrm>
        <a:prstGeom prst="line">
          <a:avLst/>
        </a:prstGeom>
        <a:noFill/>
        <a:ln w="9525">
          <a:solidFill>
            <a:srgbClr val="000000"/>
          </a:solidFill>
          <a:round/>
          <a:headEnd type="oval" w="sm" len="sm"/>
          <a:tailEnd type="none" w="sm" len="sm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34</xdr:col>
      <xdr:colOff>9525</xdr:colOff>
      <xdr:row>9</xdr:row>
      <xdr:rowOff>0</xdr:rowOff>
    </xdr:from>
    <xdr:to>
      <xdr:col>38</xdr:col>
      <xdr:colOff>9525</xdr:colOff>
      <xdr:row>9</xdr:row>
      <xdr:rowOff>0</xdr:rowOff>
    </xdr:to>
    <xdr:sp macro="" textlink="">
      <xdr:nvSpPr>
        <xdr:cNvPr id="12671" name="Line 31"/>
        <xdr:cNvSpPr>
          <a:spLocks noChangeShapeType="1"/>
        </xdr:cNvSpPr>
      </xdr:nvSpPr>
      <xdr:spPr bwMode="auto">
        <a:xfrm>
          <a:off x="3962400" y="1352550"/>
          <a:ext cx="45720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34</xdr:col>
      <xdr:colOff>0</xdr:colOff>
      <xdr:row>14</xdr:row>
      <xdr:rowOff>0</xdr:rowOff>
    </xdr:from>
    <xdr:to>
      <xdr:col>36</xdr:col>
      <xdr:colOff>0</xdr:colOff>
      <xdr:row>14</xdr:row>
      <xdr:rowOff>0</xdr:rowOff>
    </xdr:to>
    <xdr:sp macro="" textlink="">
      <xdr:nvSpPr>
        <xdr:cNvPr id="12672" name="Line 32"/>
        <xdr:cNvSpPr>
          <a:spLocks noChangeShapeType="1"/>
        </xdr:cNvSpPr>
      </xdr:nvSpPr>
      <xdr:spPr bwMode="auto">
        <a:xfrm>
          <a:off x="3952875" y="2066925"/>
          <a:ext cx="22860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 type="oval" w="sm" len="sm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34</xdr:col>
      <xdr:colOff>0</xdr:colOff>
      <xdr:row>13</xdr:row>
      <xdr:rowOff>0</xdr:rowOff>
    </xdr:from>
    <xdr:to>
      <xdr:col>36</xdr:col>
      <xdr:colOff>0</xdr:colOff>
      <xdr:row>13</xdr:row>
      <xdr:rowOff>0</xdr:rowOff>
    </xdr:to>
    <xdr:sp macro="" textlink="">
      <xdr:nvSpPr>
        <xdr:cNvPr id="12673" name="Line 33"/>
        <xdr:cNvSpPr>
          <a:spLocks noChangeShapeType="1"/>
        </xdr:cNvSpPr>
      </xdr:nvSpPr>
      <xdr:spPr bwMode="auto">
        <a:xfrm>
          <a:off x="3952875" y="1924050"/>
          <a:ext cx="22860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 type="oval" w="sm" len="sm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36</xdr:col>
      <xdr:colOff>0</xdr:colOff>
      <xdr:row>9</xdr:row>
      <xdr:rowOff>9525</xdr:rowOff>
    </xdr:from>
    <xdr:to>
      <xdr:col>36</xdr:col>
      <xdr:colOff>9525</xdr:colOff>
      <xdr:row>17</xdr:row>
      <xdr:rowOff>0</xdr:rowOff>
    </xdr:to>
    <xdr:sp macro="" textlink="">
      <xdr:nvSpPr>
        <xdr:cNvPr id="12674" name="Line 34"/>
        <xdr:cNvSpPr>
          <a:spLocks noChangeShapeType="1"/>
        </xdr:cNvSpPr>
      </xdr:nvSpPr>
      <xdr:spPr bwMode="auto">
        <a:xfrm flipH="1">
          <a:off x="4181475" y="1362075"/>
          <a:ext cx="9525" cy="1133475"/>
        </a:xfrm>
        <a:prstGeom prst="line">
          <a:avLst/>
        </a:prstGeom>
        <a:noFill/>
        <a:ln w="3175">
          <a:solidFill>
            <a:srgbClr val="000000"/>
          </a:solidFill>
          <a:round/>
          <a:headEnd type="oval" w="sm" len="sm"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38</xdr:col>
      <xdr:colOff>0</xdr:colOff>
      <xdr:row>9</xdr:row>
      <xdr:rowOff>0</xdr:rowOff>
    </xdr:from>
    <xdr:to>
      <xdr:col>38</xdr:col>
      <xdr:colOff>0</xdr:colOff>
      <xdr:row>14</xdr:row>
      <xdr:rowOff>0</xdr:rowOff>
    </xdr:to>
    <xdr:sp macro="" textlink="">
      <xdr:nvSpPr>
        <xdr:cNvPr id="12675" name="Line 35"/>
        <xdr:cNvSpPr>
          <a:spLocks noChangeShapeType="1"/>
        </xdr:cNvSpPr>
      </xdr:nvSpPr>
      <xdr:spPr bwMode="auto">
        <a:xfrm>
          <a:off x="4410075" y="1352550"/>
          <a:ext cx="0" cy="714375"/>
        </a:xfrm>
        <a:prstGeom prst="line">
          <a:avLst/>
        </a:prstGeom>
        <a:noFill/>
        <a:ln w="3175">
          <a:solidFill>
            <a:srgbClr val="000000"/>
          </a:solidFill>
          <a:round/>
          <a:headEnd type="oval" w="sm" len="sm"/>
          <a:tailEnd type="oval" w="sm" len="sm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34</xdr:col>
      <xdr:colOff>0</xdr:colOff>
      <xdr:row>14</xdr:row>
      <xdr:rowOff>66675</xdr:rowOff>
    </xdr:from>
    <xdr:to>
      <xdr:col>36</xdr:col>
      <xdr:colOff>0</xdr:colOff>
      <xdr:row>14</xdr:row>
      <xdr:rowOff>66675</xdr:rowOff>
    </xdr:to>
    <xdr:sp macro="" textlink="">
      <xdr:nvSpPr>
        <xdr:cNvPr id="12676" name="Line 36"/>
        <xdr:cNvSpPr>
          <a:spLocks noChangeShapeType="1"/>
        </xdr:cNvSpPr>
      </xdr:nvSpPr>
      <xdr:spPr bwMode="auto">
        <a:xfrm>
          <a:off x="3952875" y="2133600"/>
          <a:ext cx="22860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 type="oval" w="sm" len="sm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35</xdr:col>
      <xdr:colOff>0</xdr:colOff>
      <xdr:row>14</xdr:row>
      <xdr:rowOff>0</xdr:rowOff>
    </xdr:from>
    <xdr:to>
      <xdr:col>37</xdr:col>
      <xdr:colOff>95250</xdr:colOff>
      <xdr:row>14</xdr:row>
      <xdr:rowOff>0</xdr:rowOff>
    </xdr:to>
    <xdr:sp macro="" textlink="">
      <xdr:nvSpPr>
        <xdr:cNvPr id="12677" name="Line 37"/>
        <xdr:cNvSpPr>
          <a:spLocks noChangeShapeType="1"/>
        </xdr:cNvSpPr>
      </xdr:nvSpPr>
      <xdr:spPr bwMode="auto">
        <a:xfrm>
          <a:off x="4067175" y="2066925"/>
          <a:ext cx="32385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31</xdr:col>
      <xdr:colOff>0</xdr:colOff>
      <xdr:row>9</xdr:row>
      <xdr:rowOff>0</xdr:rowOff>
    </xdr:from>
    <xdr:to>
      <xdr:col>33</xdr:col>
      <xdr:colOff>0</xdr:colOff>
      <xdr:row>9</xdr:row>
      <xdr:rowOff>0</xdr:rowOff>
    </xdr:to>
    <xdr:sp macro="" textlink="">
      <xdr:nvSpPr>
        <xdr:cNvPr id="12678" name="Line 38"/>
        <xdr:cNvSpPr>
          <a:spLocks noChangeShapeType="1"/>
        </xdr:cNvSpPr>
      </xdr:nvSpPr>
      <xdr:spPr bwMode="auto">
        <a:xfrm>
          <a:off x="3609975" y="1352550"/>
          <a:ext cx="228600" cy="0"/>
        </a:xfrm>
        <a:prstGeom prst="line">
          <a:avLst/>
        </a:prstGeom>
        <a:noFill/>
        <a:ln w="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31</xdr:col>
      <xdr:colOff>0</xdr:colOff>
      <xdr:row>14</xdr:row>
      <xdr:rowOff>76200</xdr:rowOff>
    </xdr:from>
    <xdr:to>
      <xdr:col>33</xdr:col>
      <xdr:colOff>0</xdr:colOff>
      <xdr:row>14</xdr:row>
      <xdr:rowOff>76200</xdr:rowOff>
    </xdr:to>
    <xdr:sp macro="" textlink="">
      <xdr:nvSpPr>
        <xdr:cNvPr id="12679" name="Line 39"/>
        <xdr:cNvSpPr>
          <a:spLocks noChangeShapeType="1"/>
        </xdr:cNvSpPr>
      </xdr:nvSpPr>
      <xdr:spPr bwMode="auto">
        <a:xfrm>
          <a:off x="3609975" y="2143125"/>
          <a:ext cx="228600" cy="0"/>
        </a:xfrm>
        <a:prstGeom prst="line">
          <a:avLst/>
        </a:prstGeom>
        <a:noFill/>
        <a:ln w="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33</xdr:col>
      <xdr:colOff>0</xdr:colOff>
      <xdr:row>9</xdr:row>
      <xdr:rowOff>0</xdr:rowOff>
    </xdr:from>
    <xdr:to>
      <xdr:col>33</xdr:col>
      <xdr:colOff>0</xdr:colOff>
      <xdr:row>14</xdr:row>
      <xdr:rowOff>66675</xdr:rowOff>
    </xdr:to>
    <xdr:sp macro="" textlink="">
      <xdr:nvSpPr>
        <xdr:cNvPr id="12680" name="Line 40"/>
        <xdr:cNvSpPr>
          <a:spLocks noChangeShapeType="1"/>
        </xdr:cNvSpPr>
      </xdr:nvSpPr>
      <xdr:spPr bwMode="auto">
        <a:xfrm>
          <a:off x="3838575" y="1352550"/>
          <a:ext cx="0" cy="781050"/>
        </a:xfrm>
        <a:prstGeom prst="line">
          <a:avLst/>
        </a:prstGeom>
        <a:noFill/>
        <a:ln w="0">
          <a:solidFill>
            <a:srgbClr val="000000"/>
          </a:solidFill>
          <a:round/>
          <a:headEnd type="oval" w="sm" len="sm"/>
          <a:tailEnd type="oval" w="sm" len="sm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18</xdr:col>
      <xdr:colOff>0</xdr:colOff>
      <xdr:row>12</xdr:row>
      <xdr:rowOff>0</xdr:rowOff>
    </xdr:from>
    <xdr:to>
      <xdr:col>19</xdr:col>
      <xdr:colOff>0</xdr:colOff>
      <xdr:row>13</xdr:row>
      <xdr:rowOff>0</xdr:rowOff>
    </xdr:to>
    <xdr:sp macro="" textlink="">
      <xdr:nvSpPr>
        <xdr:cNvPr id="12681" name="Line 41"/>
        <xdr:cNvSpPr>
          <a:spLocks noChangeShapeType="1"/>
        </xdr:cNvSpPr>
      </xdr:nvSpPr>
      <xdr:spPr bwMode="auto">
        <a:xfrm flipH="1">
          <a:off x="2124075" y="1781175"/>
          <a:ext cx="114300" cy="142875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0</xdr:colOff>
      <xdr:row>12</xdr:row>
      <xdr:rowOff>0</xdr:rowOff>
    </xdr:from>
    <xdr:to>
      <xdr:col>13</xdr:col>
      <xdr:colOff>0</xdr:colOff>
      <xdr:row>13</xdr:row>
      <xdr:rowOff>0</xdr:rowOff>
    </xdr:to>
    <xdr:sp macro="" textlink="">
      <xdr:nvSpPr>
        <xdr:cNvPr id="12682" name="Line 42"/>
        <xdr:cNvSpPr>
          <a:spLocks noChangeShapeType="1"/>
        </xdr:cNvSpPr>
      </xdr:nvSpPr>
      <xdr:spPr bwMode="auto">
        <a:xfrm>
          <a:off x="1438275" y="1781175"/>
          <a:ext cx="114300" cy="142875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</xdr:col>
      <xdr:colOff>19050</xdr:colOff>
      <xdr:row>50</xdr:row>
      <xdr:rowOff>38100</xdr:rowOff>
    </xdr:from>
    <xdr:to>
      <xdr:col>19</xdr:col>
      <xdr:colOff>76200</xdr:colOff>
      <xdr:row>50</xdr:row>
      <xdr:rowOff>38100</xdr:rowOff>
    </xdr:to>
    <xdr:sp macro="" textlink="">
      <xdr:nvSpPr>
        <xdr:cNvPr id="12683" name="Line 43"/>
        <xdr:cNvSpPr>
          <a:spLocks noChangeShapeType="1"/>
        </xdr:cNvSpPr>
      </xdr:nvSpPr>
      <xdr:spPr bwMode="auto">
        <a:xfrm>
          <a:off x="1228725" y="8181975"/>
          <a:ext cx="108585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76200</xdr:colOff>
      <xdr:row>43</xdr:row>
      <xdr:rowOff>19050</xdr:rowOff>
    </xdr:from>
    <xdr:to>
      <xdr:col>22</xdr:col>
      <xdr:colOff>19050</xdr:colOff>
      <xdr:row>43</xdr:row>
      <xdr:rowOff>19050</xdr:rowOff>
    </xdr:to>
    <xdr:sp macro="" textlink="">
      <xdr:nvSpPr>
        <xdr:cNvPr id="12684" name="Line 44"/>
        <xdr:cNvSpPr>
          <a:spLocks noChangeShapeType="1"/>
        </xdr:cNvSpPr>
      </xdr:nvSpPr>
      <xdr:spPr bwMode="auto">
        <a:xfrm>
          <a:off x="1514475" y="6962775"/>
          <a:ext cx="108585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95250</xdr:colOff>
      <xdr:row>9</xdr:row>
      <xdr:rowOff>0</xdr:rowOff>
    </xdr:from>
    <xdr:to>
      <xdr:col>29</xdr:col>
      <xdr:colOff>85725</xdr:colOff>
      <xdr:row>9</xdr:row>
      <xdr:rowOff>0</xdr:rowOff>
    </xdr:to>
    <xdr:sp macro="" textlink="">
      <xdr:nvSpPr>
        <xdr:cNvPr id="13665" name="Line 44"/>
        <xdr:cNvSpPr>
          <a:spLocks noChangeShapeType="1"/>
        </xdr:cNvSpPr>
      </xdr:nvSpPr>
      <xdr:spPr bwMode="auto">
        <a:xfrm>
          <a:off x="219075" y="1352550"/>
          <a:ext cx="3248025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0</xdr:colOff>
      <xdr:row>9</xdr:row>
      <xdr:rowOff>0</xdr:rowOff>
    </xdr:from>
    <xdr:to>
      <xdr:col>12</xdr:col>
      <xdr:colOff>0</xdr:colOff>
      <xdr:row>12</xdr:row>
      <xdr:rowOff>0</xdr:rowOff>
    </xdr:to>
    <xdr:sp macro="" textlink="">
      <xdr:nvSpPr>
        <xdr:cNvPr id="13666" name="Line 45"/>
        <xdr:cNvSpPr>
          <a:spLocks noChangeShapeType="1"/>
        </xdr:cNvSpPr>
      </xdr:nvSpPr>
      <xdr:spPr bwMode="auto">
        <a:xfrm>
          <a:off x="1438275" y="1352550"/>
          <a:ext cx="0" cy="428625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13</xdr:row>
      <xdr:rowOff>0</xdr:rowOff>
    </xdr:from>
    <xdr:to>
      <xdr:col>18</xdr:col>
      <xdr:colOff>0</xdr:colOff>
      <xdr:row>13</xdr:row>
      <xdr:rowOff>0</xdr:rowOff>
    </xdr:to>
    <xdr:sp macro="" textlink="">
      <xdr:nvSpPr>
        <xdr:cNvPr id="13667" name="Line 46"/>
        <xdr:cNvSpPr>
          <a:spLocks noChangeShapeType="1"/>
        </xdr:cNvSpPr>
      </xdr:nvSpPr>
      <xdr:spPr bwMode="auto">
        <a:xfrm>
          <a:off x="1552575" y="1924050"/>
          <a:ext cx="57150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</xdr:col>
      <xdr:colOff>0</xdr:colOff>
      <xdr:row>19</xdr:row>
      <xdr:rowOff>0</xdr:rowOff>
    </xdr:from>
    <xdr:to>
      <xdr:col>23</xdr:col>
      <xdr:colOff>0</xdr:colOff>
      <xdr:row>19</xdr:row>
      <xdr:rowOff>0</xdr:rowOff>
    </xdr:to>
    <xdr:sp macro="" textlink="">
      <xdr:nvSpPr>
        <xdr:cNvPr id="13668" name="Line 47"/>
        <xdr:cNvSpPr>
          <a:spLocks noChangeShapeType="1"/>
        </xdr:cNvSpPr>
      </xdr:nvSpPr>
      <xdr:spPr bwMode="auto">
        <a:xfrm>
          <a:off x="981075" y="2781300"/>
          <a:ext cx="1714500" cy="0"/>
        </a:xfrm>
        <a:prstGeom prst="line">
          <a:avLst/>
        </a:prstGeom>
        <a:noFill/>
        <a:ln w="3175">
          <a:solidFill>
            <a:srgbClr val="000000"/>
          </a:solidFill>
          <a:round/>
          <a:headEnd type="oval" w="sm" len="sm"/>
          <a:tailEnd type="oval" w="sm" len="sm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</xdr:col>
      <xdr:colOff>0</xdr:colOff>
      <xdr:row>17</xdr:row>
      <xdr:rowOff>0</xdr:rowOff>
    </xdr:from>
    <xdr:to>
      <xdr:col>23</xdr:col>
      <xdr:colOff>0</xdr:colOff>
      <xdr:row>17</xdr:row>
      <xdr:rowOff>0</xdr:rowOff>
    </xdr:to>
    <xdr:sp macro="" textlink="">
      <xdr:nvSpPr>
        <xdr:cNvPr id="13669" name="Line 48"/>
        <xdr:cNvSpPr>
          <a:spLocks noChangeShapeType="1"/>
        </xdr:cNvSpPr>
      </xdr:nvSpPr>
      <xdr:spPr bwMode="auto">
        <a:xfrm>
          <a:off x="981075" y="2495550"/>
          <a:ext cx="1714500" cy="0"/>
        </a:xfrm>
        <a:prstGeom prst="line">
          <a:avLst/>
        </a:prstGeom>
        <a:noFill/>
        <a:ln w="3175">
          <a:solidFill>
            <a:srgbClr val="000000"/>
          </a:solidFill>
          <a:round/>
          <a:headEnd type="oval" w="sm" len="sm"/>
          <a:tailEnd type="oval" w="sm" len="sm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19</xdr:col>
      <xdr:colOff>0</xdr:colOff>
      <xdr:row>9</xdr:row>
      <xdr:rowOff>0</xdr:rowOff>
    </xdr:from>
    <xdr:to>
      <xdr:col>19</xdr:col>
      <xdr:colOff>0</xdr:colOff>
      <xdr:row>12</xdr:row>
      <xdr:rowOff>0</xdr:rowOff>
    </xdr:to>
    <xdr:sp macro="" textlink="">
      <xdr:nvSpPr>
        <xdr:cNvPr id="13670" name="Line 49"/>
        <xdr:cNvSpPr>
          <a:spLocks noChangeShapeType="1"/>
        </xdr:cNvSpPr>
      </xdr:nvSpPr>
      <xdr:spPr bwMode="auto">
        <a:xfrm flipV="1">
          <a:off x="2238375" y="1352550"/>
          <a:ext cx="0" cy="428625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</xdr:col>
      <xdr:colOff>0</xdr:colOff>
      <xdr:row>14</xdr:row>
      <xdr:rowOff>0</xdr:rowOff>
    </xdr:from>
    <xdr:to>
      <xdr:col>20</xdr:col>
      <xdr:colOff>0</xdr:colOff>
      <xdr:row>14</xdr:row>
      <xdr:rowOff>0</xdr:rowOff>
    </xdr:to>
    <xdr:sp macro="" textlink="">
      <xdr:nvSpPr>
        <xdr:cNvPr id="13671" name="Line 50"/>
        <xdr:cNvSpPr>
          <a:spLocks noChangeShapeType="1"/>
        </xdr:cNvSpPr>
      </xdr:nvSpPr>
      <xdr:spPr bwMode="auto">
        <a:xfrm>
          <a:off x="1323975" y="2066925"/>
          <a:ext cx="102870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20</xdr:col>
      <xdr:colOff>0</xdr:colOff>
      <xdr:row>9</xdr:row>
      <xdr:rowOff>0</xdr:rowOff>
    </xdr:from>
    <xdr:to>
      <xdr:col>20</xdr:col>
      <xdr:colOff>0</xdr:colOff>
      <xdr:row>14</xdr:row>
      <xdr:rowOff>0</xdr:rowOff>
    </xdr:to>
    <xdr:sp macro="" textlink="">
      <xdr:nvSpPr>
        <xdr:cNvPr id="13672" name="Line 51"/>
        <xdr:cNvSpPr>
          <a:spLocks noChangeShapeType="1"/>
        </xdr:cNvSpPr>
      </xdr:nvSpPr>
      <xdr:spPr bwMode="auto">
        <a:xfrm>
          <a:off x="2352675" y="1352550"/>
          <a:ext cx="0" cy="714375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</xdr:col>
      <xdr:colOff>0</xdr:colOff>
      <xdr:row>9</xdr:row>
      <xdr:rowOff>0</xdr:rowOff>
    </xdr:from>
    <xdr:to>
      <xdr:col>11</xdr:col>
      <xdr:colOff>0</xdr:colOff>
      <xdr:row>14</xdr:row>
      <xdr:rowOff>0</xdr:rowOff>
    </xdr:to>
    <xdr:sp macro="" textlink="">
      <xdr:nvSpPr>
        <xdr:cNvPr id="13673" name="Line 52"/>
        <xdr:cNvSpPr>
          <a:spLocks noChangeShapeType="1"/>
        </xdr:cNvSpPr>
      </xdr:nvSpPr>
      <xdr:spPr bwMode="auto">
        <a:xfrm>
          <a:off x="1323975" y="1352550"/>
          <a:ext cx="0" cy="714375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</xdr:col>
      <xdr:colOff>0</xdr:colOff>
      <xdr:row>14</xdr:row>
      <xdr:rowOff>0</xdr:rowOff>
    </xdr:from>
    <xdr:to>
      <xdr:col>21</xdr:col>
      <xdr:colOff>0</xdr:colOff>
      <xdr:row>14</xdr:row>
      <xdr:rowOff>57150</xdr:rowOff>
    </xdr:to>
    <xdr:sp macro="" textlink="">
      <xdr:nvSpPr>
        <xdr:cNvPr id="13674" name="Rectangle 53"/>
        <xdr:cNvSpPr>
          <a:spLocks noChangeArrowheads="1"/>
        </xdr:cNvSpPr>
      </xdr:nvSpPr>
      <xdr:spPr bwMode="auto">
        <a:xfrm>
          <a:off x="1209675" y="2066925"/>
          <a:ext cx="1257300" cy="57150"/>
        </a:xfrm>
        <a:prstGeom prst="rect">
          <a:avLst/>
        </a:prstGeom>
        <a:solidFill>
          <a:srgbClr val="FFFFFF"/>
        </a:solidFill>
        <a:ln w="6350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11</xdr:col>
      <xdr:colOff>0</xdr:colOff>
      <xdr:row>9</xdr:row>
      <xdr:rowOff>0</xdr:rowOff>
    </xdr:from>
    <xdr:to>
      <xdr:col>12</xdr:col>
      <xdr:colOff>0</xdr:colOff>
      <xdr:row>9</xdr:row>
      <xdr:rowOff>0</xdr:rowOff>
    </xdr:to>
    <xdr:sp macro="" textlink="">
      <xdr:nvSpPr>
        <xdr:cNvPr id="13675" name="Line 54"/>
        <xdr:cNvSpPr>
          <a:spLocks noChangeShapeType="1"/>
        </xdr:cNvSpPr>
      </xdr:nvSpPr>
      <xdr:spPr bwMode="auto">
        <a:xfrm>
          <a:off x="1323975" y="1352550"/>
          <a:ext cx="11430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19</xdr:col>
      <xdr:colOff>0</xdr:colOff>
      <xdr:row>9</xdr:row>
      <xdr:rowOff>0</xdr:rowOff>
    </xdr:from>
    <xdr:to>
      <xdr:col>20</xdr:col>
      <xdr:colOff>0</xdr:colOff>
      <xdr:row>9</xdr:row>
      <xdr:rowOff>0</xdr:rowOff>
    </xdr:to>
    <xdr:sp macro="" textlink="">
      <xdr:nvSpPr>
        <xdr:cNvPr id="13676" name="Line 55"/>
        <xdr:cNvSpPr>
          <a:spLocks noChangeShapeType="1"/>
        </xdr:cNvSpPr>
      </xdr:nvSpPr>
      <xdr:spPr bwMode="auto">
        <a:xfrm>
          <a:off x="2238375" y="1352550"/>
          <a:ext cx="11430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21</xdr:col>
      <xdr:colOff>9525</xdr:colOff>
      <xdr:row>14</xdr:row>
      <xdr:rowOff>57150</xdr:rowOff>
    </xdr:from>
    <xdr:to>
      <xdr:col>23</xdr:col>
      <xdr:colOff>0</xdr:colOff>
      <xdr:row>14</xdr:row>
      <xdr:rowOff>57150</xdr:rowOff>
    </xdr:to>
    <xdr:sp macro="" textlink="">
      <xdr:nvSpPr>
        <xdr:cNvPr id="13677" name="Line 56"/>
        <xdr:cNvSpPr>
          <a:spLocks noChangeShapeType="1"/>
        </xdr:cNvSpPr>
      </xdr:nvSpPr>
      <xdr:spPr bwMode="auto">
        <a:xfrm>
          <a:off x="2476500" y="2124075"/>
          <a:ext cx="219075" cy="0"/>
        </a:xfrm>
        <a:prstGeom prst="line">
          <a:avLst/>
        </a:prstGeom>
        <a:noFill/>
        <a:ln w="3175">
          <a:solidFill>
            <a:srgbClr val="000000"/>
          </a:solidFill>
          <a:prstDash val="dash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22</xdr:col>
      <xdr:colOff>104775</xdr:colOff>
      <xdr:row>8</xdr:row>
      <xdr:rowOff>133350</xdr:rowOff>
    </xdr:from>
    <xdr:to>
      <xdr:col>28</xdr:col>
      <xdr:colOff>9525</xdr:colOff>
      <xdr:row>14</xdr:row>
      <xdr:rowOff>57150</xdr:rowOff>
    </xdr:to>
    <xdr:sp macro="" textlink="">
      <xdr:nvSpPr>
        <xdr:cNvPr id="13678" name="Line 57"/>
        <xdr:cNvSpPr>
          <a:spLocks noChangeShapeType="1"/>
        </xdr:cNvSpPr>
      </xdr:nvSpPr>
      <xdr:spPr bwMode="auto">
        <a:xfrm flipV="1">
          <a:off x="2686050" y="1343025"/>
          <a:ext cx="590550" cy="781050"/>
        </a:xfrm>
        <a:prstGeom prst="line">
          <a:avLst/>
        </a:prstGeom>
        <a:noFill/>
        <a:ln w="3175">
          <a:solidFill>
            <a:srgbClr val="000000"/>
          </a:solidFill>
          <a:prstDash val="dash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</xdr:col>
      <xdr:colOff>0</xdr:colOff>
      <xdr:row>14</xdr:row>
      <xdr:rowOff>57150</xdr:rowOff>
    </xdr:from>
    <xdr:to>
      <xdr:col>10</xdr:col>
      <xdr:colOff>0</xdr:colOff>
      <xdr:row>14</xdr:row>
      <xdr:rowOff>57150</xdr:rowOff>
    </xdr:to>
    <xdr:sp macro="" textlink="">
      <xdr:nvSpPr>
        <xdr:cNvPr id="13679" name="Line 58"/>
        <xdr:cNvSpPr>
          <a:spLocks noChangeShapeType="1"/>
        </xdr:cNvSpPr>
      </xdr:nvSpPr>
      <xdr:spPr bwMode="auto">
        <a:xfrm flipH="1">
          <a:off x="981075" y="2124075"/>
          <a:ext cx="228600" cy="0"/>
        </a:xfrm>
        <a:prstGeom prst="line">
          <a:avLst/>
        </a:prstGeom>
        <a:noFill/>
        <a:ln w="3175">
          <a:solidFill>
            <a:srgbClr val="000000"/>
          </a:solidFill>
          <a:prstDash val="dash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</xdr:col>
      <xdr:colOff>0</xdr:colOff>
      <xdr:row>9</xdr:row>
      <xdr:rowOff>9525</xdr:rowOff>
    </xdr:from>
    <xdr:to>
      <xdr:col>8</xdr:col>
      <xdr:colOff>0</xdr:colOff>
      <xdr:row>14</xdr:row>
      <xdr:rowOff>57150</xdr:rowOff>
    </xdr:to>
    <xdr:sp macro="" textlink="">
      <xdr:nvSpPr>
        <xdr:cNvPr id="13680" name="Line 59"/>
        <xdr:cNvSpPr>
          <a:spLocks noChangeShapeType="1"/>
        </xdr:cNvSpPr>
      </xdr:nvSpPr>
      <xdr:spPr bwMode="auto">
        <a:xfrm flipH="1" flipV="1">
          <a:off x="495300" y="1362075"/>
          <a:ext cx="485775" cy="762000"/>
        </a:xfrm>
        <a:prstGeom prst="line">
          <a:avLst/>
        </a:prstGeom>
        <a:noFill/>
        <a:ln w="3175">
          <a:solidFill>
            <a:srgbClr val="000000"/>
          </a:solidFill>
          <a:prstDash val="dash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15</xdr:row>
      <xdr:rowOff>0</xdr:rowOff>
    </xdr:from>
    <xdr:to>
      <xdr:col>23</xdr:col>
      <xdr:colOff>0</xdr:colOff>
      <xdr:row>19</xdr:row>
      <xdr:rowOff>0</xdr:rowOff>
    </xdr:to>
    <xdr:sp macro="" textlink="">
      <xdr:nvSpPr>
        <xdr:cNvPr id="13681" name="Line 60"/>
        <xdr:cNvSpPr>
          <a:spLocks noChangeShapeType="1"/>
        </xdr:cNvSpPr>
      </xdr:nvSpPr>
      <xdr:spPr bwMode="auto">
        <a:xfrm>
          <a:off x="2695575" y="2209800"/>
          <a:ext cx="0" cy="57150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</xdr:col>
      <xdr:colOff>0</xdr:colOff>
      <xdr:row>15</xdr:row>
      <xdr:rowOff>0</xdr:rowOff>
    </xdr:from>
    <xdr:to>
      <xdr:col>8</xdr:col>
      <xdr:colOff>0</xdr:colOff>
      <xdr:row>19</xdr:row>
      <xdr:rowOff>0</xdr:rowOff>
    </xdr:to>
    <xdr:sp macro="" textlink="">
      <xdr:nvSpPr>
        <xdr:cNvPr id="13682" name="Line 61"/>
        <xdr:cNvSpPr>
          <a:spLocks noChangeShapeType="1"/>
        </xdr:cNvSpPr>
      </xdr:nvSpPr>
      <xdr:spPr bwMode="auto">
        <a:xfrm>
          <a:off x="981075" y="2209800"/>
          <a:ext cx="0" cy="57150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</xdr:col>
      <xdr:colOff>0</xdr:colOff>
      <xdr:row>15</xdr:row>
      <xdr:rowOff>0</xdr:rowOff>
    </xdr:from>
    <xdr:to>
      <xdr:col>11</xdr:col>
      <xdr:colOff>0</xdr:colOff>
      <xdr:row>17</xdr:row>
      <xdr:rowOff>0</xdr:rowOff>
    </xdr:to>
    <xdr:sp macro="" textlink="">
      <xdr:nvSpPr>
        <xdr:cNvPr id="13683" name="Line 62"/>
        <xdr:cNvSpPr>
          <a:spLocks noChangeShapeType="1"/>
        </xdr:cNvSpPr>
      </xdr:nvSpPr>
      <xdr:spPr bwMode="auto">
        <a:xfrm>
          <a:off x="1323975" y="2209800"/>
          <a:ext cx="0" cy="285750"/>
        </a:xfrm>
        <a:prstGeom prst="line">
          <a:avLst/>
        </a:prstGeom>
        <a:noFill/>
        <a:ln w="3175">
          <a:solidFill>
            <a:srgbClr val="000000"/>
          </a:solidFill>
          <a:round/>
          <a:headEnd type="none" w="sm" len="sm"/>
          <a:tailEnd type="oval" w="sm" len="sm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0</xdr:colOff>
      <xdr:row>15</xdr:row>
      <xdr:rowOff>0</xdr:rowOff>
    </xdr:from>
    <xdr:to>
      <xdr:col>12</xdr:col>
      <xdr:colOff>0</xdr:colOff>
      <xdr:row>17</xdr:row>
      <xdr:rowOff>0</xdr:rowOff>
    </xdr:to>
    <xdr:sp macro="" textlink="">
      <xdr:nvSpPr>
        <xdr:cNvPr id="13684" name="Line 63"/>
        <xdr:cNvSpPr>
          <a:spLocks noChangeShapeType="1"/>
        </xdr:cNvSpPr>
      </xdr:nvSpPr>
      <xdr:spPr bwMode="auto">
        <a:xfrm>
          <a:off x="1438275" y="2209800"/>
          <a:ext cx="0" cy="285750"/>
        </a:xfrm>
        <a:prstGeom prst="line">
          <a:avLst/>
        </a:prstGeom>
        <a:noFill/>
        <a:ln w="3175">
          <a:solidFill>
            <a:srgbClr val="000000"/>
          </a:solidFill>
          <a:round/>
          <a:headEnd type="none" w="sm" len="sm"/>
          <a:tailEnd type="oval" w="sm" len="sm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19</xdr:col>
      <xdr:colOff>0</xdr:colOff>
      <xdr:row>15</xdr:row>
      <xdr:rowOff>0</xdr:rowOff>
    </xdr:from>
    <xdr:to>
      <xdr:col>19</xdr:col>
      <xdr:colOff>0</xdr:colOff>
      <xdr:row>17</xdr:row>
      <xdr:rowOff>0</xdr:rowOff>
    </xdr:to>
    <xdr:sp macro="" textlink="">
      <xdr:nvSpPr>
        <xdr:cNvPr id="13685" name="Line 64"/>
        <xdr:cNvSpPr>
          <a:spLocks noChangeShapeType="1"/>
        </xdr:cNvSpPr>
      </xdr:nvSpPr>
      <xdr:spPr bwMode="auto">
        <a:xfrm>
          <a:off x="2238375" y="2209800"/>
          <a:ext cx="0" cy="285750"/>
        </a:xfrm>
        <a:prstGeom prst="line">
          <a:avLst/>
        </a:prstGeom>
        <a:noFill/>
        <a:ln w="3175">
          <a:solidFill>
            <a:srgbClr val="000000"/>
          </a:solidFill>
          <a:round/>
          <a:headEnd type="none" w="sm" len="sm"/>
          <a:tailEnd type="oval" w="sm" len="sm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20</xdr:col>
      <xdr:colOff>0</xdr:colOff>
      <xdr:row>15</xdr:row>
      <xdr:rowOff>0</xdr:rowOff>
    </xdr:from>
    <xdr:to>
      <xdr:col>20</xdr:col>
      <xdr:colOff>0</xdr:colOff>
      <xdr:row>17</xdr:row>
      <xdr:rowOff>0</xdr:rowOff>
    </xdr:to>
    <xdr:sp macro="" textlink="">
      <xdr:nvSpPr>
        <xdr:cNvPr id="13686" name="Line 65"/>
        <xdr:cNvSpPr>
          <a:spLocks noChangeShapeType="1"/>
        </xdr:cNvSpPr>
      </xdr:nvSpPr>
      <xdr:spPr bwMode="auto">
        <a:xfrm>
          <a:off x="2352675" y="2209800"/>
          <a:ext cx="0" cy="285750"/>
        </a:xfrm>
        <a:prstGeom prst="line">
          <a:avLst/>
        </a:prstGeom>
        <a:noFill/>
        <a:ln w="3175">
          <a:solidFill>
            <a:srgbClr val="000000"/>
          </a:solidFill>
          <a:round/>
          <a:headEnd type="none" w="sm" len="sm"/>
          <a:tailEnd type="oval" w="sm" len="sm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</xdr:col>
      <xdr:colOff>0</xdr:colOff>
      <xdr:row>4</xdr:row>
      <xdr:rowOff>0</xdr:rowOff>
    </xdr:from>
    <xdr:to>
      <xdr:col>4</xdr:col>
      <xdr:colOff>0</xdr:colOff>
      <xdr:row>7</xdr:row>
      <xdr:rowOff>0</xdr:rowOff>
    </xdr:to>
    <xdr:sp macro="" textlink="">
      <xdr:nvSpPr>
        <xdr:cNvPr id="13687" name="Line 66"/>
        <xdr:cNvSpPr>
          <a:spLocks noChangeShapeType="1"/>
        </xdr:cNvSpPr>
      </xdr:nvSpPr>
      <xdr:spPr bwMode="auto">
        <a:xfrm flipV="1">
          <a:off x="495300" y="638175"/>
          <a:ext cx="0" cy="4286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28</xdr:col>
      <xdr:colOff>0</xdr:colOff>
      <xdr:row>4</xdr:row>
      <xdr:rowOff>0</xdr:rowOff>
    </xdr:from>
    <xdr:to>
      <xdr:col>28</xdr:col>
      <xdr:colOff>0</xdr:colOff>
      <xdr:row>7</xdr:row>
      <xdr:rowOff>0</xdr:rowOff>
    </xdr:to>
    <xdr:sp macro="" textlink="">
      <xdr:nvSpPr>
        <xdr:cNvPr id="13688" name="Line 67"/>
        <xdr:cNvSpPr>
          <a:spLocks noChangeShapeType="1"/>
        </xdr:cNvSpPr>
      </xdr:nvSpPr>
      <xdr:spPr bwMode="auto">
        <a:xfrm flipV="1">
          <a:off x="3267075" y="638175"/>
          <a:ext cx="0" cy="4286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</xdr:col>
      <xdr:colOff>0</xdr:colOff>
      <xdr:row>4</xdr:row>
      <xdr:rowOff>0</xdr:rowOff>
    </xdr:from>
    <xdr:to>
      <xdr:col>28</xdr:col>
      <xdr:colOff>0</xdr:colOff>
      <xdr:row>4</xdr:row>
      <xdr:rowOff>0</xdr:rowOff>
    </xdr:to>
    <xdr:sp macro="" textlink="">
      <xdr:nvSpPr>
        <xdr:cNvPr id="13689" name="Line 68"/>
        <xdr:cNvSpPr>
          <a:spLocks noChangeShapeType="1"/>
        </xdr:cNvSpPr>
      </xdr:nvSpPr>
      <xdr:spPr bwMode="auto">
        <a:xfrm>
          <a:off x="495300" y="638175"/>
          <a:ext cx="2771775" cy="0"/>
        </a:xfrm>
        <a:prstGeom prst="line">
          <a:avLst/>
        </a:prstGeom>
        <a:noFill/>
        <a:ln w="9525">
          <a:solidFill>
            <a:srgbClr val="000000"/>
          </a:solidFill>
          <a:round/>
          <a:headEnd type="oval" w="sm" len="sm"/>
          <a:tailEnd type="oval" w="sm" len="sm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</xdr:col>
      <xdr:colOff>0</xdr:colOff>
      <xdr:row>6</xdr:row>
      <xdr:rowOff>0</xdr:rowOff>
    </xdr:from>
    <xdr:to>
      <xdr:col>28</xdr:col>
      <xdr:colOff>0</xdr:colOff>
      <xdr:row>6</xdr:row>
      <xdr:rowOff>0</xdr:rowOff>
    </xdr:to>
    <xdr:sp macro="" textlink="">
      <xdr:nvSpPr>
        <xdr:cNvPr id="13690" name="Line 69"/>
        <xdr:cNvSpPr>
          <a:spLocks noChangeShapeType="1"/>
        </xdr:cNvSpPr>
      </xdr:nvSpPr>
      <xdr:spPr bwMode="auto">
        <a:xfrm>
          <a:off x="495300" y="923925"/>
          <a:ext cx="2771775" cy="0"/>
        </a:xfrm>
        <a:prstGeom prst="line">
          <a:avLst/>
        </a:prstGeom>
        <a:noFill/>
        <a:ln w="9525">
          <a:solidFill>
            <a:srgbClr val="000000"/>
          </a:solidFill>
          <a:round/>
          <a:headEnd type="oval" w="sm" len="sm"/>
          <a:tailEnd type="oval" w="sm" len="sm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</xdr:col>
      <xdr:colOff>0</xdr:colOff>
      <xdr:row>6</xdr:row>
      <xdr:rowOff>0</xdr:rowOff>
    </xdr:from>
    <xdr:to>
      <xdr:col>11</xdr:col>
      <xdr:colOff>0</xdr:colOff>
      <xdr:row>7</xdr:row>
      <xdr:rowOff>0</xdr:rowOff>
    </xdr:to>
    <xdr:sp macro="" textlink="">
      <xdr:nvSpPr>
        <xdr:cNvPr id="13691" name="Line 70"/>
        <xdr:cNvSpPr>
          <a:spLocks noChangeShapeType="1"/>
        </xdr:cNvSpPr>
      </xdr:nvSpPr>
      <xdr:spPr bwMode="auto">
        <a:xfrm>
          <a:off x="1323975" y="923925"/>
          <a:ext cx="0" cy="142875"/>
        </a:xfrm>
        <a:prstGeom prst="line">
          <a:avLst/>
        </a:prstGeom>
        <a:noFill/>
        <a:ln w="9525">
          <a:solidFill>
            <a:srgbClr val="000000"/>
          </a:solidFill>
          <a:round/>
          <a:headEnd type="oval" w="sm" len="sm"/>
          <a:tailEnd type="none" w="sm" len="sm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0</xdr:colOff>
      <xdr:row>6</xdr:row>
      <xdr:rowOff>0</xdr:rowOff>
    </xdr:from>
    <xdr:to>
      <xdr:col>12</xdr:col>
      <xdr:colOff>0</xdr:colOff>
      <xdr:row>7</xdr:row>
      <xdr:rowOff>0</xdr:rowOff>
    </xdr:to>
    <xdr:sp macro="" textlink="">
      <xdr:nvSpPr>
        <xdr:cNvPr id="13692" name="Line 71"/>
        <xdr:cNvSpPr>
          <a:spLocks noChangeShapeType="1"/>
        </xdr:cNvSpPr>
      </xdr:nvSpPr>
      <xdr:spPr bwMode="auto">
        <a:xfrm>
          <a:off x="1438275" y="923925"/>
          <a:ext cx="0" cy="142875"/>
        </a:xfrm>
        <a:prstGeom prst="line">
          <a:avLst/>
        </a:prstGeom>
        <a:noFill/>
        <a:ln w="9525">
          <a:solidFill>
            <a:srgbClr val="000000"/>
          </a:solidFill>
          <a:round/>
          <a:headEnd type="oval" w="sm" len="sm"/>
          <a:tailEnd type="none" w="sm" len="sm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19</xdr:col>
      <xdr:colOff>0</xdr:colOff>
      <xdr:row>6</xdr:row>
      <xdr:rowOff>0</xdr:rowOff>
    </xdr:from>
    <xdr:to>
      <xdr:col>19</xdr:col>
      <xdr:colOff>0</xdr:colOff>
      <xdr:row>7</xdr:row>
      <xdr:rowOff>0</xdr:rowOff>
    </xdr:to>
    <xdr:sp macro="" textlink="">
      <xdr:nvSpPr>
        <xdr:cNvPr id="13693" name="Line 72"/>
        <xdr:cNvSpPr>
          <a:spLocks noChangeShapeType="1"/>
        </xdr:cNvSpPr>
      </xdr:nvSpPr>
      <xdr:spPr bwMode="auto">
        <a:xfrm>
          <a:off x="2238375" y="923925"/>
          <a:ext cx="0" cy="142875"/>
        </a:xfrm>
        <a:prstGeom prst="line">
          <a:avLst/>
        </a:prstGeom>
        <a:noFill/>
        <a:ln w="9525">
          <a:solidFill>
            <a:srgbClr val="000000"/>
          </a:solidFill>
          <a:round/>
          <a:headEnd type="oval" w="sm" len="sm"/>
          <a:tailEnd type="none" w="sm" len="sm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20</xdr:col>
      <xdr:colOff>0</xdr:colOff>
      <xdr:row>6</xdr:row>
      <xdr:rowOff>0</xdr:rowOff>
    </xdr:from>
    <xdr:to>
      <xdr:col>20</xdr:col>
      <xdr:colOff>0</xdr:colOff>
      <xdr:row>7</xdr:row>
      <xdr:rowOff>0</xdr:rowOff>
    </xdr:to>
    <xdr:sp macro="" textlink="">
      <xdr:nvSpPr>
        <xdr:cNvPr id="13694" name="Line 73"/>
        <xdr:cNvSpPr>
          <a:spLocks noChangeShapeType="1"/>
        </xdr:cNvSpPr>
      </xdr:nvSpPr>
      <xdr:spPr bwMode="auto">
        <a:xfrm>
          <a:off x="2352675" y="923925"/>
          <a:ext cx="0" cy="142875"/>
        </a:xfrm>
        <a:prstGeom prst="line">
          <a:avLst/>
        </a:prstGeom>
        <a:noFill/>
        <a:ln w="9525">
          <a:solidFill>
            <a:srgbClr val="000000"/>
          </a:solidFill>
          <a:round/>
          <a:headEnd type="oval" w="sm" len="sm"/>
          <a:tailEnd type="none" w="sm" len="sm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34</xdr:col>
      <xdr:colOff>9525</xdr:colOff>
      <xdr:row>9</xdr:row>
      <xdr:rowOff>0</xdr:rowOff>
    </xdr:from>
    <xdr:to>
      <xdr:col>38</xdr:col>
      <xdr:colOff>9525</xdr:colOff>
      <xdr:row>9</xdr:row>
      <xdr:rowOff>0</xdr:rowOff>
    </xdr:to>
    <xdr:sp macro="" textlink="">
      <xdr:nvSpPr>
        <xdr:cNvPr id="13695" name="Line 74"/>
        <xdr:cNvSpPr>
          <a:spLocks noChangeShapeType="1"/>
        </xdr:cNvSpPr>
      </xdr:nvSpPr>
      <xdr:spPr bwMode="auto">
        <a:xfrm>
          <a:off x="3962400" y="1352550"/>
          <a:ext cx="45720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34</xdr:col>
      <xdr:colOff>0</xdr:colOff>
      <xdr:row>14</xdr:row>
      <xdr:rowOff>0</xdr:rowOff>
    </xdr:from>
    <xdr:to>
      <xdr:col>36</xdr:col>
      <xdr:colOff>0</xdr:colOff>
      <xdr:row>14</xdr:row>
      <xdr:rowOff>0</xdr:rowOff>
    </xdr:to>
    <xdr:sp macro="" textlink="">
      <xdr:nvSpPr>
        <xdr:cNvPr id="13696" name="Line 75"/>
        <xdr:cNvSpPr>
          <a:spLocks noChangeShapeType="1"/>
        </xdr:cNvSpPr>
      </xdr:nvSpPr>
      <xdr:spPr bwMode="auto">
        <a:xfrm>
          <a:off x="3952875" y="2066925"/>
          <a:ext cx="22860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 type="oval" w="sm" len="sm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34</xdr:col>
      <xdr:colOff>0</xdr:colOff>
      <xdr:row>13</xdr:row>
      <xdr:rowOff>0</xdr:rowOff>
    </xdr:from>
    <xdr:to>
      <xdr:col>36</xdr:col>
      <xdr:colOff>0</xdr:colOff>
      <xdr:row>13</xdr:row>
      <xdr:rowOff>0</xdr:rowOff>
    </xdr:to>
    <xdr:sp macro="" textlink="">
      <xdr:nvSpPr>
        <xdr:cNvPr id="13697" name="Line 76"/>
        <xdr:cNvSpPr>
          <a:spLocks noChangeShapeType="1"/>
        </xdr:cNvSpPr>
      </xdr:nvSpPr>
      <xdr:spPr bwMode="auto">
        <a:xfrm>
          <a:off x="3952875" y="1924050"/>
          <a:ext cx="22860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 type="oval" w="sm" len="sm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36</xdr:col>
      <xdr:colOff>0</xdr:colOff>
      <xdr:row>9</xdr:row>
      <xdr:rowOff>9525</xdr:rowOff>
    </xdr:from>
    <xdr:to>
      <xdr:col>36</xdr:col>
      <xdr:colOff>9525</xdr:colOff>
      <xdr:row>17</xdr:row>
      <xdr:rowOff>0</xdr:rowOff>
    </xdr:to>
    <xdr:sp macro="" textlink="">
      <xdr:nvSpPr>
        <xdr:cNvPr id="13698" name="Line 77"/>
        <xdr:cNvSpPr>
          <a:spLocks noChangeShapeType="1"/>
        </xdr:cNvSpPr>
      </xdr:nvSpPr>
      <xdr:spPr bwMode="auto">
        <a:xfrm flipH="1">
          <a:off x="4181475" y="1362075"/>
          <a:ext cx="9525" cy="1133475"/>
        </a:xfrm>
        <a:prstGeom prst="line">
          <a:avLst/>
        </a:prstGeom>
        <a:noFill/>
        <a:ln w="3175">
          <a:solidFill>
            <a:srgbClr val="000000"/>
          </a:solidFill>
          <a:round/>
          <a:headEnd type="oval" w="sm" len="sm"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38</xdr:col>
      <xdr:colOff>0</xdr:colOff>
      <xdr:row>9</xdr:row>
      <xdr:rowOff>0</xdr:rowOff>
    </xdr:from>
    <xdr:to>
      <xdr:col>38</xdr:col>
      <xdr:colOff>0</xdr:colOff>
      <xdr:row>14</xdr:row>
      <xdr:rowOff>0</xdr:rowOff>
    </xdr:to>
    <xdr:sp macro="" textlink="">
      <xdr:nvSpPr>
        <xdr:cNvPr id="13699" name="Line 78"/>
        <xdr:cNvSpPr>
          <a:spLocks noChangeShapeType="1"/>
        </xdr:cNvSpPr>
      </xdr:nvSpPr>
      <xdr:spPr bwMode="auto">
        <a:xfrm>
          <a:off x="4410075" y="1352550"/>
          <a:ext cx="0" cy="714375"/>
        </a:xfrm>
        <a:prstGeom prst="line">
          <a:avLst/>
        </a:prstGeom>
        <a:noFill/>
        <a:ln w="3175">
          <a:solidFill>
            <a:srgbClr val="000000"/>
          </a:solidFill>
          <a:round/>
          <a:headEnd type="oval" w="sm" len="sm"/>
          <a:tailEnd type="oval" w="sm" len="sm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34</xdr:col>
      <xdr:colOff>0</xdr:colOff>
      <xdr:row>14</xdr:row>
      <xdr:rowOff>66675</xdr:rowOff>
    </xdr:from>
    <xdr:to>
      <xdr:col>36</xdr:col>
      <xdr:colOff>0</xdr:colOff>
      <xdr:row>14</xdr:row>
      <xdr:rowOff>66675</xdr:rowOff>
    </xdr:to>
    <xdr:sp macro="" textlink="">
      <xdr:nvSpPr>
        <xdr:cNvPr id="13700" name="Line 79"/>
        <xdr:cNvSpPr>
          <a:spLocks noChangeShapeType="1"/>
        </xdr:cNvSpPr>
      </xdr:nvSpPr>
      <xdr:spPr bwMode="auto">
        <a:xfrm>
          <a:off x="3952875" y="2133600"/>
          <a:ext cx="22860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 type="oval" w="sm" len="sm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35</xdr:col>
      <xdr:colOff>0</xdr:colOff>
      <xdr:row>14</xdr:row>
      <xdr:rowOff>0</xdr:rowOff>
    </xdr:from>
    <xdr:to>
      <xdr:col>37</xdr:col>
      <xdr:colOff>95250</xdr:colOff>
      <xdr:row>14</xdr:row>
      <xdr:rowOff>0</xdr:rowOff>
    </xdr:to>
    <xdr:sp macro="" textlink="">
      <xdr:nvSpPr>
        <xdr:cNvPr id="13701" name="Line 80"/>
        <xdr:cNvSpPr>
          <a:spLocks noChangeShapeType="1"/>
        </xdr:cNvSpPr>
      </xdr:nvSpPr>
      <xdr:spPr bwMode="auto">
        <a:xfrm>
          <a:off x="4067175" y="2066925"/>
          <a:ext cx="32385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31</xdr:col>
      <xdr:colOff>0</xdr:colOff>
      <xdr:row>9</xdr:row>
      <xdr:rowOff>0</xdr:rowOff>
    </xdr:from>
    <xdr:to>
      <xdr:col>33</xdr:col>
      <xdr:colOff>0</xdr:colOff>
      <xdr:row>9</xdr:row>
      <xdr:rowOff>0</xdr:rowOff>
    </xdr:to>
    <xdr:sp macro="" textlink="">
      <xdr:nvSpPr>
        <xdr:cNvPr id="13702" name="Line 81"/>
        <xdr:cNvSpPr>
          <a:spLocks noChangeShapeType="1"/>
        </xdr:cNvSpPr>
      </xdr:nvSpPr>
      <xdr:spPr bwMode="auto">
        <a:xfrm>
          <a:off x="3609975" y="1352550"/>
          <a:ext cx="228600" cy="0"/>
        </a:xfrm>
        <a:prstGeom prst="line">
          <a:avLst/>
        </a:prstGeom>
        <a:noFill/>
        <a:ln w="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31</xdr:col>
      <xdr:colOff>0</xdr:colOff>
      <xdr:row>14</xdr:row>
      <xdr:rowOff>76200</xdr:rowOff>
    </xdr:from>
    <xdr:to>
      <xdr:col>33</xdr:col>
      <xdr:colOff>0</xdr:colOff>
      <xdr:row>14</xdr:row>
      <xdr:rowOff>76200</xdr:rowOff>
    </xdr:to>
    <xdr:sp macro="" textlink="">
      <xdr:nvSpPr>
        <xdr:cNvPr id="13703" name="Line 82"/>
        <xdr:cNvSpPr>
          <a:spLocks noChangeShapeType="1"/>
        </xdr:cNvSpPr>
      </xdr:nvSpPr>
      <xdr:spPr bwMode="auto">
        <a:xfrm>
          <a:off x="3609975" y="2143125"/>
          <a:ext cx="228600" cy="0"/>
        </a:xfrm>
        <a:prstGeom prst="line">
          <a:avLst/>
        </a:prstGeom>
        <a:noFill/>
        <a:ln w="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33</xdr:col>
      <xdr:colOff>0</xdr:colOff>
      <xdr:row>9</xdr:row>
      <xdr:rowOff>0</xdr:rowOff>
    </xdr:from>
    <xdr:to>
      <xdr:col>33</xdr:col>
      <xdr:colOff>0</xdr:colOff>
      <xdr:row>14</xdr:row>
      <xdr:rowOff>66675</xdr:rowOff>
    </xdr:to>
    <xdr:sp macro="" textlink="">
      <xdr:nvSpPr>
        <xdr:cNvPr id="13704" name="Line 83"/>
        <xdr:cNvSpPr>
          <a:spLocks noChangeShapeType="1"/>
        </xdr:cNvSpPr>
      </xdr:nvSpPr>
      <xdr:spPr bwMode="auto">
        <a:xfrm>
          <a:off x="3838575" y="1352550"/>
          <a:ext cx="0" cy="781050"/>
        </a:xfrm>
        <a:prstGeom prst="line">
          <a:avLst/>
        </a:prstGeom>
        <a:noFill/>
        <a:ln w="0">
          <a:solidFill>
            <a:srgbClr val="000000"/>
          </a:solidFill>
          <a:round/>
          <a:headEnd type="oval" w="sm" len="sm"/>
          <a:tailEnd type="oval" w="sm" len="sm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18</xdr:col>
      <xdr:colOff>0</xdr:colOff>
      <xdr:row>12</xdr:row>
      <xdr:rowOff>0</xdr:rowOff>
    </xdr:from>
    <xdr:to>
      <xdr:col>19</xdr:col>
      <xdr:colOff>0</xdr:colOff>
      <xdr:row>13</xdr:row>
      <xdr:rowOff>0</xdr:rowOff>
    </xdr:to>
    <xdr:sp macro="" textlink="">
      <xdr:nvSpPr>
        <xdr:cNvPr id="13705" name="Line 84"/>
        <xdr:cNvSpPr>
          <a:spLocks noChangeShapeType="1"/>
        </xdr:cNvSpPr>
      </xdr:nvSpPr>
      <xdr:spPr bwMode="auto">
        <a:xfrm flipH="1">
          <a:off x="2124075" y="1781175"/>
          <a:ext cx="114300" cy="142875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0</xdr:colOff>
      <xdr:row>12</xdr:row>
      <xdr:rowOff>0</xdr:rowOff>
    </xdr:from>
    <xdr:to>
      <xdr:col>13</xdr:col>
      <xdr:colOff>0</xdr:colOff>
      <xdr:row>13</xdr:row>
      <xdr:rowOff>0</xdr:rowOff>
    </xdr:to>
    <xdr:sp macro="" textlink="">
      <xdr:nvSpPr>
        <xdr:cNvPr id="13706" name="Line 85"/>
        <xdr:cNvSpPr>
          <a:spLocks noChangeShapeType="1"/>
        </xdr:cNvSpPr>
      </xdr:nvSpPr>
      <xdr:spPr bwMode="auto">
        <a:xfrm>
          <a:off x="1438275" y="1781175"/>
          <a:ext cx="114300" cy="142875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</xdr:col>
      <xdr:colOff>19050</xdr:colOff>
      <xdr:row>50</xdr:row>
      <xdr:rowOff>38100</xdr:rowOff>
    </xdr:from>
    <xdr:to>
      <xdr:col>19</xdr:col>
      <xdr:colOff>76200</xdr:colOff>
      <xdr:row>50</xdr:row>
      <xdr:rowOff>38100</xdr:rowOff>
    </xdr:to>
    <xdr:sp macro="" textlink="">
      <xdr:nvSpPr>
        <xdr:cNvPr id="13707" name="Line 86"/>
        <xdr:cNvSpPr>
          <a:spLocks noChangeShapeType="1"/>
        </xdr:cNvSpPr>
      </xdr:nvSpPr>
      <xdr:spPr bwMode="auto">
        <a:xfrm>
          <a:off x="1228725" y="8181975"/>
          <a:ext cx="108585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76200</xdr:colOff>
      <xdr:row>43</xdr:row>
      <xdr:rowOff>19050</xdr:rowOff>
    </xdr:from>
    <xdr:to>
      <xdr:col>22</xdr:col>
      <xdr:colOff>19050</xdr:colOff>
      <xdr:row>43</xdr:row>
      <xdr:rowOff>19050</xdr:rowOff>
    </xdr:to>
    <xdr:sp macro="" textlink="">
      <xdr:nvSpPr>
        <xdr:cNvPr id="13708" name="Line 87"/>
        <xdr:cNvSpPr>
          <a:spLocks noChangeShapeType="1"/>
        </xdr:cNvSpPr>
      </xdr:nvSpPr>
      <xdr:spPr bwMode="auto">
        <a:xfrm>
          <a:off x="1514475" y="6962775"/>
          <a:ext cx="108585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9525</xdr:colOff>
          <xdr:row>3</xdr:row>
          <xdr:rowOff>47625</xdr:rowOff>
        </xdr:from>
        <xdr:to>
          <xdr:col>30</xdr:col>
          <xdr:colOff>114300</xdr:colOff>
          <xdr:row>13</xdr:row>
          <xdr:rowOff>114300</xdr:rowOff>
        </xdr:to>
        <xdr:sp macro="" textlink="">
          <xdr:nvSpPr>
            <xdr:cNvPr id="14337" name="그림 220161" hidden="1">
              <a:extLst>
                <a:ext uri="{63B3BB69-23CF-44E3-9099-C40C66FF867C}">
                  <a14:compatExt spid="_x0000_s1433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/>
            </a:solidFill>
            <a:ln w="9525">
              <a:solidFill>
                <a:srgbClr val="000000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95250</xdr:colOff>
      <xdr:row>4</xdr:row>
      <xdr:rowOff>0</xdr:rowOff>
    </xdr:from>
    <xdr:to>
      <xdr:col>38</xdr:col>
      <xdr:colOff>28575</xdr:colOff>
      <xdr:row>19</xdr:row>
      <xdr:rowOff>9525</xdr:rowOff>
    </xdr:to>
    <xdr:grpSp>
      <xdr:nvGrpSpPr>
        <xdr:cNvPr id="15721" name="그룹 45"/>
        <xdr:cNvGrpSpPr>
          <a:grpSpLocks/>
        </xdr:cNvGrpSpPr>
      </xdr:nvGrpSpPr>
      <xdr:grpSpPr bwMode="auto">
        <a:xfrm>
          <a:off x="219075" y="638175"/>
          <a:ext cx="4219575" cy="2152650"/>
          <a:chOff x="219808" y="652096"/>
          <a:chExt cx="4295775" cy="2198077"/>
        </a:xfrm>
      </xdr:grpSpPr>
      <xdr:sp macro="" textlink="">
        <xdr:nvSpPr>
          <xdr:cNvPr id="15724" name="Line 132"/>
          <xdr:cNvSpPr>
            <a:spLocks noChangeShapeType="1"/>
          </xdr:cNvSpPr>
        </xdr:nvSpPr>
        <xdr:spPr bwMode="auto">
          <a:xfrm>
            <a:off x="219808" y="1384788"/>
            <a:ext cx="3316898" cy="0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15725" name="Line 133"/>
          <xdr:cNvSpPr>
            <a:spLocks noChangeShapeType="1"/>
          </xdr:cNvSpPr>
        </xdr:nvSpPr>
        <xdr:spPr bwMode="auto">
          <a:xfrm>
            <a:off x="1458058" y="1384788"/>
            <a:ext cx="0" cy="439616"/>
          </a:xfrm>
          <a:prstGeom prst="line">
            <a:avLst/>
          </a:prstGeom>
          <a:noFill/>
          <a:ln w="6350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15726" name="Line 134"/>
          <xdr:cNvSpPr>
            <a:spLocks noChangeShapeType="1"/>
          </xdr:cNvSpPr>
        </xdr:nvSpPr>
        <xdr:spPr bwMode="auto">
          <a:xfrm>
            <a:off x="1575288" y="1970942"/>
            <a:ext cx="586154" cy="0"/>
          </a:xfrm>
          <a:prstGeom prst="line">
            <a:avLst/>
          </a:prstGeom>
          <a:noFill/>
          <a:ln w="6350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15727" name="Line 135"/>
          <xdr:cNvSpPr>
            <a:spLocks noChangeShapeType="1"/>
          </xdr:cNvSpPr>
        </xdr:nvSpPr>
        <xdr:spPr bwMode="auto">
          <a:xfrm>
            <a:off x="989135" y="2850173"/>
            <a:ext cx="1758461" cy="0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 type="oval" w="sm" len="sm"/>
            <a:tailEnd type="oval" w="sm" len="sm"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15728" name="Line 136"/>
          <xdr:cNvSpPr>
            <a:spLocks noChangeShapeType="1"/>
          </xdr:cNvSpPr>
        </xdr:nvSpPr>
        <xdr:spPr bwMode="auto">
          <a:xfrm>
            <a:off x="989135" y="2557096"/>
            <a:ext cx="1758461" cy="0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 type="oval" w="sm" len="sm"/>
            <a:tailEnd type="oval" w="sm" len="sm"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15729" name="Line 137"/>
          <xdr:cNvSpPr>
            <a:spLocks noChangeShapeType="1"/>
          </xdr:cNvSpPr>
        </xdr:nvSpPr>
        <xdr:spPr bwMode="auto">
          <a:xfrm flipV="1">
            <a:off x="2278673" y="1384788"/>
            <a:ext cx="0" cy="439616"/>
          </a:xfrm>
          <a:prstGeom prst="line">
            <a:avLst/>
          </a:prstGeom>
          <a:noFill/>
          <a:ln w="6350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15730" name="Line 138"/>
          <xdr:cNvSpPr>
            <a:spLocks noChangeShapeType="1"/>
          </xdr:cNvSpPr>
        </xdr:nvSpPr>
        <xdr:spPr bwMode="auto">
          <a:xfrm>
            <a:off x="1340827" y="2117481"/>
            <a:ext cx="1055077" cy="0"/>
          </a:xfrm>
          <a:prstGeom prst="line">
            <a:avLst/>
          </a:prstGeom>
          <a:noFill/>
          <a:ln w="6350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15731" name="Line 139"/>
          <xdr:cNvSpPr>
            <a:spLocks noChangeShapeType="1"/>
          </xdr:cNvSpPr>
        </xdr:nvSpPr>
        <xdr:spPr bwMode="auto">
          <a:xfrm>
            <a:off x="2395904" y="1384788"/>
            <a:ext cx="0" cy="732693"/>
          </a:xfrm>
          <a:prstGeom prst="line">
            <a:avLst/>
          </a:prstGeom>
          <a:noFill/>
          <a:ln w="6350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15732" name="Line 140"/>
          <xdr:cNvSpPr>
            <a:spLocks noChangeShapeType="1"/>
          </xdr:cNvSpPr>
        </xdr:nvSpPr>
        <xdr:spPr bwMode="auto">
          <a:xfrm>
            <a:off x="1340827" y="1384788"/>
            <a:ext cx="0" cy="732693"/>
          </a:xfrm>
          <a:prstGeom prst="line">
            <a:avLst/>
          </a:prstGeom>
          <a:noFill/>
          <a:ln w="6350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15733" name="Rectangle 141"/>
          <xdr:cNvSpPr>
            <a:spLocks noChangeArrowheads="1"/>
          </xdr:cNvSpPr>
        </xdr:nvSpPr>
        <xdr:spPr bwMode="auto">
          <a:xfrm>
            <a:off x="1223596" y="2117481"/>
            <a:ext cx="1289539" cy="57150"/>
          </a:xfrm>
          <a:prstGeom prst="rect">
            <a:avLst/>
          </a:prstGeom>
          <a:solidFill>
            <a:srgbClr val="FFFFFF"/>
          </a:solidFill>
          <a:ln w="6350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5734" name="Line 142"/>
          <xdr:cNvSpPr>
            <a:spLocks noChangeShapeType="1"/>
          </xdr:cNvSpPr>
        </xdr:nvSpPr>
        <xdr:spPr bwMode="auto">
          <a:xfrm>
            <a:off x="1340827" y="1384788"/>
            <a:ext cx="117231" cy="0"/>
          </a:xfrm>
          <a:prstGeom prst="line">
            <a:avLst/>
          </a:prstGeom>
          <a:noFill/>
          <a:ln w="6350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15735" name="Line 143"/>
          <xdr:cNvSpPr>
            <a:spLocks noChangeShapeType="1"/>
          </xdr:cNvSpPr>
        </xdr:nvSpPr>
        <xdr:spPr bwMode="auto">
          <a:xfrm>
            <a:off x="2278673" y="1384788"/>
            <a:ext cx="117231" cy="0"/>
          </a:xfrm>
          <a:prstGeom prst="line">
            <a:avLst/>
          </a:prstGeom>
          <a:noFill/>
          <a:ln w="6350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15736" name="Line 144"/>
          <xdr:cNvSpPr>
            <a:spLocks noChangeShapeType="1"/>
          </xdr:cNvSpPr>
        </xdr:nvSpPr>
        <xdr:spPr bwMode="auto">
          <a:xfrm>
            <a:off x="2522660" y="2174631"/>
            <a:ext cx="224936" cy="0"/>
          </a:xfrm>
          <a:prstGeom prst="line">
            <a:avLst/>
          </a:prstGeom>
          <a:noFill/>
          <a:ln w="3175">
            <a:solidFill>
              <a:srgbClr val="000000"/>
            </a:solidFill>
            <a:prstDash val="dash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15737" name="Line 145"/>
          <xdr:cNvSpPr>
            <a:spLocks noChangeShapeType="1"/>
          </xdr:cNvSpPr>
        </xdr:nvSpPr>
        <xdr:spPr bwMode="auto">
          <a:xfrm flipV="1">
            <a:off x="2735140" y="1371600"/>
            <a:ext cx="608135" cy="803031"/>
          </a:xfrm>
          <a:prstGeom prst="line">
            <a:avLst/>
          </a:prstGeom>
          <a:noFill/>
          <a:ln w="3175">
            <a:solidFill>
              <a:srgbClr val="000000"/>
            </a:solidFill>
            <a:prstDash val="dash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15738" name="Line 146"/>
          <xdr:cNvSpPr>
            <a:spLocks noChangeShapeType="1"/>
          </xdr:cNvSpPr>
        </xdr:nvSpPr>
        <xdr:spPr bwMode="auto">
          <a:xfrm flipH="1">
            <a:off x="989135" y="2174631"/>
            <a:ext cx="234461" cy="0"/>
          </a:xfrm>
          <a:prstGeom prst="line">
            <a:avLst/>
          </a:prstGeom>
          <a:noFill/>
          <a:ln w="3175">
            <a:solidFill>
              <a:srgbClr val="000000"/>
            </a:solidFill>
            <a:prstDash val="dash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15739" name="Line 147"/>
          <xdr:cNvSpPr>
            <a:spLocks noChangeShapeType="1"/>
          </xdr:cNvSpPr>
        </xdr:nvSpPr>
        <xdr:spPr bwMode="auto">
          <a:xfrm flipH="1" flipV="1">
            <a:off x="498231" y="1394313"/>
            <a:ext cx="490904" cy="780318"/>
          </a:xfrm>
          <a:prstGeom prst="line">
            <a:avLst/>
          </a:prstGeom>
          <a:noFill/>
          <a:ln w="3175">
            <a:solidFill>
              <a:srgbClr val="000000"/>
            </a:solidFill>
            <a:prstDash val="dash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15740" name="Line 148"/>
          <xdr:cNvSpPr>
            <a:spLocks noChangeShapeType="1"/>
          </xdr:cNvSpPr>
        </xdr:nvSpPr>
        <xdr:spPr bwMode="auto">
          <a:xfrm>
            <a:off x="2747596" y="2264019"/>
            <a:ext cx="0" cy="586154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15741" name="Line 149"/>
          <xdr:cNvSpPr>
            <a:spLocks noChangeShapeType="1"/>
          </xdr:cNvSpPr>
        </xdr:nvSpPr>
        <xdr:spPr bwMode="auto">
          <a:xfrm>
            <a:off x="989135" y="2264019"/>
            <a:ext cx="0" cy="586154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15742" name="Line 150"/>
          <xdr:cNvSpPr>
            <a:spLocks noChangeShapeType="1"/>
          </xdr:cNvSpPr>
        </xdr:nvSpPr>
        <xdr:spPr bwMode="auto">
          <a:xfrm>
            <a:off x="1340827" y="2264019"/>
            <a:ext cx="0" cy="293077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 type="none" w="sm" len="sm"/>
            <a:tailEnd type="oval" w="sm" len="sm"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15743" name="Line 151"/>
          <xdr:cNvSpPr>
            <a:spLocks noChangeShapeType="1"/>
          </xdr:cNvSpPr>
        </xdr:nvSpPr>
        <xdr:spPr bwMode="auto">
          <a:xfrm>
            <a:off x="1458058" y="2264019"/>
            <a:ext cx="0" cy="293077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 type="none" w="sm" len="sm"/>
            <a:tailEnd type="oval" w="sm" len="sm"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15744" name="Line 152"/>
          <xdr:cNvSpPr>
            <a:spLocks noChangeShapeType="1"/>
          </xdr:cNvSpPr>
        </xdr:nvSpPr>
        <xdr:spPr bwMode="auto">
          <a:xfrm>
            <a:off x="2278673" y="2264019"/>
            <a:ext cx="0" cy="293077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 type="none" w="sm" len="sm"/>
            <a:tailEnd type="oval" w="sm" len="sm"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15745" name="Line 153"/>
          <xdr:cNvSpPr>
            <a:spLocks noChangeShapeType="1"/>
          </xdr:cNvSpPr>
        </xdr:nvSpPr>
        <xdr:spPr bwMode="auto">
          <a:xfrm>
            <a:off x="2395904" y="2264019"/>
            <a:ext cx="0" cy="293077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 type="none" w="sm" len="sm"/>
            <a:tailEnd type="oval" w="sm" len="sm"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15746" name="Line 154"/>
          <xdr:cNvSpPr>
            <a:spLocks noChangeShapeType="1"/>
          </xdr:cNvSpPr>
        </xdr:nvSpPr>
        <xdr:spPr bwMode="auto">
          <a:xfrm flipV="1">
            <a:off x="498231" y="652096"/>
            <a:ext cx="0" cy="439616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15747" name="Line 155"/>
          <xdr:cNvSpPr>
            <a:spLocks noChangeShapeType="1"/>
          </xdr:cNvSpPr>
        </xdr:nvSpPr>
        <xdr:spPr bwMode="auto">
          <a:xfrm flipV="1">
            <a:off x="3333750" y="652096"/>
            <a:ext cx="0" cy="439616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15748" name="Line 156"/>
          <xdr:cNvSpPr>
            <a:spLocks noChangeShapeType="1"/>
          </xdr:cNvSpPr>
        </xdr:nvSpPr>
        <xdr:spPr bwMode="auto">
          <a:xfrm>
            <a:off x="498231" y="652096"/>
            <a:ext cx="2835519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 type="oval" w="sm" len="sm"/>
            <a:tailEnd type="oval" w="sm" len="sm"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15749" name="Line 157"/>
          <xdr:cNvSpPr>
            <a:spLocks noChangeShapeType="1"/>
          </xdr:cNvSpPr>
        </xdr:nvSpPr>
        <xdr:spPr bwMode="auto">
          <a:xfrm>
            <a:off x="498231" y="945173"/>
            <a:ext cx="2835519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 type="oval" w="sm" len="sm"/>
            <a:tailEnd type="oval" w="sm" len="sm"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15750" name="Line 158"/>
          <xdr:cNvSpPr>
            <a:spLocks noChangeShapeType="1"/>
          </xdr:cNvSpPr>
        </xdr:nvSpPr>
        <xdr:spPr bwMode="auto">
          <a:xfrm>
            <a:off x="1340827" y="945173"/>
            <a:ext cx="0" cy="146539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 type="oval" w="sm" len="sm"/>
            <a:tailEnd type="none" w="sm" len="sm"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15751" name="Line 159"/>
          <xdr:cNvSpPr>
            <a:spLocks noChangeShapeType="1"/>
          </xdr:cNvSpPr>
        </xdr:nvSpPr>
        <xdr:spPr bwMode="auto">
          <a:xfrm>
            <a:off x="1458058" y="945173"/>
            <a:ext cx="0" cy="146539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 type="oval" w="sm" len="sm"/>
            <a:tailEnd type="none" w="sm" len="sm"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15752" name="Line 160"/>
          <xdr:cNvSpPr>
            <a:spLocks noChangeShapeType="1"/>
          </xdr:cNvSpPr>
        </xdr:nvSpPr>
        <xdr:spPr bwMode="auto">
          <a:xfrm>
            <a:off x="2278673" y="945173"/>
            <a:ext cx="0" cy="146539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 type="oval" w="sm" len="sm"/>
            <a:tailEnd type="none" w="sm" len="sm"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15753" name="Line 161"/>
          <xdr:cNvSpPr>
            <a:spLocks noChangeShapeType="1"/>
          </xdr:cNvSpPr>
        </xdr:nvSpPr>
        <xdr:spPr bwMode="auto">
          <a:xfrm>
            <a:off x="2395904" y="945173"/>
            <a:ext cx="0" cy="146539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 type="oval" w="sm" len="sm"/>
            <a:tailEnd type="none" w="sm" len="sm"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15754" name="Line 162"/>
          <xdr:cNvSpPr>
            <a:spLocks noChangeShapeType="1"/>
          </xdr:cNvSpPr>
        </xdr:nvSpPr>
        <xdr:spPr bwMode="auto">
          <a:xfrm>
            <a:off x="4046660" y="1384788"/>
            <a:ext cx="468923" cy="0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15755" name="Line 163"/>
          <xdr:cNvSpPr>
            <a:spLocks noChangeShapeType="1"/>
          </xdr:cNvSpPr>
        </xdr:nvSpPr>
        <xdr:spPr bwMode="auto">
          <a:xfrm>
            <a:off x="4037135" y="2117481"/>
            <a:ext cx="234461" cy="0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 type="oval" w="sm" len="sm"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15756" name="Line 164"/>
          <xdr:cNvSpPr>
            <a:spLocks noChangeShapeType="1"/>
          </xdr:cNvSpPr>
        </xdr:nvSpPr>
        <xdr:spPr bwMode="auto">
          <a:xfrm>
            <a:off x="4037135" y="1970942"/>
            <a:ext cx="234461" cy="0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 type="oval" w="sm" len="sm"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15757" name="Line 165"/>
          <xdr:cNvSpPr>
            <a:spLocks noChangeShapeType="1"/>
          </xdr:cNvSpPr>
        </xdr:nvSpPr>
        <xdr:spPr bwMode="auto">
          <a:xfrm flipH="1">
            <a:off x="4271596" y="1394313"/>
            <a:ext cx="9525" cy="1162783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 type="oval" w="sm" len="sm"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15758" name="Line 166"/>
          <xdr:cNvSpPr>
            <a:spLocks noChangeShapeType="1"/>
          </xdr:cNvSpPr>
        </xdr:nvSpPr>
        <xdr:spPr bwMode="auto">
          <a:xfrm>
            <a:off x="4506058" y="1384788"/>
            <a:ext cx="0" cy="732693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 type="oval" w="sm" len="sm"/>
            <a:tailEnd type="oval" w="sm" len="sm"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15759" name="Line 167"/>
          <xdr:cNvSpPr>
            <a:spLocks noChangeShapeType="1"/>
          </xdr:cNvSpPr>
        </xdr:nvSpPr>
        <xdr:spPr bwMode="auto">
          <a:xfrm>
            <a:off x="4037135" y="2184156"/>
            <a:ext cx="234461" cy="0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 type="oval" w="sm" len="sm"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15760" name="Line 168"/>
          <xdr:cNvSpPr>
            <a:spLocks noChangeShapeType="1"/>
          </xdr:cNvSpPr>
        </xdr:nvSpPr>
        <xdr:spPr bwMode="auto">
          <a:xfrm>
            <a:off x="4154365" y="2117481"/>
            <a:ext cx="329712" cy="0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15761" name="Line 169"/>
          <xdr:cNvSpPr>
            <a:spLocks noChangeShapeType="1"/>
          </xdr:cNvSpPr>
        </xdr:nvSpPr>
        <xdr:spPr bwMode="auto">
          <a:xfrm>
            <a:off x="3685442" y="1384788"/>
            <a:ext cx="234462" cy="0"/>
          </a:xfrm>
          <a:prstGeom prst="line">
            <a:avLst/>
          </a:prstGeom>
          <a:noFill/>
          <a:ln w="0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15762" name="Line 170"/>
          <xdr:cNvSpPr>
            <a:spLocks noChangeShapeType="1"/>
          </xdr:cNvSpPr>
        </xdr:nvSpPr>
        <xdr:spPr bwMode="auto">
          <a:xfrm>
            <a:off x="3685442" y="2193681"/>
            <a:ext cx="234462" cy="0"/>
          </a:xfrm>
          <a:prstGeom prst="line">
            <a:avLst/>
          </a:prstGeom>
          <a:noFill/>
          <a:ln w="0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15763" name="Line 171"/>
          <xdr:cNvSpPr>
            <a:spLocks noChangeShapeType="1"/>
          </xdr:cNvSpPr>
        </xdr:nvSpPr>
        <xdr:spPr bwMode="auto">
          <a:xfrm>
            <a:off x="3919904" y="1384788"/>
            <a:ext cx="0" cy="799368"/>
          </a:xfrm>
          <a:prstGeom prst="line">
            <a:avLst/>
          </a:prstGeom>
          <a:noFill/>
          <a:ln w="0">
            <a:solidFill>
              <a:srgbClr val="000000"/>
            </a:solidFill>
            <a:round/>
            <a:headEnd type="oval" w="sm" len="sm"/>
            <a:tailEnd type="oval" w="sm" len="sm"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15764" name="Line 172"/>
          <xdr:cNvSpPr>
            <a:spLocks noChangeShapeType="1"/>
          </xdr:cNvSpPr>
        </xdr:nvSpPr>
        <xdr:spPr bwMode="auto">
          <a:xfrm flipH="1">
            <a:off x="2161442" y="1824404"/>
            <a:ext cx="117231" cy="146538"/>
          </a:xfrm>
          <a:prstGeom prst="line">
            <a:avLst/>
          </a:prstGeom>
          <a:noFill/>
          <a:ln w="6350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15765" name="Line 173"/>
          <xdr:cNvSpPr>
            <a:spLocks noChangeShapeType="1"/>
          </xdr:cNvSpPr>
        </xdr:nvSpPr>
        <xdr:spPr bwMode="auto">
          <a:xfrm>
            <a:off x="1458058" y="1824404"/>
            <a:ext cx="117230" cy="146538"/>
          </a:xfrm>
          <a:prstGeom prst="line">
            <a:avLst/>
          </a:prstGeom>
          <a:noFill/>
          <a:ln w="6350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</xdr:grpSp>
    <xdr:clientData/>
  </xdr:twoCellAnchor>
  <xdr:twoCellAnchor>
    <xdr:from>
      <xdr:col>10</xdr:col>
      <xdr:colOff>19050</xdr:colOff>
      <xdr:row>50</xdr:row>
      <xdr:rowOff>38100</xdr:rowOff>
    </xdr:from>
    <xdr:to>
      <xdr:col>19</xdr:col>
      <xdr:colOff>76200</xdr:colOff>
      <xdr:row>50</xdr:row>
      <xdr:rowOff>38100</xdr:rowOff>
    </xdr:to>
    <xdr:sp macro="" textlink="">
      <xdr:nvSpPr>
        <xdr:cNvPr id="15722" name="Line 174"/>
        <xdr:cNvSpPr>
          <a:spLocks noChangeShapeType="1"/>
        </xdr:cNvSpPr>
      </xdr:nvSpPr>
      <xdr:spPr bwMode="auto">
        <a:xfrm>
          <a:off x="1228725" y="8181975"/>
          <a:ext cx="108585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76200</xdr:colOff>
      <xdr:row>43</xdr:row>
      <xdr:rowOff>19050</xdr:rowOff>
    </xdr:from>
    <xdr:to>
      <xdr:col>22</xdr:col>
      <xdr:colOff>19050</xdr:colOff>
      <xdr:row>43</xdr:row>
      <xdr:rowOff>19050</xdr:rowOff>
    </xdr:to>
    <xdr:sp macro="" textlink="">
      <xdr:nvSpPr>
        <xdr:cNvPr id="15723" name="Line 175"/>
        <xdr:cNvSpPr>
          <a:spLocks noChangeShapeType="1"/>
        </xdr:cNvSpPr>
      </xdr:nvSpPr>
      <xdr:spPr bwMode="auto">
        <a:xfrm>
          <a:off x="1514475" y="6962775"/>
          <a:ext cx="108585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95250</xdr:colOff>
      <xdr:row>4</xdr:row>
      <xdr:rowOff>0</xdr:rowOff>
    </xdr:from>
    <xdr:to>
      <xdr:col>38</xdr:col>
      <xdr:colOff>28575</xdr:colOff>
      <xdr:row>19</xdr:row>
      <xdr:rowOff>9525</xdr:rowOff>
    </xdr:to>
    <xdr:grpSp>
      <xdr:nvGrpSpPr>
        <xdr:cNvPr id="16745" name="그룹 45"/>
        <xdr:cNvGrpSpPr>
          <a:grpSpLocks/>
        </xdr:cNvGrpSpPr>
      </xdr:nvGrpSpPr>
      <xdr:grpSpPr bwMode="auto">
        <a:xfrm>
          <a:off x="219075" y="638175"/>
          <a:ext cx="4219575" cy="2152650"/>
          <a:chOff x="219808" y="652096"/>
          <a:chExt cx="4295775" cy="2198077"/>
        </a:xfrm>
      </xdr:grpSpPr>
      <xdr:sp macro="" textlink="">
        <xdr:nvSpPr>
          <xdr:cNvPr id="16748" name="Line 132"/>
          <xdr:cNvSpPr>
            <a:spLocks noChangeShapeType="1"/>
          </xdr:cNvSpPr>
        </xdr:nvSpPr>
        <xdr:spPr bwMode="auto">
          <a:xfrm>
            <a:off x="219808" y="1384788"/>
            <a:ext cx="3316898" cy="0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16749" name="Line 133"/>
          <xdr:cNvSpPr>
            <a:spLocks noChangeShapeType="1"/>
          </xdr:cNvSpPr>
        </xdr:nvSpPr>
        <xdr:spPr bwMode="auto">
          <a:xfrm>
            <a:off x="1458058" y="1384788"/>
            <a:ext cx="0" cy="439616"/>
          </a:xfrm>
          <a:prstGeom prst="line">
            <a:avLst/>
          </a:prstGeom>
          <a:noFill/>
          <a:ln w="6350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16750" name="Line 134"/>
          <xdr:cNvSpPr>
            <a:spLocks noChangeShapeType="1"/>
          </xdr:cNvSpPr>
        </xdr:nvSpPr>
        <xdr:spPr bwMode="auto">
          <a:xfrm>
            <a:off x="1575288" y="1970942"/>
            <a:ext cx="586154" cy="0"/>
          </a:xfrm>
          <a:prstGeom prst="line">
            <a:avLst/>
          </a:prstGeom>
          <a:noFill/>
          <a:ln w="6350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16751" name="Line 135"/>
          <xdr:cNvSpPr>
            <a:spLocks noChangeShapeType="1"/>
          </xdr:cNvSpPr>
        </xdr:nvSpPr>
        <xdr:spPr bwMode="auto">
          <a:xfrm>
            <a:off x="989135" y="2850173"/>
            <a:ext cx="1758461" cy="0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 type="oval" w="sm" len="sm"/>
            <a:tailEnd type="oval" w="sm" len="sm"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16752" name="Line 136"/>
          <xdr:cNvSpPr>
            <a:spLocks noChangeShapeType="1"/>
          </xdr:cNvSpPr>
        </xdr:nvSpPr>
        <xdr:spPr bwMode="auto">
          <a:xfrm>
            <a:off x="989135" y="2557096"/>
            <a:ext cx="1758461" cy="0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 type="oval" w="sm" len="sm"/>
            <a:tailEnd type="oval" w="sm" len="sm"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16753" name="Line 137"/>
          <xdr:cNvSpPr>
            <a:spLocks noChangeShapeType="1"/>
          </xdr:cNvSpPr>
        </xdr:nvSpPr>
        <xdr:spPr bwMode="auto">
          <a:xfrm flipV="1">
            <a:off x="2278673" y="1384788"/>
            <a:ext cx="0" cy="439616"/>
          </a:xfrm>
          <a:prstGeom prst="line">
            <a:avLst/>
          </a:prstGeom>
          <a:noFill/>
          <a:ln w="6350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16754" name="Line 138"/>
          <xdr:cNvSpPr>
            <a:spLocks noChangeShapeType="1"/>
          </xdr:cNvSpPr>
        </xdr:nvSpPr>
        <xdr:spPr bwMode="auto">
          <a:xfrm>
            <a:off x="1340827" y="2117481"/>
            <a:ext cx="1055077" cy="0"/>
          </a:xfrm>
          <a:prstGeom prst="line">
            <a:avLst/>
          </a:prstGeom>
          <a:noFill/>
          <a:ln w="6350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16755" name="Line 139"/>
          <xdr:cNvSpPr>
            <a:spLocks noChangeShapeType="1"/>
          </xdr:cNvSpPr>
        </xdr:nvSpPr>
        <xdr:spPr bwMode="auto">
          <a:xfrm>
            <a:off x="2395904" y="1384788"/>
            <a:ext cx="0" cy="732693"/>
          </a:xfrm>
          <a:prstGeom prst="line">
            <a:avLst/>
          </a:prstGeom>
          <a:noFill/>
          <a:ln w="6350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16756" name="Line 140"/>
          <xdr:cNvSpPr>
            <a:spLocks noChangeShapeType="1"/>
          </xdr:cNvSpPr>
        </xdr:nvSpPr>
        <xdr:spPr bwMode="auto">
          <a:xfrm>
            <a:off x="1340827" y="1384788"/>
            <a:ext cx="0" cy="732693"/>
          </a:xfrm>
          <a:prstGeom prst="line">
            <a:avLst/>
          </a:prstGeom>
          <a:noFill/>
          <a:ln w="6350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16757" name="Rectangle 141"/>
          <xdr:cNvSpPr>
            <a:spLocks noChangeArrowheads="1"/>
          </xdr:cNvSpPr>
        </xdr:nvSpPr>
        <xdr:spPr bwMode="auto">
          <a:xfrm>
            <a:off x="1223596" y="2117481"/>
            <a:ext cx="1289539" cy="57150"/>
          </a:xfrm>
          <a:prstGeom prst="rect">
            <a:avLst/>
          </a:prstGeom>
          <a:solidFill>
            <a:srgbClr val="FFFFFF"/>
          </a:solidFill>
          <a:ln w="6350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6758" name="Line 142"/>
          <xdr:cNvSpPr>
            <a:spLocks noChangeShapeType="1"/>
          </xdr:cNvSpPr>
        </xdr:nvSpPr>
        <xdr:spPr bwMode="auto">
          <a:xfrm>
            <a:off x="1340827" y="1384788"/>
            <a:ext cx="117231" cy="0"/>
          </a:xfrm>
          <a:prstGeom prst="line">
            <a:avLst/>
          </a:prstGeom>
          <a:noFill/>
          <a:ln w="6350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16759" name="Line 143"/>
          <xdr:cNvSpPr>
            <a:spLocks noChangeShapeType="1"/>
          </xdr:cNvSpPr>
        </xdr:nvSpPr>
        <xdr:spPr bwMode="auto">
          <a:xfrm>
            <a:off x="2278673" y="1384788"/>
            <a:ext cx="117231" cy="0"/>
          </a:xfrm>
          <a:prstGeom prst="line">
            <a:avLst/>
          </a:prstGeom>
          <a:noFill/>
          <a:ln w="6350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16760" name="Line 144"/>
          <xdr:cNvSpPr>
            <a:spLocks noChangeShapeType="1"/>
          </xdr:cNvSpPr>
        </xdr:nvSpPr>
        <xdr:spPr bwMode="auto">
          <a:xfrm>
            <a:off x="2522660" y="2174631"/>
            <a:ext cx="224936" cy="0"/>
          </a:xfrm>
          <a:prstGeom prst="line">
            <a:avLst/>
          </a:prstGeom>
          <a:noFill/>
          <a:ln w="3175">
            <a:solidFill>
              <a:srgbClr val="000000"/>
            </a:solidFill>
            <a:prstDash val="dash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16761" name="Line 145"/>
          <xdr:cNvSpPr>
            <a:spLocks noChangeShapeType="1"/>
          </xdr:cNvSpPr>
        </xdr:nvSpPr>
        <xdr:spPr bwMode="auto">
          <a:xfrm flipV="1">
            <a:off x="2735140" y="1371600"/>
            <a:ext cx="608135" cy="803031"/>
          </a:xfrm>
          <a:prstGeom prst="line">
            <a:avLst/>
          </a:prstGeom>
          <a:noFill/>
          <a:ln w="3175">
            <a:solidFill>
              <a:srgbClr val="000000"/>
            </a:solidFill>
            <a:prstDash val="dash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16762" name="Line 146"/>
          <xdr:cNvSpPr>
            <a:spLocks noChangeShapeType="1"/>
          </xdr:cNvSpPr>
        </xdr:nvSpPr>
        <xdr:spPr bwMode="auto">
          <a:xfrm flipH="1">
            <a:off x="989135" y="2174631"/>
            <a:ext cx="234461" cy="0"/>
          </a:xfrm>
          <a:prstGeom prst="line">
            <a:avLst/>
          </a:prstGeom>
          <a:noFill/>
          <a:ln w="3175">
            <a:solidFill>
              <a:srgbClr val="000000"/>
            </a:solidFill>
            <a:prstDash val="dash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16763" name="Line 147"/>
          <xdr:cNvSpPr>
            <a:spLocks noChangeShapeType="1"/>
          </xdr:cNvSpPr>
        </xdr:nvSpPr>
        <xdr:spPr bwMode="auto">
          <a:xfrm flipH="1" flipV="1">
            <a:off x="498231" y="1394313"/>
            <a:ext cx="490904" cy="780318"/>
          </a:xfrm>
          <a:prstGeom prst="line">
            <a:avLst/>
          </a:prstGeom>
          <a:noFill/>
          <a:ln w="3175">
            <a:solidFill>
              <a:srgbClr val="000000"/>
            </a:solidFill>
            <a:prstDash val="dash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16764" name="Line 148"/>
          <xdr:cNvSpPr>
            <a:spLocks noChangeShapeType="1"/>
          </xdr:cNvSpPr>
        </xdr:nvSpPr>
        <xdr:spPr bwMode="auto">
          <a:xfrm>
            <a:off x="2747596" y="2264019"/>
            <a:ext cx="0" cy="586154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16765" name="Line 149"/>
          <xdr:cNvSpPr>
            <a:spLocks noChangeShapeType="1"/>
          </xdr:cNvSpPr>
        </xdr:nvSpPr>
        <xdr:spPr bwMode="auto">
          <a:xfrm>
            <a:off x="989135" y="2264019"/>
            <a:ext cx="0" cy="586154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16766" name="Line 150"/>
          <xdr:cNvSpPr>
            <a:spLocks noChangeShapeType="1"/>
          </xdr:cNvSpPr>
        </xdr:nvSpPr>
        <xdr:spPr bwMode="auto">
          <a:xfrm>
            <a:off x="1340827" y="2264019"/>
            <a:ext cx="0" cy="293077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 type="none" w="sm" len="sm"/>
            <a:tailEnd type="oval" w="sm" len="sm"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16767" name="Line 151"/>
          <xdr:cNvSpPr>
            <a:spLocks noChangeShapeType="1"/>
          </xdr:cNvSpPr>
        </xdr:nvSpPr>
        <xdr:spPr bwMode="auto">
          <a:xfrm>
            <a:off x="1458058" y="2264019"/>
            <a:ext cx="0" cy="293077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 type="none" w="sm" len="sm"/>
            <a:tailEnd type="oval" w="sm" len="sm"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16768" name="Line 152"/>
          <xdr:cNvSpPr>
            <a:spLocks noChangeShapeType="1"/>
          </xdr:cNvSpPr>
        </xdr:nvSpPr>
        <xdr:spPr bwMode="auto">
          <a:xfrm>
            <a:off x="2278673" y="2264019"/>
            <a:ext cx="0" cy="293077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 type="none" w="sm" len="sm"/>
            <a:tailEnd type="oval" w="sm" len="sm"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16769" name="Line 153"/>
          <xdr:cNvSpPr>
            <a:spLocks noChangeShapeType="1"/>
          </xdr:cNvSpPr>
        </xdr:nvSpPr>
        <xdr:spPr bwMode="auto">
          <a:xfrm>
            <a:off x="2395904" y="2264019"/>
            <a:ext cx="0" cy="293077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 type="none" w="sm" len="sm"/>
            <a:tailEnd type="oval" w="sm" len="sm"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16770" name="Line 154"/>
          <xdr:cNvSpPr>
            <a:spLocks noChangeShapeType="1"/>
          </xdr:cNvSpPr>
        </xdr:nvSpPr>
        <xdr:spPr bwMode="auto">
          <a:xfrm flipV="1">
            <a:off x="498231" y="652096"/>
            <a:ext cx="0" cy="439616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16771" name="Line 155"/>
          <xdr:cNvSpPr>
            <a:spLocks noChangeShapeType="1"/>
          </xdr:cNvSpPr>
        </xdr:nvSpPr>
        <xdr:spPr bwMode="auto">
          <a:xfrm flipV="1">
            <a:off x="3333750" y="652096"/>
            <a:ext cx="0" cy="439616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16772" name="Line 156"/>
          <xdr:cNvSpPr>
            <a:spLocks noChangeShapeType="1"/>
          </xdr:cNvSpPr>
        </xdr:nvSpPr>
        <xdr:spPr bwMode="auto">
          <a:xfrm>
            <a:off x="498231" y="652096"/>
            <a:ext cx="2835519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 type="oval" w="sm" len="sm"/>
            <a:tailEnd type="oval" w="sm" len="sm"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16773" name="Line 157"/>
          <xdr:cNvSpPr>
            <a:spLocks noChangeShapeType="1"/>
          </xdr:cNvSpPr>
        </xdr:nvSpPr>
        <xdr:spPr bwMode="auto">
          <a:xfrm>
            <a:off x="498231" y="945173"/>
            <a:ext cx="2835519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 type="oval" w="sm" len="sm"/>
            <a:tailEnd type="oval" w="sm" len="sm"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16774" name="Line 158"/>
          <xdr:cNvSpPr>
            <a:spLocks noChangeShapeType="1"/>
          </xdr:cNvSpPr>
        </xdr:nvSpPr>
        <xdr:spPr bwMode="auto">
          <a:xfrm>
            <a:off x="1340827" y="945173"/>
            <a:ext cx="0" cy="146539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 type="oval" w="sm" len="sm"/>
            <a:tailEnd type="none" w="sm" len="sm"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16775" name="Line 159"/>
          <xdr:cNvSpPr>
            <a:spLocks noChangeShapeType="1"/>
          </xdr:cNvSpPr>
        </xdr:nvSpPr>
        <xdr:spPr bwMode="auto">
          <a:xfrm>
            <a:off x="1458058" y="945173"/>
            <a:ext cx="0" cy="146539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 type="oval" w="sm" len="sm"/>
            <a:tailEnd type="none" w="sm" len="sm"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16776" name="Line 160"/>
          <xdr:cNvSpPr>
            <a:spLocks noChangeShapeType="1"/>
          </xdr:cNvSpPr>
        </xdr:nvSpPr>
        <xdr:spPr bwMode="auto">
          <a:xfrm>
            <a:off x="2278673" y="945173"/>
            <a:ext cx="0" cy="146539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 type="oval" w="sm" len="sm"/>
            <a:tailEnd type="none" w="sm" len="sm"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16777" name="Line 161"/>
          <xdr:cNvSpPr>
            <a:spLocks noChangeShapeType="1"/>
          </xdr:cNvSpPr>
        </xdr:nvSpPr>
        <xdr:spPr bwMode="auto">
          <a:xfrm>
            <a:off x="2395904" y="945173"/>
            <a:ext cx="0" cy="146539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 type="oval" w="sm" len="sm"/>
            <a:tailEnd type="none" w="sm" len="sm"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16778" name="Line 162"/>
          <xdr:cNvSpPr>
            <a:spLocks noChangeShapeType="1"/>
          </xdr:cNvSpPr>
        </xdr:nvSpPr>
        <xdr:spPr bwMode="auto">
          <a:xfrm>
            <a:off x="4046660" y="1384788"/>
            <a:ext cx="468923" cy="0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16779" name="Line 163"/>
          <xdr:cNvSpPr>
            <a:spLocks noChangeShapeType="1"/>
          </xdr:cNvSpPr>
        </xdr:nvSpPr>
        <xdr:spPr bwMode="auto">
          <a:xfrm>
            <a:off x="4037135" y="2117481"/>
            <a:ext cx="234461" cy="0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 type="oval" w="sm" len="sm"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16780" name="Line 164"/>
          <xdr:cNvSpPr>
            <a:spLocks noChangeShapeType="1"/>
          </xdr:cNvSpPr>
        </xdr:nvSpPr>
        <xdr:spPr bwMode="auto">
          <a:xfrm>
            <a:off x="4037135" y="1970942"/>
            <a:ext cx="234461" cy="0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 type="oval" w="sm" len="sm"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16781" name="Line 165"/>
          <xdr:cNvSpPr>
            <a:spLocks noChangeShapeType="1"/>
          </xdr:cNvSpPr>
        </xdr:nvSpPr>
        <xdr:spPr bwMode="auto">
          <a:xfrm flipH="1">
            <a:off x="4271596" y="1394313"/>
            <a:ext cx="9525" cy="1162783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 type="oval" w="sm" len="sm"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16782" name="Line 166"/>
          <xdr:cNvSpPr>
            <a:spLocks noChangeShapeType="1"/>
          </xdr:cNvSpPr>
        </xdr:nvSpPr>
        <xdr:spPr bwMode="auto">
          <a:xfrm>
            <a:off x="4506058" y="1384788"/>
            <a:ext cx="0" cy="732693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 type="oval" w="sm" len="sm"/>
            <a:tailEnd type="oval" w="sm" len="sm"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16783" name="Line 167"/>
          <xdr:cNvSpPr>
            <a:spLocks noChangeShapeType="1"/>
          </xdr:cNvSpPr>
        </xdr:nvSpPr>
        <xdr:spPr bwMode="auto">
          <a:xfrm>
            <a:off x="4037135" y="2184156"/>
            <a:ext cx="234461" cy="0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 type="oval" w="sm" len="sm"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16784" name="Line 168"/>
          <xdr:cNvSpPr>
            <a:spLocks noChangeShapeType="1"/>
          </xdr:cNvSpPr>
        </xdr:nvSpPr>
        <xdr:spPr bwMode="auto">
          <a:xfrm>
            <a:off x="4154365" y="2117481"/>
            <a:ext cx="329712" cy="0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16785" name="Line 169"/>
          <xdr:cNvSpPr>
            <a:spLocks noChangeShapeType="1"/>
          </xdr:cNvSpPr>
        </xdr:nvSpPr>
        <xdr:spPr bwMode="auto">
          <a:xfrm>
            <a:off x="3685442" y="1384788"/>
            <a:ext cx="234462" cy="0"/>
          </a:xfrm>
          <a:prstGeom prst="line">
            <a:avLst/>
          </a:prstGeom>
          <a:noFill/>
          <a:ln w="0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16786" name="Line 170"/>
          <xdr:cNvSpPr>
            <a:spLocks noChangeShapeType="1"/>
          </xdr:cNvSpPr>
        </xdr:nvSpPr>
        <xdr:spPr bwMode="auto">
          <a:xfrm>
            <a:off x="3685442" y="2193681"/>
            <a:ext cx="234462" cy="0"/>
          </a:xfrm>
          <a:prstGeom prst="line">
            <a:avLst/>
          </a:prstGeom>
          <a:noFill/>
          <a:ln w="0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16787" name="Line 171"/>
          <xdr:cNvSpPr>
            <a:spLocks noChangeShapeType="1"/>
          </xdr:cNvSpPr>
        </xdr:nvSpPr>
        <xdr:spPr bwMode="auto">
          <a:xfrm>
            <a:off x="3919904" y="1384788"/>
            <a:ext cx="0" cy="799368"/>
          </a:xfrm>
          <a:prstGeom prst="line">
            <a:avLst/>
          </a:prstGeom>
          <a:noFill/>
          <a:ln w="0">
            <a:solidFill>
              <a:srgbClr val="000000"/>
            </a:solidFill>
            <a:round/>
            <a:headEnd type="oval" w="sm" len="sm"/>
            <a:tailEnd type="oval" w="sm" len="sm"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16788" name="Line 172"/>
          <xdr:cNvSpPr>
            <a:spLocks noChangeShapeType="1"/>
          </xdr:cNvSpPr>
        </xdr:nvSpPr>
        <xdr:spPr bwMode="auto">
          <a:xfrm flipH="1">
            <a:off x="2161442" y="1824404"/>
            <a:ext cx="117231" cy="146538"/>
          </a:xfrm>
          <a:prstGeom prst="line">
            <a:avLst/>
          </a:prstGeom>
          <a:noFill/>
          <a:ln w="6350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16789" name="Line 173"/>
          <xdr:cNvSpPr>
            <a:spLocks noChangeShapeType="1"/>
          </xdr:cNvSpPr>
        </xdr:nvSpPr>
        <xdr:spPr bwMode="auto">
          <a:xfrm>
            <a:off x="1458058" y="1824404"/>
            <a:ext cx="117230" cy="146538"/>
          </a:xfrm>
          <a:prstGeom prst="line">
            <a:avLst/>
          </a:prstGeom>
          <a:noFill/>
          <a:ln w="6350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</xdr:grpSp>
    <xdr:clientData/>
  </xdr:twoCellAnchor>
  <xdr:twoCellAnchor>
    <xdr:from>
      <xdr:col>10</xdr:col>
      <xdr:colOff>19050</xdr:colOff>
      <xdr:row>50</xdr:row>
      <xdr:rowOff>38100</xdr:rowOff>
    </xdr:from>
    <xdr:to>
      <xdr:col>19</xdr:col>
      <xdr:colOff>76200</xdr:colOff>
      <xdr:row>50</xdr:row>
      <xdr:rowOff>38100</xdr:rowOff>
    </xdr:to>
    <xdr:sp macro="" textlink="">
      <xdr:nvSpPr>
        <xdr:cNvPr id="16746" name="Line 174"/>
        <xdr:cNvSpPr>
          <a:spLocks noChangeShapeType="1"/>
        </xdr:cNvSpPr>
      </xdr:nvSpPr>
      <xdr:spPr bwMode="auto">
        <a:xfrm>
          <a:off x="1228725" y="8181975"/>
          <a:ext cx="108585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76200</xdr:colOff>
      <xdr:row>43</xdr:row>
      <xdr:rowOff>19050</xdr:rowOff>
    </xdr:from>
    <xdr:to>
      <xdr:col>22</xdr:col>
      <xdr:colOff>19050</xdr:colOff>
      <xdr:row>43</xdr:row>
      <xdr:rowOff>19050</xdr:rowOff>
    </xdr:to>
    <xdr:sp macro="" textlink="">
      <xdr:nvSpPr>
        <xdr:cNvPr id="16747" name="Line 175"/>
        <xdr:cNvSpPr>
          <a:spLocks noChangeShapeType="1"/>
        </xdr:cNvSpPr>
      </xdr:nvSpPr>
      <xdr:spPr bwMode="auto">
        <a:xfrm>
          <a:off x="1514475" y="6962775"/>
          <a:ext cx="108585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95250</xdr:colOff>
      <xdr:row>9</xdr:row>
      <xdr:rowOff>0</xdr:rowOff>
    </xdr:from>
    <xdr:to>
      <xdr:col>29</xdr:col>
      <xdr:colOff>85725</xdr:colOff>
      <xdr:row>9</xdr:row>
      <xdr:rowOff>0</xdr:rowOff>
    </xdr:to>
    <xdr:sp macro="" textlink="">
      <xdr:nvSpPr>
        <xdr:cNvPr id="17761" name="Line 47"/>
        <xdr:cNvSpPr>
          <a:spLocks noChangeShapeType="1"/>
        </xdr:cNvSpPr>
      </xdr:nvSpPr>
      <xdr:spPr bwMode="auto">
        <a:xfrm>
          <a:off x="219075" y="1352550"/>
          <a:ext cx="3248025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0</xdr:colOff>
      <xdr:row>9</xdr:row>
      <xdr:rowOff>0</xdr:rowOff>
    </xdr:from>
    <xdr:to>
      <xdr:col>12</xdr:col>
      <xdr:colOff>0</xdr:colOff>
      <xdr:row>12</xdr:row>
      <xdr:rowOff>0</xdr:rowOff>
    </xdr:to>
    <xdr:sp macro="" textlink="">
      <xdr:nvSpPr>
        <xdr:cNvPr id="17762" name="Line 48"/>
        <xdr:cNvSpPr>
          <a:spLocks noChangeShapeType="1"/>
        </xdr:cNvSpPr>
      </xdr:nvSpPr>
      <xdr:spPr bwMode="auto">
        <a:xfrm>
          <a:off x="1438275" y="1352550"/>
          <a:ext cx="0" cy="428625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13</xdr:row>
      <xdr:rowOff>0</xdr:rowOff>
    </xdr:from>
    <xdr:to>
      <xdr:col>18</xdr:col>
      <xdr:colOff>0</xdr:colOff>
      <xdr:row>13</xdr:row>
      <xdr:rowOff>0</xdr:rowOff>
    </xdr:to>
    <xdr:sp macro="" textlink="">
      <xdr:nvSpPr>
        <xdr:cNvPr id="17763" name="Line 49"/>
        <xdr:cNvSpPr>
          <a:spLocks noChangeShapeType="1"/>
        </xdr:cNvSpPr>
      </xdr:nvSpPr>
      <xdr:spPr bwMode="auto">
        <a:xfrm>
          <a:off x="1552575" y="1924050"/>
          <a:ext cx="57150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</xdr:col>
      <xdr:colOff>0</xdr:colOff>
      <xdr:row>19</xdr:row>
      <xdr:rowOff>0</xdr:rowOff>
    </xdr:from>
    <xdr:to>
      <xdr:col>23</xdr:col>
      <xdr:colOff>0</xdr:colOff>
      <xdr:row>19</xdr:row>
      <xdr:rowOff>0</xdr:rowOff>
    </xdr:to>
    <xdr:sp macro="" textlink="">
      <xdr:nvSpPr>
        <xdr:cNvPr id="17764" name="Line 50"/>
        <xdr:cNvSpPr>
          <a:spLocks noChangeShapeType="1"/>
        </xdr:cNvSpPr>
      </xdr:nvSpPr>
      <xdr:spPr bwMode="auto">
        <a:xfrm>
          <a:off x="981075" y="2781300"/>
          <a:ext cx="1714500" cy="0"/>
        </a:xfrm>
        <a:prstGeom prst="line">
          <a:avLst/>
        </a:prstGeom>
        <a:noFill/>
        <a:ln w="3175">
          <a:solidFill>
            <a:srgbClr val="000000"/>
          </a:solidFill>
          <a:round/>
          <a:headEnd type="oval" w="sm" len="sm"/>
          <a:tailEnd type="oval" w="sm" len="sm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</xdr:col>
      <xdr:colOff>0</xdr:colOff>
      <xdr:row>17</xdr:row>
      <xdr:rowOff>0</xdr:rowOff>
    </xdr:from>
    <xdr:to>
      <xdr:col>23</xdr:col>
      <xdr:colOff>0</xdr:colOff>
      <xdr:row>17</xdr:row>
      <xdr:rowOff>0</xdr:rowOff>
    </xdr:to>
    <xdr:sp macro="" textlink="">
      <xdr:nvSpPr>
        <xdr:cNvPr id="17765" name="Line 51"/>
        <xdr:cNvSpPr>
          <a:spLocks noChangeShapeType="1"/>
        </xdr:cNvSpPr>
      </xdr:nvSpPr>
      <xdr:spPr bwMode="auto">
        <a:xfrm>
          <a:off x="981075" y="2495550"/>
          <a:ext cx="1714500" cy="0"/>
        </a:xfrm>
        <a:prstGeom prst="line">
          <a:avLst/>
        </a:prstGeom>
        <a:noFill/>
        <a:ln w="3175">
          <a:solidFill>
            <a:srgbClr val="000000"/>
          </a:solidFill>
          <a:round/>
          <a:headEnd type="oval" w="sm" len="sm"/>
          <a:tailEnd type="oval" w="sm" len="sm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19</xdr:col>
      <xdr:colOff>0</xdr:colOff>
      <xdr:row>9</xdr:row>
      <xdr:rowOff>0</xdr:rowOff>
    </xdr:from>
    <xdr:to>
      <xdr:col>19</xdr:col>
      <xdr:colOff>0</xdr:colOff>
      <xdr:row>12</xdr:row>
      <xdr:rowOff>0</xdr:rowOff>
    </xdr:to>
    <xdr:sp macro="" textlink="">
      <xdr:nvSpPr>
        <xdr:cNvPr id="17766" name="Line 52"/>
        <xdr:cNvSpPr>
          <a:spLocks noChangeShapeType="1"/>
        </xdr:cNvSpPr>
      </xdr:nvSpPr>
      <xdr:spPr bwMode="auto">
        <a:xfrm flipV="1">
          <a:off x="2238375" y="1352550"/>
          <a:ext cx="0" cy="428625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</xdr:col>
      <xdr:colOff>0</xdr:colOff>
      <xdr:row>14</xdr:row>
      <xdr:rowOff>0</xdr:rowOff>
    </xdr:from>
    <xdr:to>
      <xdr:col>20</xdr:col>
      <xdr:colOff>0</xdr:colOff>
      <xdr:row>14</xdr:row>
      <xdr:rowOff>0</xdr:rowOff>
    </xdr:to>
    <xdr:sp macro="" textlink="">
      <xdr:nvSpPr>
        <xdr:cNvPr id="17767" name="Line 53"/>
        <xdr:cNvSpPr>
          <a:spLocks noChangeShapeType="1"/>
        </xdr:cNvSpPr>
      </xdr:nvSpPr>
      <xdr:spPr bwMode="auto">
        <a:xfrm>
          <a:off x="1323975" y="2066925"/>
          <a:ext cx="102870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20</xdr:col>
      <xdr:colOff>0</xdr:colOff>
      <xdr:row>9</xdr:row>
      <xdr:rowOff>0</xdr:rowOff>
    </xdr:from>
    <xdr:to>
      <xdr:col>20</xdr:col>
      <xdr:colOff>0</xdr:colOff>
      <xdr:row>14</xdr:row>
      <xdr:rowOff>0</xdr:rowOff>
    </xdr:to>
    <xdr:sp macro="" textlink="">
      <xdr:nvSpPr>
        <xdr:cNvPr id="17768" name="Line 54"/>
        <xdr:cNvSpPr>
          <a:spLocks noChangeShapeType="1"/>
        </xdr:cNvSpPr>
      </xdr:nvSpPr>
      <xdr:spPr bwMode="auto">
        <a:xfrm>
          <a:off x="2352675" y="1352550"/>
          <a:ext cx="0" cy="714375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</xdr:col>
      <xdr:colOff>0</xdr:colOff>
      <xdr:row>9</xdr:row>
      <xdr:rowOff>0</xdr:rowOff>
    </xdr:from>
    <xdr:to>
      <xdr:col>11</xdr:col>
      <xdr:colOff>0</xdr:colOff>
      <xdr:row>14</xdr:row>
      <xdr:rowOff>0</xdr:rowOff>
    </xdr:to>
    <xdr:sp macro="" textlink="">
      <xdr:nvSpPr>
        <xdr:cNvPr id="17769" name="Line 55"/>
        <xdr:cNvSpPr>
          <a:spLocks noChangeShapeType="1"/>
        </xdr:cNvSpPr>
      </xdr:nvSpPr>
      <xdr:spPr bwMode="auto">
        <a:xfrm>
          <a:off x="1323975" y="1352550"/>
          <a:ext cx="0" cy="714375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</xdr:col>
      <xdr:colOff>0</xdr:colOff>
      <xdr:row>14</xdr:row>
      <xdr:rowOff>0</xdr:rowOff>
    </xdr:from>
    <xdr:to>
      <xdr:col>21</xdr:col>
      <xdr:colOff>0</xdr:colOff>
      <xdr:row>14</xdr:row>
      <xdr:rowOff>57150</xdr:rowOff>
    </xdr:to>
    <xdr:sp macro="" textlink="">
      <xdr:nvSpPr>
        <xdr:cNvPr id="17770" name="Rectangle 56"/>
        <xdr:cNvSpPr>
          <a:spLocks noChangeArrowheads="1"/>
        </xdr:cNvSpPr>
      </xdr:nvSpPr>
      <xdr:spPr bwMode="auto">
        <a:xfrm>
          <a:off x="1209675" y="2066925"/>
          <a:ext cx="1257300" cy="57150"/>
        </a:xfrm>
        <a:prstGeom prst="rect">
          <a:avLst/>
        </a:prstGeom>
        <a:solidFill>
          <a:srgbClr val="FFFFFF"/>
        </a:solidFill>
        <a:ln w="6350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11</xdr:col>
      <xdr:colOff>0</xdr:colOff>
      <xdr:row>9</xdr:row>
      <xdr:rowOff>0</xdr:rowOff>
    </xdr:from>
    <xdr:to>
      <xdr:col>12</xdr:col>
      <xdr:colOff>0</xdr:colOff>
      <xdr:row>9</xdr:row>
      <xdr:rowOff>0</xdr:rowOff>
    </xdr:to>
    <xdr:sp macro="" textlink="">
      <xdr:nvSpPr>
        <xdr:cNvPr id="17771" name="Line 57"/>
        <xdr:cNvSpPr>
          <a:spLocks noChangeShapeType="1"/>
        </xdr:cNvSpPr>
      </xdr:nvSpPr>
      <xdr:spPr bwMode="auto">
        <a:xfrm>
          <a:off x="1323975" y="1352550"/>
          <a:ext cx="11430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19</xdr:col>
      <xdr:colOff>0</xdr:colOff>
      <xdr:row>9</xdr:row>
      <xdr:rowOff>0</xdr:rowOff>
    </xdr:from>
    <xdr:to>
      <xdr:col>20</xdr:col>
      <xdr:colOff>0</xdr:colOff>
      <xdr:row>9</xdr:row>
      <xdr:rowOff>0</xdr:rowOff>
    </xdr:to>
    <xdr:sp macro="" textlink="">
      <xdr:nvSpPr>
        <xdr:cNvPr id="17772" name="Line 58"/>
        <xdr:cNvSpPr>
          <a:spLocks noChangeShapeType="1"/>
        </xdr:cNvSpPr>
      </xdr:nvSpPr>
      <xdr:spPr bwMode="auto">
        <a:xfrm>
          <a:off x="2238375" y="1352550"/>
          <a:ext cx="11430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21</xdr:col>
      <xdr:colOff>9525</xdr:colOff>
      <xdr:row>14</xdr:row>
      <xdr:rowOff>57150</xdr:rowOff>
    </xdr:from>
    <xdr:to>
      <xdr:col>23</xdr:col>
      <xdr:colOff>0</xdr:colOff>
      <xdr:row>14</xdr:row>
      <xdr:rowOff>57150</xdr:rowOff>
    </xdr:to>
    <xdr:sp macro="" textlink="">
      <xdr:nvSpPr>
        <xdr:cNvPr id="17773" name="Line 59"/>
        <xdr:cNvSpPr>
          <a:spLocks noChangeShapeType="1"/>
        </xdr:cNvSpPr>
      </xdr:nvSpPr>
      <xdr:spPr bwMode="auto">
        <a:xfrm>
          <a:off x="2476500" y="2124075"/>
          <a:ext cx="219075" cy="0"/>
        </a:xfrm>
        <a:prstGeom prst="line">
          <a:avLst/>
        </a:prstGeom>
        <a:noFill/>
        <a:ln w="3175">
          <a:solidFill>
            <a:srgbClr val="000000"/>
          </a:solidFill>
          <a:prstDash val="dash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22</xdr:col>
      <xdr:colOff>104775</xdr:colOff>
      <xdr:row>8</xdr:row>
      <xdr:rowOff>133350</xdr:rowOff>
    </xdr:from>
    <xdr:to>
      <xdr:col>28</xdr:col>
      <xdr:colOff>9525</xdr:colOff>
      <xdr:row>14</xdr:row>
      <xdr:rowOff>57150</xdr:rowOff>
    </xdr:to>
    <xdr:sp macro="" textlink="">
      <xdr:nvSpPr>
        <xdr:cNvPr id="17774" name="Line 60"/>
        <xdr:cNvSpPr>
          <a:spLocks noChangeShapeType="1"/>
        </xdr:cNvSpPr>
      </xdr:nvSpPr>
      <xdr:spPr bwMode="auto">
        <a:xfrm flipV="1">
          <a:off x="2686050" y="1343025"/>
          <a:ext cx="590550" cy="781050"/>
        </a:xfrm>
        <a:prstGeom prst="line">
          <a:avLst/>
        </a:prstGeom>
        <a:noFill/>
        <a:ln w="3175">
          <a:solidFill>
            <a:srgbClr val="000000"/>
          </a:solidFill>
          <a:prstDash val="dash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</xdr:col>
      <xdr:colOff>0</xdr:colOff>
      <xdr:row>14</xdr:row>
      <xdr:rowOff>57150</xdr:rowOff>
    </xdr:from>
    <xdr:to>
      <xdr:col>10</xdr:col>
      <xdr:colOff>0</xdr:colOff>
      <xdr:row>14</xdr:row>
      <xdr:rowOff>57150</xdr:rowOff>
    </xdr:to>
    <xdr:sp macro="" textlink="">
      <xdr:nvSpPr>
        <xdr:cNvPr id="17775" name="Line 61"/>
        <xdr:cNvSpPr>
          <a:spLocks noChangeShapeType="1"/>
        </xdr:cNvSpPr>
      </xdr:nvSpPr>
      <xdr:spPr bwMode="auto">
        <a:xfrm flipH="1">
          <a:off x="981075" y="2124075"/>
          <a:ext cx="228600" cy="0"/>
        </a:xfrm>
        <a:prstGeom prst="line">
          <a:avLst/>
        </a:prstGeom>
        <a:noFill/>
        <a:ln w="3175">
          <a:solidFill>
            <a:srgbClr val="000000"/>
          </a:solidFill>
          <a:prstDash val="dash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</xdr:col>
      <xdr:colOff>0</xdr:colOff>
      <xdr:row>9</xdr:row>
      <xdr:rowOff>9525</xdr:rowOff>
    </xdr:from>
    <xdr:to>
      <xdr:col>8</xdr:col>
      <xdr:colOff>0</xdr:colOff>
      <xdr:row>14</xdr:row>
      <xdr:rowOff>57150</xdr:rowOff>
    </xdr:to>
    <xdr:sp macro="" textlink="">
      <xdr:nvSpPr>
        <xdr:cNvPr id="17776" name="Line 62"/>
        <xdr:cNvSpPr>
          <a:spLocks noChangeShapeType="1"/>
        </xdr:cNvSpPr>
      </xdr:nvSpPr>
      <xdr:spPr bwMode="auto">
        <a:xfrm flipH="1" flipV="1">
          <a:off x="495300" y="1362075"/>
          <a:ext cx="485775" cy="762000"/>
        </a:xfrm>
        <a:prstGeom prst="line">
          <a:avLst/>
        </a:prstGeom>
        <a:noFill/>
        <a:ln w="3175">
          <a:solidFill>
            <a:srgbClr val="000000"/>
          </a:solidFill>
          <a:prstDash val="dash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15</xdr:row>
      <xdr:rowOff>0</xdr:rowOff>
    </xdr:from>
    <xdr:to>
      <xdr:col>23</xdr:col>
      <xdr:colOff>0</xdr:colOff>
      <xdr:row>19</xdr:row>
      <xdr:rowOff>0</xdr:rowOff>
    </xdr:to>
    <xdr:sp macro="" textlink="">
      <xdr:nvSpPr>
        <xdr:cNvPr id="17777" name="Line 63"/>
        <xdr:cNvSpPr>
          <a:spLocks noChangeShapeType="1"/>
        </xdr:cNvSpPr>
      </xdr:nvSpPr>
      <xdr:spPr bwMode="auto">
        <a:xfrm>
          <a:off x="2695575" y="2209800"/>
          <a:ext cx="0" cy="57150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</xdr:col>
      <xdr:colOff>0</xdr:colOff>
      <xdr:row>15</xdr:row>
      <xdr:rowOff>0</xdr:rowOff>
    </xdr:from>
    <xdr:to>
      <xdr:col>8</xdr:col>
      <xdr:colOff>0</xdr:colOff>
      <xdr:row>19</xdr:row>
      <xdr:rowOff>0</xdr:rowOff>
    </xdr:to>
    <xdr:sp macro="" textlink="">
      <xdr:nvSpPr>
        <xdr:cNvPr id="17778" name="Line 64"/>
        <xdr:cNvSpPr>
          <a:spLocks noChangeShapeType="1"/>
        </xdr:cNvSpPr>
      </xdr:nvSpPr>
      <xdr:spPr bwMode="auto">
        <a:xfrm>
          <a:off x="981075" y="2209800"/>
          <a:ext cx="0" cy="57150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</xdr:col>
      <xdr:colOff>0</xdr:colOff>
      <xdr:row>15</xdr:row>
      <xdr:rowOff>0</xdr:rowOff>
    </xdr:from>
    <xdr:to>
      <xdr:col>11</xdr:col>
      <xdr:colOff>0</xdr:colOff>
      <xdr:row>17</xdr:row>
      <xdr:rowOff>0</xdr:rowOff>
    </xdr:to>
    <xdr:sp macro="" textlink="">
      <xdr:nvSpPr>
        <xdr:cNvPr id="17779" name="Line 65"/>
        <xdr:cNvSpPr>
          <a:spLocks noChangeShapeType="1"/>
        </xdr:cNvSpPr>
      </xdr:nvSpPr>
      <xdr:spPr bwMode="auto">
        <a:xfrm>
          <a:off x="1323975" y="2209800"/>
          <a:ext cx="0" cy="285750"/>
        </a:xfrm>
        <a:prstGeom prst="line">
          <a:avLst/>
        </a:prstGeom>
        <a:noFill/>
        <a:ln w="3175">
          <a:solidFill>
            <a:srgbClr val="000000"/>
          </a:solidFill>
          <a:round/>
          <a:headEnd type="none" w="sm" len="sm"/>
          <a:tailEnd type="oval" w="sm" len="sm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0</xdr:colOff>
      <xdr:row>15</xdr:row>
      <xdr:rowOff>0</xdr:rowOff>
    </xdr:from>
    <xdr:to>
      <xdr:col>12</xdr:col>
      <xdr:colOff>0</xdr:colOff>
      <xdr:row>17</xdr:row>
      <xdr:rowOff>0</xdr:rowOff>
    </xdr:to>
    <xdr:sp macro="" textlink="">
      <xdr:nvSpPr>
        <xdr:cNvPr id="17780" name="Line 66"/>
        <xdr:cNvSpPr>
          <a:spLocks noChangeShapeType="1"/>
        </xdr:cNvSpPr>
      </xdr:nvSpPr>
      <xdr:spPr bwMode="auto">
        <a:xfrm>
          <a:off x="1438275" y="2209800"/>
          <a:ext cx="0" cy="285750"/>
        </a:xfrm>
        <a:prstGeom prst="line">
          <a:avLst/>
        </a:prstGeom>
        <a:noFill/>
        <a:ln w="3175">
          <a:solidFill>
            <a:srgbClr val="000000"/>
          </a:solidFill>
          <a:round/>
          <a:headEnd type="none" w="sm" len="sm"/>
          <a:tailEnd type="oval" w="sm" len="sm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19</xdr:col>
      <xdr:colOff>0</xdr:colOff>
      <xdr:row>15</xdr:row>
      <xdr:rowOff>0</xdr:rowOff>
    </xdr:from>
    <xdr:to>
      <xdr:col>19</xdr:col>
      <xdr:colOff>0</xdr:colOff>
      <xdr:row>17</xdr:row>
      <xdr:rowOff>0</xdr:rowOff>
    </xdr:to>
    <xdr:sp macro="" textlink="">
      <xdr:nvSpPr>
        <xdr:cNvPr id="17781" name="Line 67"/>
        <xdr:cNvSpPr>
          <a:spLocks noChangeShapeType="1"/>
        </xdr:cNvSpPr>
      </xdr:nvSpPr>
      <xdr:spPr bwMode="auto">
        <a:xfrm>
          <a:off x="2238375" y="2209800"/>
          <a:ext cx="0" cy="285750"/>
        </a:xfrm>
        <a:prstGeom prst="line">
          <a:avLst/>
        </a:prstGeom>
        <a:noFill/>
        <a:ln w="3175">
          <a:solidFill>
            <a:srgbClr val="000000"/>
          </a:solidFill>
          <a:round/>
          <a:headEnd type="none" w="sm" len="sm"/>
          <a:tailEnd type="oval" w="sm" len="sm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20</xdr:col>
      <xdr:colOff>0</xdr:colOff>
      <xdr:row>15</xdr:row>
      <xdr:rowOff>0</xdr:rowOff>
    </xdr:from>
    <xdr:to>
      <xdr:col>20</xdr:col>
      <xdr:colOff>0</xdr:colOff>
      <xdr:row>17</xdr:row>
      <xdr:rowOff>0</xdr:rowOff>
    </xdr:to>
    <xdr:sp macro="" textlink="">
      <xdr:nvSpPr>
        <xdr:cNvPr id="17782" name="Line 68"/>
        <xdr:cNvSpPr>
          <a:spLocks noChangeShapeType="1"/>
        </xdr:cNvSpPr>
      </xdr:nvSpPr>
      <xdr:spPr bwMode="auto">
        <a:xfrm>
          <a:off x="2352675" y="2209800"/>
          <a:ext cx="0" cy="285750"/>
        </a:xfrm>
        <a:prstGeom prst="line">
          <a:avLst/>
        </a:prstGeom>
        <a:noFill/>
        <a:ln w="3175">
          <a:solidFill>
            <a:srgbClr val="000000"/>
          </a:solidFill>
          <a:round/>
          <a:headEnd type="none" w="sm" len="sm"/>
          <a:tailEnd type="oval" w="sm" len="sm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</xdr:col>
      <xdr:colOff>0</xdr:colOff>
      <xdr:row>4</xdr:row>
      <xdr:rowOff>0</xdr:rowOff>
    </xdr:from>
    <xdr:to>
      <xdr:col>4</xdr:col>
      <xdr:colOff>0</xdr:colOff>
      <xdr:row>7</xdr:row>
      <xdr:rowOff>0</xdr:rowOff>
    </xdr:to>
    <xdr:sp macro="" textlink="">
      <xdr:nvSpPr>
        <xdr:cNvPr id="17783" name="Line 69"/>
        <xdr:cNvSpPr>
          <a:spLocks noChangeShapeType="1"/>
        </xdr:cNvSpPr>
      </xdr:nvSpPr>
      <xdr:spPr bwMode="auto">
        <a:xfrm flipV="1">
          <a:off x="495300" y="638175"/>
          <a:ext cx="0" cy="4286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28</xdr:col>
      <xdr:colOff>0</xdr:colOff>
      <xdr:row>4</xdr:row>
      <xdr:rowOff>0</xdr:rowOff>
    </xdr:from>
    <xdr:to>
      <xdr:col>28</xdr:col>
      <xdr:colOff>0</xdr:colOff>
      <xdr:row>7</xdr:row>
      <xdr:rowOff>0</xdr:rowOff>
    </xdr:to>
    <xdr:sp macro="" textlink="">
      <xdr:nvSpPr>
        <xdr:cNvPr id="17784" name="Line 70"/>
        <xdr:cNvSpPr>
          <a:spLocks noChangeShapeType="1"/>
        </xdr:cNvSpPr>
      </xdr:nvSpPr>
      <xdr:spPr bwMode="auto">
        <a:xfrm flipV="1">
          <a:off x="3267075" y="638175"/>
          <a:ext cx="0" cy="4286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</xdr:col>
      <xdr:colOff>0</xdr:colOff>
      <xdr:row>4</xdr:row>
      <xdr:rowOff>0</xdr:rowOff>
    </xdr:from>
    <xdr:to>
      <xdr:col>28</xdr:col>
      <xdr:colOff>0</xdr:colOff>
      <xdr:row>4</xdr:row>
      <xdr:rowOff>0</xdr:rowOff>
    </xdr:to>
    <xdr:sp macro="" textlink="">
      <xdr:nvSpPr>
        <xdr:cNvPr id="17785" name="Line 71"/>
        <xdr:cNvSpPr>
          <a:spLocks noChangeShapeType="1"/>
        </xdr:cNvSpPr>
      </xdr:nvSpPr>
      <xdr:spPr bwMode="auto">
        <a:xfrm>
          <a:off x="495300" y="638175"/>
          <a:ext cx="2771775" cy="0"/>
        </a:xfrm>
        <a:prstGeom prst="line">
          <a:avLst/>
        </a:prstGeom>
        <a:noFill/>
        <a:ln w="9525">
          <a:solidFill>
            <a:srgbClr val="000000"/>
          </a:solidFill>
          <a:round/>
          <a:headEnd type="oval" w="sm" len="sm"/>
          <a:tailEnd type="oval" w="sm" len="sm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</xdr:col>
      <xdr:colOff>0</xdr:colOff>
      <xdr:row>6</xdr:row>
      <xdr:rowOff>0</xdr:rowOff>
    </xdr:from>
    <xdr:to>
      <xdr:col>28</xdr:col>
      <xdr:colOff>0</xdr:colOff>
      <xdr:row>6</xdr:row>
      <xdr:rowOff>0</xdr:rowOff>
    </xdr:to>
    <xdr:sp macro="" textlink="">
      <xdr:nvSpPr>
        <xdr:cNvPr id="17786" name="Line 72"/>
        <xdr:cNvSpPr>
          <a:spLocks noChangeShapeType="1"/>
        </xdr:cNvSpPr>
      </xdr:nvSpPr>
      <xdr:spPr bwMode="auto">
        <a:xfrm>
          <a:off x="495300" y="923925"/>
          <a:ext cx="2771775" cy="0"/>
        </a:xfrm>
        <a:prstGeom prst="line">
          <a:avLst/>
        </a:prstGeom>
        <a:noFill/>
        <a:ln w="9525">
          <a:solidFill>
            <a:srgbClr val="000000"/>
          </a:solidFill>
          <a:round/>
          <a:headEnd type="oval" w="sm" len="sm"/>
          <a:tailEnd type="oval" w="sm" len="sm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</xdr:col>
      <xdr:colOff>0</xdr:colOff>
      <xdr:row>6</xdr:row>
      <xdr:rowOff>0</xdr:rowOff>
    </xdr:from>
    <xdr:to>
      <xdr:col>11</xdr:col>
      <xdr:colOff>0</xdr:colOff>
      <xdr:row>7</xdr:row>
      <xdr:rowOff>0</xdr:rowOff>
    </xdr:to>
    <xdr:sp macro="" textlink="">
      <xdr:nvSpPr>
        <xdr:cNvPr id="17787" name="Line 73"/>
        <xdr:cNvSpPr>
          <a:spLocks noChangeShapeType="1"/>
        </xdr:cNvSpPr>
      </xdr:nvSpPr>
      <xdr:spPr bwMode="auto">
        <a:xfrm>
          <a:off x="1323975" y="923925"/>
          <a:ext cx="0" cy="142875"/>
        </a:xfrm>
        <a:prstGeom prst="line">
          <a:avLst/>
        </a:prstGeom>
        <a:noFill/>
        <a:ln w="9525">
          <a:solidFill>
            <a:srgbClr val="000000"/>
          </a:solidFill>
          <a:round/>
          <a:headEnd type="oval" w="sm" len="sm"/>
          <a:tailEnd type="none" w="sm" len="sm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0</xdr:colOff>
      <xdr:row>6</xdr:row>
      <xdr:rowOff>0</xdr:rowOff>
    </xdr:from>
    <xdr:to>
      <xdr:col>12</xdr:col>
      <xdr:colOff>0</xdr:colOff>
      <xdr:row>7</xdr:row>
      <xdr:rowOff>0</xdr:rowOff>
    </xdr:to>
    <xdr:sp macro="" textlink="">
      <xdr:nvSpPr>
        <xdr:cNvPr id="17788" name="Line 74"/>
        <xdr:cNvSpPr>
          <a:spLocks noChangeShapeType="1"/>
        </xdr:cNvSpPr>
      </xdr:nvSpPr>
      <xdr:spPr bwMode="auto">
        <a:xfrm>
          <a:off x="1438275" y="923925"/>
          <a:ext cx="0" cy="142875"/>
        </a:xfrm>
        <a:prstGeom prst="line">
          <a:avLst/>
        </a:prstGeom>
        <a:noFill/>
        <a:ln w="9525">
          <a:solidFill>
            <a:srgbClr val="000000"/>
          </a:solidFill>
          <a:round/>
          <a:headEnd type="oval" w="sm" len="sm"/>
          <a:tailEnd type="none" w="sm" len="sm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19</xdr:col>
      <xdr:colOff>0</xdr:colOff>
      <xdr:row>6</xdr:row>
      <xdr:rowOff>0</xdr:rowOff>
    </xdr:from>
    <xdr:to>
      <xdr:col>19</xdr:col>
      <xdr:colOff>0</xdr:colOff>
      <xdr:row>7</xdr:row>
      <xdr:rowOff>0</xdr:rowOff>
    </xdr:to>
    <xdr:sp macro="" textlink="">
      <xdr:nvSpPr>
        <xdr:cNvPr id="17789" name="Line 75"/>
        <xdr:cNvSpPr>
          <a:spLocks noChangeShapeType="1"/>
        </xdr:cNvSpPr>
      </xdr:nvSpPr>
      <xdr:spPr bwMode="auto">
        <a:xfrm>
          <a:off x="2238375" y="923925"/>
          <a:ext cx="0" cy="142875"/>
        </a:xfrm>
        <a:prstGeom prst="line">
          <a:avLst/>
        </a:prstGeom>
        <a:noFill/>
        <a:ln w="9525">
          <a:solidFill>
            <a:srgbClr val="000000"/>
          </a:solidFill>
          <a:round/>
          <a:headEnd type="oval" w="sm" len="sm"/>
          <a:tailEnd type="none" w="sm" len="sm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20</xdr:col>
      <xdr:colOff>0</xdr:colOff>
      <xdr:row>6</xdr:row>
      <xdr:rowOff>0</xdr:rowOff>
    </xdr:from>
    <xdr:to>
      <xdr:col>20</xdr:col>
      <xdr:colOff>0</xdr:colOff>
      <xdr:row>7</xdr:row>
      <xdr:rowOff>0</xdr:rowOff>
    </xdr:to>
    <xdr:sp macro="" textlink="">
      <xdr:nvSpPr>
        <xdr:cNvPr id="17790" name="Line 76"/>
        <xdr:cNvSpPr>
          <a:spLocks noChangeShapeType="1"/>
        </xdr:cNvSpPr>
      </xdr:nvSpPr>
      <xdr:spPr bwMode="auto">
        <a:xfrm>
          <a:off x="2352675" y="923925"/>
          <a:ext cx="0" cy="142875"/>
        </a:xfrm>
        <a:prstGeom prst="line">
          <a:avLst/>
        </a:prstGeom>
        <a:noFill/>
        <a:ln w="9525">
          <a:solidFill>
            <a:srgbClr val="000000"/>
          </a:solidFill>
          <a:round/>
          <a:headEnd type="oval" w="sm" len="sm"/>
          <a:tailEnd type="none" w="sm" len="sm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34</xdr:col>
      <xdr:colOff>9525</xdr:colOff>
      <xdr:row>9</xdr:row>
      <xdr:rowOff>0</xdr:rowOff>
    </xdr:from>
    <xdr:to>
      <xdr:col>38</xdr:col>
      <xdr:colOff>9525</xdr:colOff>
      <xdr:row>9</xdr:row>
      <xdr:rowOff>0</xdr:rowOff>
    </xdr:to>
    <xdr:sp macro="" textlink="">
      <xdr:nvSpPr>
        <xdr:cNvPr id="17791" name="Line 77"/>
        <xdr:cNvSpPr>
          <a:spLocks noChangeShapeType="1"/>
        </xdr:cNvSpPr>
      </xdr:nvSpPr>
      <xdr:spPr bwMode="auto">
        <a:xfrm>
          <a:off x="3962400" y="1352550"/>
          <a:ext cx="45720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34</xdr:col>
      <xdr:colOff>0</xdr:colOff>
      <xdr:row>14</xdr:row>
      <xdr:rowOff>0</xdr:rowOff>
    </xdr:from>
    <xdr:to>
      <xdr:col>36</xdr:col>
      <xdr:colOff>0</xdr:colOff>
      <xdr:row>14</xdr:row>
      <xdr:rowOff>0</xdr:rowOff>
    </xdr:to>
    <xdr:sp macro="" textlink="">
      <xdr:nvSpPr>
        <xdr:cNvPr id="17792" name="Line 78"/>
        <xdr:cNvSpPr>
          <a:spLocks noChangeShapeType="1"/>
        </xdr:cNvSpPr>
      </xdr:nvSpPr>
      <xdr:spPr bwMode="auto">
        <a:xfrm>
          <a:off x="3952875" y="2066925"/>
          <a:ext cx="22860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 type="oval" w="sm" len="sm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34</xdr:col>
      <xdr:colOff>0</xdr:colOff>
      <xdr:row>13</xdr:row>
      <xdr:rowOff>0</xdr:rowOff>
    </xdr:from>
    <xdr:to>
      <xdr:col>36</xdr:col>
      <xdr:colOff>0</xdr:colOff>
      <xdr:row>13</xdr:row>
      <xdr:rowOff>0</xdr:rowOff>
    </xdr:to>
    <xdr:sp macro="" textlink="">
      <xdr:nvSpPr>
        <xdr:cNvPr id="17793" name="Line 79"/>
        <xdr:cNvSpPr>
          <a:spLocks noChangeShapeType="1"/>
        </xdr:cNvSpPr>
      </xdr:nvSpPr>
      <xdr:spPr bwMode="auto">
        <a:xfrm>
          <a:off x="3952875" y="1924050"/>
          <a:ext cx="22860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 type="oval" w="sm" len="sm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36</xdr:col>
      <xdr:colOff>0</xdr:colOff>
      <xdr:row>9</xdr:row>
      <xdr:rowOff>9525</xdr:rowOff>
    </xdr:from>
    <xdr:to>
      <xdr:col>36</xdr:col>
      <xdr:colOff>9525</xdr:colOff>
      <xdr:row>17</xdr:row>
      <xdr:rowOff>0</xdr:rowOff>
    </xdr:to>
    <xdr:sp macro="" textlink="">
      <xdr:nvSpPr>
        <xdr:cNvPr id="17794" name="Line 80"/>
        <xdr:cNvSpPr>
          <a:spLocks noChangeShapeType="1"/>
        </xdr:cNvSpPr>
      </xdr:nvSpPr>
      <xdr:spPr bwMode="auto">
        <a:xfrm flipH="1">
          <a:off x="4181475" y="1362075"/>
          <a:ext cx="9525" cy="1133475"/>
        </a:xfrm>
        <a:prstGeom prst="line">
          <a:avLst/>
        </a:prstGeom>
        <a:noFill/>
        <a:ln w="3175">
          <a:solidFill>
            <a:srgbClr val="000000"/>
          </a:solidFill>
          <a:round/>
          <a:headEnd type="oval" w="sm" len="sm"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38</xdr:col>
      <xdr:colOff>0</xdr:colOff>
      <xdr:row>9</xdr:row>
      <xdr:rowOff>0</xdr:rowOff>
    </xdr:from>
    <xdr:to>
      <xdr:col>38</xdr:col>
      <xdr:colOff>0</xdr:colOff>
      <xdr:row>14</xdr:row>
      <xdr:rowOff>0</xdr:rowOff>
    </xdr:to>
    <xdr:sp macro="" textlink="">
      <xdr:nvSpPr>
        <xdr:cNvPr id="17795" name="Line 81"/>
        <xdr:cNvSpPr>
          <a:spLocks noChangeShapeType="1"/>
        </xdr:cNvSpPr>
      </xdr:nvSpPr>
      <xdr:spPr bwMode="auto">
        <a:xfrm>
          <a:off x="4410075" y="1352550"/>
          <a:ext cx="0" cy="714375"/>
        </a:xfrm>
        <a:prstGeom prst="line">
          <a:avLst/>
        </a:prstGeom>
        <a:noFill/>
        <a:ln w="3175">
          <a:solidFill>
            <a:srgbClr val="000000"/>
          </a:solidFill>
          <a:round/>
          <a:headEnd type="oval" w="sm" len="sm"/>
          <a:tailEnd type="oval" w="sm" len="sm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34</xdr:col>
      <xdr:colOff>0</xdr:colOff>
      <xdr:row>14</xdr:row>
      <xdr:rowOff>66675</xdr:rowOff>
    </xdr:from>
    <xdr:to>
      <xdr:col>36</xdr:col>
      <xdr:colOff>0</xdr:colOff>
      <xdr:row>14</xdr:row>
      <xdr:rowOff>66675</xdr:rowOff>
    </xdr:to>
    <xdr:sp macro="" textlink="">
      <xdr:nvSpPr>
        <xdr:cNvPr id="17796" name="Line 82"/>
        <xdr:cNvSpPr>
          <a:spLocks noChangeShapeType="1"/>
        </xdr:cNvSpPr>
      </xdr:nvSpPr>
      <xdr:spPr bwMode="auto">
        <a:xfrm>
          <a:off x="3952875" y="2133600"/>
          <a:ext cx="22860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 type="oval" w="sm" len="sm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35</xdr:col>
      <xdr:colOff>0</xdr:colOff>
      <xdr:row>14</xdr:row>
      <xdr:rowOff>0</xdr:rowOff>
    </xdr:from>
    <xdr:to>
      <xdr:col>37</xdr:col>
      <xdr:colOff>95250</xdr:colOff>
      <xdr:row>14</xdr:row>
      <xdr:rowOff>0</xdr:rowOff>
    </xdr:to>
    <xdr:sp macro="" textlink="">
      <xdr:nvSpPr>
        <xdr:cNvPr id="17797" name="Line 83"/>
        <xdr:cNvSpPr>
          <a:spLocks noChangeShapeType="1"/>
        </xdr:cNvSpPr>
      </xdr:nvSpPr>
      <xdr:spPr bwMode="auto">
        <a:xfrm>
          <a:off x="4067175" y="2066925"/>
          <a:ext cx="32385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31</xdr:col>
      <xdr:colOff>0</xdr:colOff>
      <xdr:row>9</xdr:row>
      <xdr:rowOff>0</xdr:rowOff>
    </xdr:from>
    <xdr:to>
      <xdr:col>33</xdr:col>
      <xdr:colOff>0</xdr:colOff>
      <xdr:row>9</xdr:row>
      <xdr:rowOff>0</xdr:rowOff>
    </xdr:to>
    <xdr:sp macro="" textlink="">
      <xdr:nvSpPr>
        <xdr:cNvPr id="17798" name="Line 84"/>
        <xdr:cNvSpPr>
          <a:spLocks noChangeShapeType="1"/>
        </xdr:cNvSpPr>
      </xdr:nvSpPr>
      <xdr:spPr bwMode="auto">
        <a:xfrm>
          <a:off x="3609975" y="1352550"/>
          <a:ext cx="228600" cy="0"/>
        </a:xfrm>
        <a:prstGeom prst="line">
          <a:avLst/>
        </a:prstGeom>
        <a:noFill/>
        <a:ln w="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31</xdr:col>
      <xdr:colOff>0</xdr:colOff>
      <xdr:row>14</xdr:row>
      <xdr:rowOff>76200</xdr:rowOff>
    </xdr:from>
    <xdr:to>
      <xdr:col>33</xdr:col>
      <xdr:colOff>0</xdr:colOff>
      <xdr:row>14</xdr:row>
      <xdr:rowOff>76200</xdr:rowOff>
    </xdr:to>
    <xdr:sp macro="" textlink="">
      <xdr:nvSpPr>
        <xdr:cNvPr id="17799" name="Line 85"/>
        <xdr:cNvSpPr>
          <a:spLocks noChangeShapeType="1"/>
        </xdr:cNvSpPr>
      </xdr:nvSpPr>
      <xdr:spPr bwMode="auto">
        <a:xfrm>
          <a:off x="3609975" y="2143125"/>
          <a:ext cx="228600" cy="0"/>
        </a:xfrm>
        <a:prstGeom prst="line">
          <a:avLst/>
        </a:prstGeom>
        <a:noFill/>
        <a:ln w="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33</xdr:col>
      <xdr:colOff>0</xdr:colOff>
      <xdr:row>9</xdr:row>
      <xdr:rowOff>0</xdr:rowOff>
    </xdr:from>
    <xdr:to>
      <xdr:col>33</xdr:col>
      <xdr:colOff>0</xdr:colOff>
      <xdr:row>14</xdr:row>
      <xdr:rowOff>66675</xdr:rowOff>
    </xdr:to>
    <xdr:sp macro="" textlink="">
      <xdr:nvSpPr>
        <xdr:cNvPr id="17800" name="Line 86"/>
        <xdr:cNvSpPr>
          <a:spLocks noChangeShapeType="1"/>
        </xdr:cNvSpPr>
      </xdr:nvSpPr>
      <xdr:spPr bwMode="auto">
        <a:xfrm>
          <a:off x="3838575" y="1352550"/>
          <a:ext cx="0" cy="781050"/>
        </a:xfrm>
        <a:prstGeom prst="line">
          <a:avLst/>
        </a:prstGeom>
        <a:noFill/>
        <a:ln w="0">
          <a:solidFill>
            <a:srgbClr val="000000"/>
          </a:solidFill>
          <a:round/>
          <a:headEnd type="oval" w="sm" len="sm"/>
          <a:tailEnd type="oval" w="sm" len="sm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18</xdr:col>
      <xdr:colOff>0</xdr:colOff>
      <xdr:row>12</xdr:row>
      <xdr:rowOff>0</xdr:rowOff>
    </xdr:from>
    <xdr:to>
      <xdr:col>19</xdr:col>
      <xdr:colOff>0</xdr:colOff>
      <xdr:row>13</xdr:row>
      <xdr:rowOff>0</xdr:rowOff>
    </xdr:to>
    <xdr:sp macro="" textlink="">
      <xdr:nvSpPr>
        <xdr:cNvPr id="17801" name="Line 87"/>
        <xdr:cNvSpPr>
          <a:spLocks noChangeShapeType="1"/>
        </xdr:cNvSpPr>
      </xdr:nvSpPr>
      <xdr:spPr bwMode="auto">
        <a:xfrm flipH="1">
          <a:off x="2124075" y="1781175"/>
          <a:ext cx="114300" cy="142875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0</xdr:colOff>
      <xdr:row>12</xdr:row>
      <xdr:rowOff>0</xdr:rowOff>
    </xdr:from>
    <xdr:to>
      <xdr:col>13</xdr:col>
      <xdr:colOff>0</xdr:colOff>
      <xdr:row>13</xdr:row>
      <xdr:rowOff>0</xdr:rowOff>
    </xdr:to>
    <xdr:sp macro="" textlink="">
      <xdr:nvSpPr>
        <xdr:cNvPr id="17802" name="Line 88"/>
        <xdr:cNvSpPr>
          <a:spLocks noChangeShapeType="1"/>
        </xdr:cNvSpPr>
      </xdr:nvSpPr>
      <xdr:spPr bwMode="auto">
        <a:xfrm>
          <a:off x="1438275" y="1781175"/>
          <a:ext cx="114300" cy="142875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</xdr:col>
      <xdr:colOff>19050</xdr:colOff>
      <xdr:row>50</xdr:row>
      <xdr:rowOff>38100</xdr:rowOff>
    </xdr:from>
    <xdr:to>
      <xdr:col>19</xdr:col>
      <xdr:colOff>76200</xdr:colOff>
      <xdr:row>50</xdr:row>
      <xdr:rowOff>38100</xdr:rowOff>
    </xdr:to>
    <xdr:sp macro="" textlink="">
      <xdr:nvSpPr>
        <xdr:cNvPr id="17803" name="Line 89"/>
        <xdr:cNvSpPr>
          <a:spLocks noChangeShapeType="1"/>
        </xdr:cNvSpPr>
      </xdr:nvSpPr>
      <xdr:spPr bwMode="auto">
        <a:xfrm>
          <a:off x="1228725" y="8181975"/>
          <a:ext cx="108585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76200</xdr:colOff>
      <xdr:row>43</xdr:row>
      <xdr:rowOff>19050</xdr:rowOff>
    </xdr:from>
    <xdr:to>
      <xdr:col>22</xdr:col>
      <xdr:colOff>19050</xdr:colOff>
      <xdr:row>43</xdr:row>
      <xdr:rowOff>19050</xdr:rowOff>
    </xdr:to>
    <xdr:sp macro="" textlink="">
      <xdr:nvSpPr>
        <xdr:cNvPr id="17804" name="Line 90"/>
        <xdr:cNvSpPr>
          <a:spLocks noChangeShapeType="1"/>
        </xdr:cNvSpPr>
      </xdr:nvSpPr>
      <xdr:spPr bwMode="auto">
        <a:xfrm>
          <a:off x="1514475" y="6962775"/>
          <a:ext cx="1085850" cy="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 editAs="oneCell">
    <xdr:from>
      <xdr:col>43</xdr:col>
      <xdr:colOff>47625</xdr:colOff>
      <xdr:row>3</xdr:row>
      <xdr:rowOff>57150</xdr:rowOff>
    </xdr:from>
    <xdr:to>
      <xdr:col>64</xdr:col>
      <xdr:colOff>104775</xdr:colOff>
      <xdr:row>13</xdr:row>
      <xdr:rowOff>57150</xdr:rowOff>
    </xdr:to>
    <xdr:pic>
      <xdr:nvPicPr>
        <xdr:cNvPr id="18442" name="그림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24700" y="819150"/>
          <a:ext cx="2457450" cy="1905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76200</xdr:colOff>
      <xdr:row>4</xdr:row>
      <xdr:rowOff>19050</xdr:rowOff>
    </xdr:from>
    <xdr:to>
      <xdr:col>25</xdr:col>
      <xdr:colOff>9525</xdr:colOff>
      <xdr:row>12</xdr:row>
      <xdr:rowOff>28575</xdr:rowOff>
    </xdr:to>
    <xdr:sp macro="" textlink="">
      <xdr:nvSpPr>
        <xdr:cNvPr id="18434" name="그림 259073" hidden="1">
          <a:extLst>
            <a:ext uri="{63B3BB69-23CF-44E3-9099-C40C66FF867C}">
              <a14:compatExt xmlns:a14="http://schemas.microsoft.com/office/drawing/2010/main" spid="_x0000_s18434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76200</xdr:colOff>
      <xdr:row>4</xdr:row>
      <xdr:rowOff>19050</xdr:rowOff>
    </xdr:from>
    <xdr:to>
      <xdr:col>25</xdr:col>
      <xdr:colOff>9525</xdr:colOff>
      <xdr:row>12</xdr:row>
      <xdr:rowOff>28575</xdr:rowOff>
    </xdr:to>
    <xdr:pic>
      <xdr:nvPicPr>
        <xdr:cNvPr id="2" name="그림 25907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0621" t="25555" r="29459" b="15334"/>
        <a:stretch>
          <a:fillRect/>
        </a:stretch>
      </xdr:blipFill>
      <xdr:spPr bwMode="auto">
        <a:xfrm>
          <a:off x="1933575" y="971550"/>
          <a:ext cx="2219325" cy="1533525"/>
        </a:xfrm>
        <a:prstGeom prst="rect">
          <a:avLst/>
        </a:prstGeom>
        <a:solidFill>
          <a:srgbClr val="FFFFFF"/>
        </a:solidFill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428;&#50689;&#44033;\01&#46041;&#54644;-&#49340;&#52377;\88-2004\&#48176;&#49688;&#44288;&#47144;\&#49688;&#47049;\&#52280;&#44256;\&#49457;&#45224;&#51109;&#54840;&#50896;&#48176;&#49688;&#44277;\4-&#49688;&#47049;&#49328;&#52636;&#49436;\B-&#52769;&#44396;&#44277;\B-&#52769;&#44396;&#44277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77;&#49437;1\7&#44277;&#44396;-&#49688;&#47049;\88-2004\&#48176;&#49688;&#44288;&#47144;\&#49688;&#47049;\&#52280;&#44256;\&#49457;&#45224;&#51109;&#54840;&#50896;&#48176;&#49688;&#44277;\4-&#49688;&#47049;&#49328;&#52636;&#49436;\B-&#52769;&#44396;&#44277;\B-&#52769;&#44396;&#44277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간지"/>
      <sheetName val="측구공수량집계표"/>
      <sheetName val="측구현황집계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간지"/>
      <sheetName val="측구공수량집계표"/>
      <sheetName val="측구현황집계"/>
      <sheetName val="설계조건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noFill/>
        <a:ln>
          <a:noFill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noFill/>
        <a:ln>
          <a:noFill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5.bin"/><Relationship Id="rId5" Type="http://schemas.openxmlformats.org/officeDocument/2006/relationships/image" Target="../media/image2.emf"/><Relationship Id="rId4" Type="http://schemas.openxmlformats.org/officeDocument/2006/relationships/oleObject" Target="../embeddings/oleObject1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10.bin"/><Relationship Id="rId5" Type="http://schemas.openxmlformats.org/officeDocument/2006/relationships/image" Target="../media/image6.emf"/><Relationship Id="rId4" Type="http://schemas.openxmlformats.org/officeDocument/2006/relationships/oleObject" Target="../embeddings/oleObject2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2.bin"/><Relationship Id="rId5" Type="http://schemas.openxmlformats.org/officeDocument/2006/relationships/image" Target="../media/image8.emf"/><Relationship Id="rId4" Type="http://schemas.openxmlformats.org/officeDocument/2006/relationships/oleObject" Target="../embeddings/oleObject3.bin"/></Relationships>
</file>

<file path=xl/worksheets/_rels/sheet1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3.bin"/><Relationship Id="rId5" Type="http://schemas.openxmlformats.org/officeDocument/2006/relationships/image" Target="../media/image9.emf"/><Relationship Id="rId4" Type="http://schemas.openxmlformats.org/officeDocument/2006/relationships/oleObject" Target="../embeddings/oleObject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4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5.bin"/></Relationships>
</file>

<file path=xl/worksheets/_rels/sheet1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5.vml"/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6.bin"/><Relationship Id="rId5" Type="http://schemas.openxmlformats.org/officeDocument/2006/relationships/image" Target="../media/image2.emf"/><Relationship Id="rId4" Type="http://schemas.openxmlformats.org/officeDocument/2006/relationships/oleObject" Target="../embeddings/oleObject5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7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8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9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2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9"/>
  <dimension ref="A1"/>
  <sheetViews>
    <sheetView view="pageBreakPreview" zoomScaleNormal="100" zoomScaleSheetLayoutView="100" workbookViewId="0"/>
  </sheetViews>
  <sheetFormatPr defaultRowHeight="13.5"/>
  <cols>
    <col min="1" max="1" width="80.77734375" customWidth="1"/>
  </cols>
  <sheetData>
    <row r="1" spans="1:1" ht="31.5">
      <c r="A1" s="317" t="s">
        <v>143</v>
      </c>
    </row>
  </sheetData>
  <phoneticPr fontId="84" type="noConversion"/>
  <printOptions horizontalCentered="1"/>
  <pageMargins left="0.55097222328186035" right="0.55097222328186035" top="3.9369444847106934" bottom="0.59041666984558105" header="0" footer="0"/>
  <pageSetup paperSize="9" fitToWidth="0" fitToHeight="0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CFV20"/>
  <sheetViews>
    <sheetView showZeros="0" tabSelected="1" workbookViewId="0">
      <selection activeCell="M15" sqref="M15"/>
    </sheetView>
  </sheetViews>
  <sheetFormatPr defaultColWidth="6.21875" defaultRowHeight="11.25"/>
  <cols>
    <col min="1" max="1" width="4" style="2" bestFit="1" customWidth="1"/>
    <col min="2" max="2" width="6.88671875" style="2" bestFit="1" customWidth="1"/>
    <col min="3" max="3" width="6.88671875" style="1" bestFit="1" customWidth="1"/>
    <col min="4" max="10" width="6.21875" style="1" bestFit="1" customWidth="1"/>
    <col min="11" max="11" width="6.33203125" style="1" bestFit="1" customWidth="1"/>
    <col min="12" max="12" width="10.77734375" style="3" bestFit="1" customWidth="1"/>
    <col min="13" max="13" width="9.33203125" style="4" bestFit="1" customWidth="1"/>
    <col min="14" max="14" width="9.33203125" style="315" bestFit="1" customWidth="1"/>
    <col min="15" max="15" width="9.33203125" style="1" bestFit="1" customWidth="1"/>
    <col min="16" max="17" width="13.6640625" style="1" bestFit="1" customWidth="1"/>
    <col min="18" max="18" width="6.6640625" style="1" bestFit="1" customWidth="1"/>
    <col min="19" max="20" width="9.109375" style="1" bestFit="1" customWidth="1"/>
    <col min="21" max="23" width="6.6640625" style="1" bestFit="1" customWidth="1"/>
    <col min="24" max="119" width="6.21875" style="372"/>
    <col min="120" max="120" width="4.77734375" style="372" customWidth="1"/>
    <col min="121" max="122" width="7.77734375" style="372" customWidth="1"/>
    <col min="123" max="123" width="6.33203125" style="372" customWidth="1"/>
    <col min="124" max="130" width="7.21875" style="372" customWidth="1"/>
    <col min="131" max="132" width="6" style="372" customWidth="1"/>
    <col min="133" max="133" width="10.77734375" style="372" customWidth="1"/>
    <col min="134" max="134" width="12.109375" style="372" bestFit="1" customWidth="1"/>
    <col min="135" max="136" width="9.33203125" style="372" bestFit="1" customWidth="1"/>
    <col min="137" max="138" width="13.6640625" style="372" bestFit="1" customWidth="1"/>
    <col min="139" max="139" width="6.21875" style="372"/>
    <col min="140" max="144" width="9.109375" style="372" bestFit="1" customWidth="1"/>
    <col min="145" max="375" width="6.21875" style="372"/>
    <col min="376" max="376" width="4.77734375" style="372" customWidth="1"/>
    <col min="377" max="378" width="7.77734375" style="372" customWidth="1"/>
    <col min="379" max="379" width="6.33203125" style="372" customWidth="1"/>
    <col min="380" max="386" width="7.21875" style="372" customWidth="1"/>
    <col min="387" max="388" width="6" style="372" customWidth="1"/>
    <col min="389" max="389" width="10.77734375" style="372" customWidth="1"/>
    <col min="390" max="390" width="12.109375" style="372" bestFit="1" customWidth="1"/>
    <col min="391" max="392" width="9.33203125" style="372" bestFit="1" customWidth="1"/>
    <col min="393" max="394" width="13.6640625" style="372" bestFit="1" customWidth="1"/>
    <col min="395" max="395" width="6.21875" style="372"/>
    <col min="396" max="400" width="9.109375" style="372" bestFit="1" customWidth="1"/>
    <col min="401" max="631" width="6.21875" style="372"/>
    <col min="632" max="632" width="4.77734375" style="372" customWidth="1"/>
    <col min="633" max="634" width="7.77734375" style="372" customWidth="1"/>
    <col min="635" max="635" width="6.33203125" style="372" customWidth="1"/>
    <col min="636" max="642" width="7.21875" style="372" customWidth="1"/>
    <col min="643" max="644" width="6" style="372" customWidth="1"/>
    <col min="645" max="645" width="10.77734375" style="372" customWidth="1"/>
    <col min="646" max="646" width="12.109375" style="372" bestFit="1" customWidth="1"/>
    <col min="647" max="648" width="9.33203125" style="372" bestFit="1" customWidth="1"/>
    <col min="649" max="650" width="13.6640625" style="372" bestFit="1" customWidth="1"/>
    <col min="651" max="651" width="6.21875" style="372"/>
    <col min="652" max="656" width="9.109375" style="372" bestFit="1" customWidth="1"/>
    <col min="657" max="887" width="6.21875" style="372"/>
    <col min="888" max="888" width="4.77734375" style="372" customWidth="1"/>
    <col min="889" max="890" width="7.77734375" style="372" customWidth="1"/>
    <col min="891" max="891" width="6.33203125" style="372" customWidth="1"/>
    <col min="892" max="898" width="7.21875" style="372" customWidth="1"/>
    <col min="899" max="900" width="6" style="372" customWidth="1"/>
    <col min="901" max="901" width="10.77734375" style="372" customWidth="1"/>
    <col min="902" max="902" width="12.109375" style="372" bestFit="1" customWidth="1"/>
    <col min="903" max="904" width="9.33203125" style="372" bestFit="1" customWidth="1"/>
    <col min="905" max="906" width="13.6640625" style="372" bestFit="1" customWidth="1"/>
    <col min="907" max="907" width="6.21875" style="372"/>
    <col min="908" max="912" width="9.109375" style="372" bestFit="1" customWidth="1"/>
    <col min="913" max="1143" width="6.21875" style="372"/>
    <col min="1144" max="1144" width="4.77734375" style="372" customWidth="1"/>
    <col min="1145" max="1146" width="7.77734375" style="372" customWidth="1"/>
    <col min="1147" max="1147" width="6.33203125" style="372" customWidth="1"/>
    <col min="1148" max="1154" width="7.21875" style="372" customWidth="1"/>
    <col min="1155" max="1156" width="6" style="372" customWidth="1"/>
    <col min="1157" max="1157" width="10.77734375" style="372" customWidth="1"/>
    <col min="1158" max="1158" width="12.109375" style="372" bestFit="1" customWidth="1"/>
    <col min="1159" max="1160" width="9.33203125" style="372" bestFit="1" customWidth="1"/>
    <col min="1161" max="1162" width="13.6640625" style="372" bestFit="1" customWidth="1"/>
    <col min="1163" max="1163" width="6.21875" style="372"/>
    <col min="1164" max="1168" width="9.109375" style="372" bestFit="1" customWidth="1"/>
    <col min="1169" max="1399" width="6.21875" style="372"/>
    <col min="1400" max="1400" width="4.77734375" style="372" customWidth="1"/>
    <col min="1401" max="1402" width="7.77734375" style="372" customWidth="1"/>
    <col min="1403" max="1403" width="6.33203125" style="372" customWidth="1"/>
    <col min="1404" max="1410" width="7.21875" style="372" customWidth="1"/>
    <col min="1411" max="1412" width="6" style="372" customWidth="1"/>
    <col min="1413" max="1413" width="10.77734375" style="372" customWidth="1"/>
    <col min="1414" max="1414" width="12.109375" style="372" bestFit="1" customWidth="1"/>
    <col min="1415" max="1416" width="9.33203125" style="372" bestFit="1" customWidth="1"/>
    <col min="1417" max="1418" width="13.6640625" style="372" bestFit="1" customWidth="1"/>
    <col min="1419" max="1419" width="6.21875" style="372"/>
    <col min="1420" max="1424" width="9.109375" style="372" bestFit="1" customWidth="1"/>
    <col min="1425" max="1655" width="6.21875" style="372"/>
    <col min="1656" max="1656" width="4.77734375" style="372" customWidth="1"/>
    <col min="1657" max="1658" width="7.77734375" style="372" customWidth="1"/>
    <col min="1659" max="1659" width="6.33203125" style="372" customWidth="1"/>
    <col min="1660" max="1666" width="7.21875" style="372" customWidth="1"/>
    <col min="1667" max="1668" width="6" style="372" customWidth="1"/>
    <col min="1669" max="1669" width="10.77734375" style="372" customWidth="1"/>
    <col min="1670" max="1670" width="12.109375" style="372" bestFit="1" customWidth="1"/>
    <col min="1671" max="1672" width="9.33203125" style="372" bestFit="1" customWidth="1"/>
    <col min="1673" max="1674" width="13.6640625" style="372" bestFit="1" customWidth="1"/>
    <col min="1675" max="1675" width="6.21875" style="372"/>
    <col min="1676" max="1680" width="9.109375" style="372" bestFit="1" customWidth="1"/>
    <col min="1681" max="1911" width="6.21875" style="372"/>
    <col min="1912" max="1912" width="4.77734375" style="372" customWidth="1"/>
    <col min="1913" max="1914" width="7.77734375" style="372" customWidth="1"/>
    <col min="1915" max="1915" width="6.33203125" style="372" customWidth="1"/>
    <col min="1916" max="1922" width="7.21875" style="372" customWidth="1"/>
    <col min="1923" max="1924" width="6" style="372" customWidth="1"/>
    <col min="1925" max="1925" width="10.77734375" style="372" customWidth="1"/>
    <col min="1926" max="1926" width="12.109375" style="372" bestFit="1" customWidth="1"/>
    <col min="1927" max="1928" width="9.33203125" style="372" bestFit="1" customWidth="1"/>
    <col min="1929" max="1930" width="13.6640625" style="372" bestFit="1" customWidth="1"/>
    <col min="1931" max="1931" width="6.21875" style="372"/>
    <col min="1932" max="1936" width="9.109375" style="372" bestFit="1" customWidth="1"/>
    <col min="1937" max="2167" width="6.21875" style="372"/>
    <col min="2168" max="2168" width="4.77734375" style="372" customWidth="1"/>
    <col min="2169" max="2170" width="7.77734375" style="372" customWidth="1"/>
    <col min="2171" max="2171" width="6.33203125" style="372" customWidth="1"/>
    <col min="2172" max="2178" width="7.21875" style="372" customWidth="1"/>
    <col min="2179" max="2180" width="6" style="372" customWidth="1"/>
    <col min="2181" max="2181" width="10.77734375" style="372" customWidth="1"/>
    <col min="2182" max="2182" width="12.109375" style="372" bestFit="1" customWidth="1"/>
    <col min="2183" max="2184" width="9.33203125" style="372" bestFit="1" customWidth="1"/>
    <col min="2185" max="2186" width="13.6640625" style="372" bestFit="1" customWidth="1"/>
    <col min="2187" max="2187" width="6.21875" style="372"/>
    <col min="2188" max="2192" width="9.109375" style="372" bestFit="1" customWidth="1"/>
    <col min="2193" max="2206" width="6.21875" style="372"/>
    <col min="2207" max="2423" width="6.21875" style="1"/>
    <col min="2424" max="2424" width="4.77734375" style="1" customWidth="1"/>
    <col min="2425" max="2426" width="7.77734375" style="1" customWidth="1"/>
    <col min="2427" max="2427" width="6.33203125" style="1" customWidth="1"/>
    <col min="2428" max="2434" width="7.21875" style="1" customWidth="1"/>
    <col min="2435" max="2436" width="6" style="1" customWidth="1"/>
    <col min="2437" max="2437" width="10.77734375" style="1" customWidth="1"/>
    <col min="2438" max="2438" width="12.109375" style="1" bestFit="1" customWidth="1"/>
    <col min="2439" max="2440" width="9.33203125" style="1" bestFit="1" customWidth="1"/>
    <col min="2441" max="2442" width="13.6640625" style="1" bestFit="1" customWidth="1"/>
    <col min="2443" max="2443" width="6.21875" style="1"/>
    <col min="2444" max="2448" width="9.109375" style="1" bestFit="1" customWidth="1"/>
    <col min="2449" max="2679" width="6.21875" style="1"/>
    <col min="2680" max="2680" width="4.77734375" style="1" customWidth="1"/>
    <col min="2681" max="2682" width="7.77734375" style="1" customWidth="1"/>
    <col min="2683" max="2683" width="6.33203125" style="1" customWidth="1"/>
    <col min="2684" max="2690" width="7.21875" style="1" customWidth="1"/>
    <col min="2691" max="2692" width="6" style="1" customWidth="1"/>
    <col min="2693" max="2693" width="10.77734375" style="1" customWidth="1"/>
    <col min="2694" max="2694" width="12.109375" style="1" bestFit="1" customWidth="1"/>
    <col min="2695" max="2696" width="9.33203125" style="1" bestFit="1" customWidth="1"/>
    <col min="2697" max="2698" width="13.6640625" style="1" bestFit="1" customWidth="1"/>
    <col min="2699" max="2699" width="6.21875" style="1"/>
    <col min="2700" max="2704" width="9.109375" style="1" bestFit="1" customWidth="1"/>
    <col min="2705" max="2935" width="6.21875" style="1"/>
    <col min="2936" max="2936" width="4.77734375" style="1" customWidth="1"/>
    <col min="2937" max="2938" width="7.77734375" style="1" customWidth="1"/>
    <col min="2939" max="2939" width="6.33203125" style="1" customWidth="1"/>
    <col min="2940" max="2946" width="7.21875" style="1" customWidth="1"/>
    <col min="2947" max="2948" width="6" style="1" customWidth="1"/>
    <col min="2949" max="2949" width="10.77734375" style="1" customWidth="1"/>
    <col min="2950" max="2950" width="12.109375" style="1" bestFit="1" customWidth="1"/>
    <col min="2951" max="2952" width="9.33203125" style="1" bestFit="1" customWidth="1"/>
    <col min="2953" max="2954" width="13.6640625" style="1" bestFit="1" customWidth="1"/>
    <col min="2955" max="2955" width="6.21875" style="1"/>
    <col min="2956" max="2960" width="9.109375" style="1" bestFit="1" customWidth="1"/>
    <col min="2961" max="3191" width="6.21875" style="1"/>
    <col min="3192" max="3192" width="4.77734375" style="1" customWidth="1"/>
    <col min="3193" max="3194" width="7.77734375" style="1" customWidth="1"/>
    <col min="3195" max="3195" width="6.33203125" style="1" customWidth="1"/>
    <col min="3196" max="3202" width="7.21875" style="1" customWidth="1"/>
    <col min="3203" max="3204" width="6" style="1" customWidth="1"/>
    <col min="3205" max="3205" width="10.77734375" style="1" customWidth="1"/>
    <col min="3206" max="3206" width="12.109375" style="1" bestFit="1" customWidth="1"/>
    <col min="3207" max="3208" width="9.33203125" style="1" bestFit="1" customWidth="1"/>
    <col min="3209" max="3210" width="13.6640625" style="1" bestFit="1" customWidth="1"/>
    <col min="3211" max="3211" width="6.21875" style="1"/>
    <col min="3212" max="3216" width="9.109375" style="1" bestFit="1" customWidth="1"/>
    <col min="3217" max="3447" width="6.21875" style="1"/>
    <col min="3448" max="3448" width="4.77734375" style="1" customWidth="1"/>
    <col min="3449" max="3450" width="7.77734375" style="1" customWidth="1"/>
    <col min="3451" max="3451" width="6.33203125" style="1" customWidth="1"/>
    <col min="3452" max="3458" width="7.21875" style="1" customWidth="1"/>
    <col min="3459" max="3460" width="6" style="1" customWidth="1"/>
    <col min="3461" max="3461" width="10.77734375" style="1" customWidth="1"/>
    <col min="3462" max="3462" width="12.109375" style="1" bestFit="1" customWidth="1"/>
    <col min="3463" max="3464" width="9.33203125" style="1" bestFit="1" customWidth="1"/>
    <col min="3465" max="3466" width="13.6640625" style="1" bestFit="1" customWidth="1"/>
    <col min="3467" max="3467" width="6.21875" style="1"/>
    <col min="3468" max="3472" width="9.109375" style="1" bestFit="1" customWidth="1"/>
    <col min="3473" max="3703" width="6.21875" style="1"/>
    <col min="3704" max="3704" width="4.77734375" style="1" customWidth="1"/>
    <col min="3705" max="3706" width="7.77734375" style="1" customWidth="1"/>
    <col min="3707" max="3707" width="6.33203125" style="1" customWidth="1"/>
    <col min="3708" max="3714" width="7.21875" style="1" customWidth="1"/>
    <col min="3715" max="3716" width="6" style="1" customWidth="1"/>
    <col min="3717" max="3717" width="10.77734375" style="1" customWidth="1"/>
    <col min="3718" max="3718" width="12.109375" style="1" bestFit="1" customWidth="1"/>
    <col min="3719" max="3720" width="9.33203125" style="1" bestFit="1" customWidth="1"/>
    <col min="3721" max="3722" width="13.6640625" style="1" bestFit="1" customWidth="1"/>
    <col min="3723" max="3723" width="6.21875" style="1"/>
    <col min="3724" max="3728" width="9.109375" style="1" bestFit="1" customWidth="1"/>
    <col min="3729" max="3959" width="6.21875" style="1"/>
    <col min="3960" max="3960" width="4.77734375" style="1" customWidth="1"/>
    <col min="3961" max="3962" width="7.77734375" style="1" customWidth="1"/>
    <col min="3963" max="3963" width="6.33203125" style="1" customWidth="1"/>
    <col min="3964" max="3970" width="7.21875" style="1" customWidth="1"/>
    <col min="3971" max="3972" width="6" style="1" customWidth="1"/>
    <col min="3973" max="3973" width="10.77734375" style="1" customWidth="1"/>
    <col min="3974" max="3974" width="12.109375" style="1" bestFit="1" customWidth="1"/>
    <col min="3975" max="3976" width="9.33203125" style="1" bestFit="1" customWidth="1"/>
    <col min="3977" max="3978" width="13.6640625" style="1" bestFit="1" customWidth="1"/>
    <col min="3979" max="3979" width="6.21875" style="1"/>
    <col min="3980" max="3984" width="9.109375" style="1" bestFit="1" customWidth="1"/>
    <col min="3985" max="4215" width="6.21875" style="1"/>
    <col min="4216" max="4216" width="4.77734375" style="1" customWidth="1"/>
    <col min="4217" max="4218" width="7.77734375" style="1" customWidth="1"/>
    <col min="4219" max="4219" width="6.33203125" style="1" customWidth="1"/>
    <col min="4220" max="4226" width="7.21875" style="1" customWidth="1"/>
    <col min="4227" max="4228" width="6" style="1" customWidth="1"/>
    <col min="4229" max="4229" width="10.77734375" style="1" customWidth="1"/>
    <col min="4230" max="4230" width="12.109375" style="1" bestFit="1" customWidth="1"/>
    <col min="4231" max="4232" width="9.33203125" style="1" bestFit="1" customWidth="1"/>
    <col min="4233" max="4234" width="13.6640625" style="1" bestFit="1" customWidth="1"/>
    <col min="4235" max="4235" width="6.21875" style="1"/>
    <col min="4236" max="4240" width="9.109375" style="1" bestFit="1" customWidth="1"/>
    <col min="4241" max="4471" width="6.21875" style="1"/>
    <col min="4472" max="4472" width="4.77734375" style="1" customWidth="1"/>
    <col min="4473" max="4474" width="7.77734375" style="1" customWidth="1"/>
    <col min="4475" max="4475" width="6.33203125" style="1" customWidth="1"/>
    <col min="4476" max="4482" width="7.21875" style="1" customWidth="1"/>
    <col min="4483" max="4484" width="6" style="1" customWidth="1"/>
    <col min="4485" max="4485" width="10.77734375" style="1" customWidth="1"/>
    <col min="4486" max="4486" width="12.109375" style="1" bestFit="1" customWidth="1"/>
    <col min="4487" max="4488" width="9.33203125" style="1" bestFit="1" customWidth="1"/>
    <col min="4489" max="4490" width="13.6640625" style="1" bestFit="1" customWidth="1"/>
    <col min="4491" max="4491" width="6.21875" style="1"/>
    <col min="4492" max="4496" width="9.109375" style="1" bestFit="1" customWidth="1"/>
    <col min="4497" max="4727" width="6.21875" style="1"/>
    <col min="4728" max="4728" width="4.77734375" style="1" customWidth="1"/>
    <col min="4729" max="4730" width="7.77734375" style="1" customWidth="1"/>
    <col min="4731" max="4731" width="6.33203125" style="1" customWidth="1"/>
    <col min="4732" max="4738" width="7.21875" style="1" customWidth="1"/>
    <col min="4739" max="4740" width="6" style="1" customWidth="1"/>
    <col min="4741" max="4741" width="10.77734375" style="1" customWidth="1"/>
    <col min="4742" max="4742" width="12.109375" style="1" bestFit="1" customWidth="1"/>
    <col min="4743" max="4744" width="9.33203125" style="1" bestFit="1" customWidth="1"/>
    <col min="4745" max="4746" width="13.6640625" style="1" bestFit="1" customWidth="1"/>
    <col min="4747" max="4747" width="6.21875" style="1"/>
    <col min="4748" max="4752" width="9.109375" style="1" bestFit="1" customWidth="1"/>
    <col min="4753" max="4983" width="6.21875" style="1"/>
    <col min="4984" max="4984" width="4.77734375" style="1" customWidth="1"/>
    <col min="4985" max="4986" width="7.77734375" style="1" customWidth="1"/>
    <col min="4987" max="4987" width="6.33203125" style="1" customWidth="1"/>
    <col min="4988" max="4994" width="7.21875" style="1" customWidth="1"/>
    <col min="4995" max="4996" width="6" style="1" customWidth="1"/>
    <col min="4997" max="4997" width="10.77734375" style="1" customWidth="1"/>
    <col min="4998" max="4998" width="12.109375" style="1" bestFit="1" customWidth="1"/>
    <col min="4999" max="5000" width="9.33203125" style="1" bestFit="1" customWidth="1"/>
    <col min="5001" max="5002" width="13.6640625" style="1" bestFit="1" customWidth="1"/>
    <col min="5003" max="5003" width="6.21875" style="1"/>
    <col min="5004" max="5008" width="9.109375" style="1" bestFit="1" customWidth="1"/>
    <col min="5009" max="5239" width="6.21875" style="1"/>
    <col min="5240" max="5240" width="4.77734375" style="1" customWidth="1"/>
    <col min="5241" max="5242" width="7.77734375" style="1" customWidth="1"/>
    <col min="5243" max="5243" width="6.33203125" style="1" customWidth="1"/>
    <col min="5244" max="5250" width="7.21875" style="1" customWidth="1"/>
    <col min="5251" max="5252" width="6" style="1" customWidth="1"/>
    <col min="5253" max="5253" width="10.77734375" style="1" customWidth="1"/>
    <col min="5254" max="5254" width="12.109375" style="1" bestFit="1" customWidth="1"/>
    <col min="5255" max="5256" width="9.33203125" style="1" bestFit="1" customWidth="1"/>
    <col min="5257" max="5258" width="13.6640625" style="1" bestFit="1" customWidth="1"/>
    <col min="5259" max="5259" width="6.21875" style="1"/>
    <col min="5260" max="5264" width="9.109375" style="1" bestFit="1" customWidth="1"/>
    <col min="5265" max="5495" width="6.21875" style="1"/>
    <col min="5496" max="5496" width="4.77734375" style="1" customWidth="1"/>
    <col min="5497" max="5498" width="7.77734375" style="1" customWidth="1"/>
    <col min="5499" max="5499" width="6.33203125" style="1" customWidth="1"/>
    <col min="5500" max="5506" width="7.21875" style="1" customWidth="1"/>
    <col min="5507" max="5508" width="6" style="1" customWidth="1"/>
    <col min="5509" max="5509" width="10.77734375" style="1" customWidth="1"/>
    <col min="5510" max="5510" width="12.109375" style="1" bestFit="1" customWidth="1"/>
    <col min="5511" max="5512" width="9.33203125" style="1" bestFit="1" customWidth="1"/>
    <col min="5513" max="5514" width="13.6640625" style="1" bestFit="1" customWidth="1"/>
    <col min="5515" max="5515" width="6.21875" style="1"/>
    <col min="5516" max="5520" width="9.109375" style="1" bestFit="1" customWidth="1"/>
    <col min="5521" max="5751" width="6.21875" style="1"/>
    <col min="5752" max="5752" width="4.77734375" style="1" customWidth="1"/>
    <col min="5753" max="5754" width="7.77734375" style="1" customWidth="1"/>
    <col min="5755" max="5755" width="6.33203125" style="1" customWidth="1"/>
    <col min="5756" max="5762" width="7.21875" style="1" customWidth="1"/>
    <col min="5763" max="5764" width="6" style="1" customWidth="1"/>
    <col min="5765" max="5765" width="10.77734375" style="1" customWidth="1"/>
    <col min="5766" max="5766" width="12.109375" style="1" bestFit="1" customWidth="1"/>
    <col min="5767" max="5768" width="9.33203125" style="1" bestFit="1" customWidth="1"/>
    <col min="5769" max="5770" width="13.6640625" style="1" bestFit="1" customWidth="1"/>
    <col min="5771" max="5771" width="6.21875" style="1"/>
    <col min="5772" max="5776" width="9.109375" style="1" bestFit="1" customWidth="1"/>
    <col min="5777" max="6007" width="6.21875" style="1"/>
    <col min="6008" max="6008" width="4.77734375" style="1" customWidth="1"/>
    <col min="6009" max="6010" width="7.77734375" style="1" customWidth="1"/>
    <col min="6011" max="6011" width="6.33203125" style="1" customWidth="1"/>
    <col min="6012" max="6018" width="7.21875" style="1" customWidth="1"/>
    <col min="6019" max="6020" width="6" style="1" customWidth="1"/>
    <col min="6021" max="6021" width="10.77734375" style="1" customWidth="1"/>
    <col min="6022" max="6022" width="12.109375" style="1" bestFit="1" customWidth="1"/>
    <col min="6023" max="6024" width="9.33203125" style="1" bestFit="1" customWidth="1"/>
    <col min="6025" max="6026" width="13.6640625" style="1" bestFit="1" customWidth="1"/>
    <col min="6027" max="6027" width="6.21875" style="1"/>
    <col min="6028" max="6032" width="9.109375" style="1" bestFit="1" customWidth="1"/>
    <col min="6033" max="6263" width="6.21875" style="1"/>
    <col min="6264" max="6264" width="4.77734375" style="1" customWidth="1"/>
    <col min="6265" max="6266" width="7.77734375" style="1" customWidth="1"/>
    <col min="6267" max="6267" width="6.33203125" style="1" customWidth="1"/>
    <col min="6268" max="6274" width="7.21875" style="1" customWidth="1"/>
    <col min="6275" max="6276" width="6" style="1" customWidth="1"/>
    <col min="6277" max="6277" width="10.77734375" style="1" customWidth="1"/>
    <col min="6278" max="6278" width="12.109375" style="1" bestFit="1" customWidth="1"/>
    <col min="6279" max="6280" width="9.33203125" style="1" bestFit="1" customWidth="1"/>
    <col min="6281" max="6282" width="13.6640625" style="1" bestFit="1" customWidth="1"/>
    <col min="6283" max="6283" width="6.21875" style="1"/>
    <col min="6284" max="6288" width="9.109375" style="1" bestFit="1" customWidth="1"/>
    <col min="6289" max="6519" width="6.21875" style="1"/>
    <col min="6520" max="6520" width="4.77734375" style="1" customWidth="1"/>
    <col min="6521" max="6522" width="7.77734375" style="1" customWidth="1"/>
    <col min="6523" max="6523" width="6.33203125" style="1" customWidth="1"/>
    <col min="6524" max="6530" width="7.21875" style="1" customWidth="1"/>
    <col min="6531" max="6532" width="6" style="1" customWidth="1"/>
    <col min="6533" max="6533" width="10.77734375" style="1" customWidth="1"/>
    <col min="6534" max="6534" width="12.109375" style="1" bestFit="1" customWidth="1"/>
    <col min="6535" max="6536" width="9.33203125" style="1" bestFit="1" customWidth="1"/>
    <col min="6537" max="6538" width="13.6640625" style="1" bestFit="1" customWidth="1"/>
    <col min="6539" max="6539" width="6.21875" style="1"/>
    <col min="6540" max="6544" width="9.109375" style="1" bestFit="1" customWidth="1"/>
    <col min="6545" max="6775" width="6.21875" style="1"/>
    <col min="6776" max="6776" width="4.77734375" style="1" customWidth="1"/>
    <col min="6777" max="6778" width="7.77734375" style="1" customWidth="1"/>
    <col min="6779" max="6779" width="6.33203125" style="1" customWidth="1"/>
    <col min="6780" max="6786" width="7.21875" style="1" customWidth="1"/>
    <col min="6787" max="6788" width="6" style="1" customWidth="1"/>
    <col min="6789" max="6789" width="10.77734375" style="1" customWidth="1"/>
    <col min="6790" max="6790" width="12.109375" style="1" bestFit="1" customWidth="1"/>
    <col min="6791" max="6792" width="9.33203125" style="1" bestFit="1" customWidth="1"/>
    <col min="6793" max="6794" width="13.6640625" style="1" bestFit="1" customWidth="1"/>
    <col min="6795" max="6795" width="6.21875" style="1"/>
    <col min="6796" max="6800" width="9.109375" style="1" bestFit="1" customWidth="1"/>
    <col min="6801" max="7031" width="6.21875" style="1"/>
    <col min="7032" max="7032" width="4.77734375" style="1" customWidth="1"/>
    <col min="7033" max="7034" width="7.77734375" style="1" customWidth="1"/>
    <col min="7035" max="7035" width="6.33203125" style="1" customWidth="1"/>
    <col min="7036" max="7042" width="7.21875" style="1" customWidth="1"/>
    <col min="7043" max="7044" width="6" style="1" customWidth="1"/>
    <col min="7045" max="7045" width="10.77734375" style="1" customWidth="1"/>
    <col min="7046" max="7046" width="12.109375" style="1" bestFit="1" customWidth="1"/>
    <col min="7047" max="7048" width="9.33203125" style="1" bestFit="1" customWidth="1"/>
    <col min="7049" max="7050" width="13.6640625" style="1" bestFit="1" customWidth="1"/>
    <col min="7051" max="7051" width="6.21875" style="1"/>
    <col min="7052" max="7056" width="9.109375" style="1" bestFit="1" customWidth="1"/>
    <col min="7057" max="7287" width="6.21875" style="1"/>
    <col min="7288" max="7288" width="4.77734375" style="1" customWidth="1"/>
    <col min="7289" max="7290" width="7.77734375" style="1" customWidth="1"/>
    <col min="7291" max="7291" width="6.33203125" style="1" customWidth="1"/>
    <col min="7292" max="7298" width="7.21875" style="1" customWidth="1"/>
    <col min="7299" max="7300" width="6" style="1" customWidth="1"/>
    <col min="7301" max="7301" width="10.77734375" style="1" customWidth="1"/>
    <col min="7302" max="7302" width="12.109375" style="1" bestFit="1" customWidth="1"/>
    <col min="7303" max="7304" width="9.33203125" style="1" bestFit="1" customWidth="1"/>
    <col min="7305" max="7306" width="13.6640625" style="1" bestFit="1" customWidth="1"/>
    <col min="7307" max="7307" width="6.21875" style="1"/>
    <col min="7308" max="7312" width="9.109375" style="1" bestFit="1" customWidth="1"/>
    <col min="7313" max="7543" width="6.21875" style="1"/>
    <col min="7544" max="7544" width="4.77734375" style="1" customWidth="1"/>
    <col min="7545" max="7546" width="7.77734375" style="1" customWidth="1"/>
    <col min="7547" max="7547" width="6.33203125" style="1" customWidth="1"/>
    <col min="7548" max="7554" width="7.21875" style="1" customWidth="1"/>
    <col min="7555" max="7556" width="6" style="1" customWidth="1"/>
    <col min="7557" max="7557" width="10.77734375" style="1" customWidth="1"/>
    <col min="7558" max="7558" width="12.109375" style="1" bestFit="1" customWidth="1"/>
    <col min="7559" max="7560" width="9.33203125" style="1" bestFit="1" customWidth="1"/>
    <col min="7561" max="7562" width="13.6640625" style="1" bestFit="1" customWidth="1"/>
    <col min="7563" max="7563" width="6.21875" style="1"/>
    <col min="7564" max="7568" width="9.109375" style="1" bestFit="1" customWidth="1"/>
    <col min="7569" max="7799" width="6.21875" style="1"/>
    <col min="7800" max="7800" width="4.77734375" style="1" customWidth="1"/>
    <col min="7801" max="7802" width="7.77734375" style="1" customWidth="1"/>
    <col min="7803" max="7803" width="6.33203125" style="1" customWidth="1"/>
    <col min="7804" max="7810" width="7.21875" style="1" customWidth="1"/>
    <col min="7811" max="7812" width="6" style="1" customWidth="1"/>
    <col min="7813" max="7813" width="10.77734375" style="1" customWidth="1"/>
    <col min="7814" max="7814" width="12.109375" style="1" bestFit="1" customWidth="1"/>
    <col min="7815" max="7816" width="9.33203125" style="1" bestFit="1" customWidth="1"/>
    <col min="7817" max="7818" width="13.6640625" style="1" bestFit="1" customWidth="1"/>
    <col min="7819" max="7819" width="6.21875" style="1"/>
    <col min="7820" max="7824" width="9.109375" style="1" bestFit="1" customWidth="1"/>
    <col min="7825" max="8055" width="6.21875" style="1"/>
    <col min="8056" max="8056" width="4.77734375" style="1" customWidth="1"/>
    <col min="8057" max="8058" width="7.77734375" style="1" customWidth="1"/>
    <col min="8059" max="8059" width="6.33203125" style="1" customWidth="1"/>
    <col min="8060" max="8066" width="7.21875" style="1" customWidth="1"/>
    <col min="8067" max="8068" width="6" style="1" customWidth="1"/>
    <col min="8069" max="8069" width="10.77734375" style="1" customWidth="1"/>
    <col min="8070" max="8070" width="12.109375" style="1" bestFit="1" customWidth="1"/>
    <col min="8071" max="8072" width="9.33203125" style="1" bestFit="1" customWidth="1"/>
    <col min="8073" max="8074" width="13.6640625" style="1" bestFit="1" customWidth="1"/>
    <col min="8075" max="8075" width="6.21875" style="1"/>
    <col min="8076" max="8080" width="9.109375" style="1" bestFit="1" customWidth="1"/>
    <col min="8081" max="8311" width="6.21875" style="1"/>
    <col min="8312" max="8312" width="4.77734375" style="1" customWidth="1"/>
    <col min="8313" max="8314" width="7.77734375" style="1" customWidth="1"/>
    <col min="8315" max="8315" width="6.33203125" style="1" customWidth="1"/>
    <col min="8316" max="8322" width="7.21875" style="1" customWidth="1"/>
    <col min="8323" max="8324" width="6" style="1" customWidth="1"/>
    <col min="8325" max="8325" width="10.77734375" style="1" customWidth="1"/>
    <col min="8326" max="8326" width="12.109375" style="1" bestFit="1" customWidth="1"/>
    <col min="8327" max="8328" width="9.33203125" style="1" bestFit="1" customWidth="1"/>
    <col min="8329" max="8330" width="13.6640625" style="1" bestFit="1" customWidth="1"/>
    <col min="8331" max="8331" width="6.21875" style="1"/>
    <col min="8332" max="8336" width="9.109375" style="1" bestFit="1" customWidth="1"/>
    <col min="8337" max="8567" width="6.21875" style="1"/>
    <col min="8568" max="8568" width="4.77734375" style="1" customWidth="1"/>
    <col min="8569" max="8570" width="7.77734375" style="1" customWidth="1"/>
    <col min="8571" max="8571" width="6.33203125" style="1" customWidth="1"/>
    <col min="8572" max="8578" width="7.21875" style="1" customWidth="1"/>
    <col min="8579" max="8580" width="6" style="1" customWidth="1"/>
    <col min="8581" max="8581" width="10.77734375" style="1" customWidth="1"/>
    <col min="8582" max="8582" width="12.109375" style="1" bestFit="1" customWidth="1"/>
    <col min="8583" max="8584" width="9.33203125" style="1" bestFit="1" customWidth="1"/>
    <col min="8585" max="8586" width="13.6640625" style="1" bestFit="1" customWidth="1"/>
    <col min="8587" max="8587" width="6.21875" style="1"/>
    <col min="8588" max="8592" width="9.109375" style="1" bestFit="1" customWidth="1"/>
    <col min="8593" max="8823" width="6.21875" style="1"/>
    <col min="8824" max="8824" width="4.77734375" style="1" customWidth="1"/>
    <col min="8825" max="8826" width="7.77734375" style="1" customWidth="1"/>
    <col min="8827" max="8827" width="6.33203125" style="1" customWidth="1"/>
    <col min="8828" max="8834" width="7.21875" style="1" customWidth="1"/>
    <col min="8835" max="8836" width="6" style="1" customWidth="1"/>
    <col min="8837" max="8837" width="10.77734375" style="1" customWidth="1"/>
    <col min="8838" max="8838" width="12.109375" style="1" bestFit="1" customWidth="1"/>
    <col min="8839" max="8840" width="9.33203125" style="1" bestFit="1" customWidth="1"/>
    <col min="8841" max="8842" width="13.6640625" style="1" bestFit="1" customWidth="1"/>
    <col min="8843" max="8843" width="6.21875" style="1"/>
    <col min="8844" max="8848" width="9.109375" style="1" bestFit="1" customWidth="1"/>
    <col min="8849" max="9079" width="6.21875" style="1"/>
    <col min="9080" max="9080" width="4.77734375" style="1" customWidth="1"/>
    <col min="9081" max="9082" width="7.77734375" style="1" customWidth="1"/>
    <col min="9083" max="9083" width="6.33203125" style="1" customWidth="1"/>
    <col min="9084" max="9090" width="7.21875" style="1" customWidth="1"/>
    <col min="9091" max="9092" width="6" style="1" customWidth="1"/>
    <col min="9093" max="9093" width="10.77734375" style="1" customWidth="1"/>
    <col min="9094" max="9094" width="12.109375" style="1" bestFit="1" customWidth="1"/>
    <col min="9095" max="9096" width="9.33203125" style="1" bestFit="1" customWidth="1"/>
    <col min="9097" max="9098" width="13.6640625" style="1" bestFit="1" customWidth="1"/>
    <col min="9099" max="9099" width="6.21875" style="1"/>
    <col min="9100" max="9104" width="9.109375" style="1" bestFit="1" customWidth="1"/>
    <col min="9105" max="9335" width="6.21875" style="1"/>
    <col min="9336" max="9336" width="4.77734375" style="1" customWidth="1"/>
    <col min="9337" max="9338" width="7.77734375" style="1" customWidth="1"/>
    <col min="9339" max="9339" width="6.33203125" style="1" customWidth="1"/>
    <col min="9340" max="9346" width="7.21875" style="1" customWidth="1"/>
    <col min="9347" max="9348" width="6" style="1" customWidth="1"/>
    <col min="9349" max="9349" width="10.77734375" style="1" customWidth="1"/>
    <col min="9350" max="9350" width="12.109375" style="1" bestFit="1" customWidth="1"/>
    <col min="9351" max="9352" width="9.33203125" style="1" bestFit="1" customWidth="1"/>
    <col min="9353" max="9354" width="13.6640625" style="1" bestFit="1" customWidth="1"/>
    <col min="9355" max="9355" width="6.21875" style="1"/>
    <col min="9356" max="9360" width="9.109375" style="1" bestFit="1" customWidth="1"/>
    <col min="9361" max="9591" width="6.21875" style="1"/>
    <col min="9592" max="9592" width="4.77734375" style="1" customWidth="1"/>
    <col min="9593" max="9594" width="7.77734375" style="1" customWidth="1"/>
    <col min="9595" max="9595" width="6.33203125" style="1" customWidth="1"/>
    <col min="9596" max="9602" width="7.21875" style="1" customWidth="1"/>
    <col min="9603" max="9604" width="6" style="1" customWidth="1"/>
    <col min="9605" max="9605" width="10.77734375" style="1" customWidth="1"/>
    <col min="9606" max="9606" width="12.109375" style="1" bestFit="1" customWidth="1"/>
    <col min="9607" max="9608" width="9.33203125" style="1" bestFit="1" customWidth="1"/>
    <col min="9609" max="9610" width="13.6640625" style="1" bestFit="1" customWidth="1"/>
    <col min="9611" max="9611" width="6.21875" style="1"/>
    <col min="9612" max="9616" width="9.109375" style="1" bestFit="1" customWidth="1"/>
    <col min="9617" max="9847" width="6.21875" style="1"/>
    <col min="9848" max="9848" width="4.77734375" style="1" customWidth="1"/>
    <col min="9849" max="9850" width="7.77734375" style="1" customWidth="1"/>
    <col min="9851" max="9851" width="6.33203125" style="1" customWidth="1"/>
    <col min="9852" max="9858" width="7.21875" style="1" customWidth="1"/>
    <col min="9859" max="9860" width="6" style="1" customWidth="1"/>
    <col min="9861" max="9861" width="10.77734375" style="1" customWidth="1"/>
    <col min="9862" max="9862" width="12.109375" style="1" bestFit="1" customWidth="1"/>
    <col min="9863" max="9864" width="9.33203125" style="1" bestFit="1" customWidth="1"/>
    <col min="9865" max="9866" width="13.6640625" style="1" bestFit="1" customWidth="1"/>
    <col min="9867" max="9867" width="6.21875" style="1"/>
    <col min="9868" max="9872" width="9.109375" style="1" bestFit="1" customWidth="1"/>
    <col min="9873" max="10103" width="6.21875" style="1"/>
    <col min="10104" max="10104" width="4.77734375" style="1" customWidth="1"/>
    <col min="10105" max="10106" width="7.77734375" style="1" customWidth="1"/>
    <col min="10107" max="10107" width="6.33203125" style="1" customWidth="1"/>
    <col min="10108" max="10114" width="7.21875" style="1" customWidth="1"/>
    <col min="10115" max="10116" width="6" style="1" customWidth="1"/>
    <col min="10117" max="10117" width="10.77734375" style="1" customWidth="1"/>
    <col min="10118" max="10118" width="12.109375" style="1" bestFit="1" customWidth="1"/>
    <col min="10119" max="10120" width="9.33203125" style="1" bestFit="1" customWidth="1"/>
    <col min="10121" max="10122" width="13.6640625" style="1" bestFit="1" customWidth="1"/>
    <col min="10123" max="10123" width="6.21875" style="1"/>
    <col min="10124" max="10128" width="9.109375" style="1" bestFit="1" customWidth="1"/>
    <col min="10129" max="10359" width="6.21875" style="1"/>
    <col min="10360" max="10360" width="4.77734375" style="1" customWidth="1"/>
    <col min="10361" max="10362" width="7.77734375" style="1" customWidth="1"/>
    <col min="10363" max="10363" width="6.33203125" style="1" customWidth="1"/>
    <col min="10364" max="10370" width="7.21875" style="1" customWidth="1"/>
    <col min="10371" max="10372" width="6" style="1" customWidth="1"/>
    <col min="10373" max="10373" width="10.77734375" style="1" customWidth="1"/>
    <col min="10374" max="10374" width="12.109375" style="1" bestFit="1" customWidth="1"/>
    <col min="10375" max="10376" width="9.33203125" style="1" bestFit="1" customWidth="1"/>
    <col min="10377" max="10378" width="13.6640625" style="1" bestFit="1" customWidth="1"/>
    <col min="10379" max="10379" width="6.21875" style="1"/>
    <col min="10380" max="10384" width="9.109375" style="1" bestFit="1" customWidth="1"/>
    <col min="10385" max="10615" width="6.21875" style="1"/>
    <col min="10616" max="10616" width="4.77734375" style="1" customWidth="1"/>
    <col min="10617" max="10618" width="7.77734375" style="1" customWidth="1"/>
    <col min="10619" max="10619" width="6.33203125" style="1" customWidth="1"/>
    <col min="10620" max="10626" width="7.21875" style="1" customWidth="1"/>
    <col min="10627" max="10628" width="6" style="1" customWidth="1"/>
    <col min="10629" max="10629" width="10.77734375" style="1" customWidth="1"/>
    <col min="10630" max="10630" width="12.109375" style="1" bestFit="1" customWidth="1"/>
    <col min="10631" max="10632" width="9.33203125" style="1" bestFit="1" customWidth="1"/>
    <col min="10633" max="10634" width="13.6640625" style="1" bestFit="1" customWidth="1"/>
    <col min="10635" max="10635" width="6.21875" style="1"/>
    <col min="10636" max="10640" width="9.109375" style="1" bestFit="1" customWidth="1"/>
    <col min="10641" max="10871" width="6.21875" style="1"/>
    <col min="10872" max="10872" width="4.77734375" style="1" customWidth="1"/>
    <col min="10873" max="10874" width="7.77734375" style="1" customWidth="1"/>
    <col min="10875" max="10875" width="6.33203125" style="1" customWidth="1"/>
    <col min="10876" max="10882" width="7.21875" style="1" customWidth="1"/>
    <col min="10883" max="10884" width="6" style="1" customWidth="1"/>
    <col min="10885" max="10885" width="10.77734375" style="1" customWidth="1"/>
    <col min="10886" max="10886" width="12.109375" style="1" bestFit="1" customWidth="1"/>
    <col min="10887" max="10888" width="9.33203125" style="1" bestFit="1" customWidth="1"/>
    <col min="10889" max="10890" width="13.6640625" style="1" bestFit="1" customWidth="1"/>
    <col min="10891" max="10891" width="6.21875" style="1"/>
    <col min="10892" max="10896" width="9.109375" style="1" bestFit="1" customWidth="1"/>
    <col min="10897" max="11127" width="6.21875" style="1"/>
    <col min="11128" max="11128" width="4.77734375" style="1" customWidth="1"/>
    <col min="11129" max="11130" width="7.77734375" style="1" customWidth="1"/>
    <col min="11131" max="11131" width="6.33203125" style="1" customWidth="1"/>
    <col min="11132" max="11138" width="7.21875" style="1" customWidth="1"/>
    <col min="11139" max="11140" width="6" style="1" customWidth="1"/>
    <col min="11141" max="11141" width="10.77734375" style="1" customWidth="1"/>
    <col min="11142" max="11142" width="12.109375" style="1" bestFit="1" customWidth="1"/>
    <col min="11143" max="11144" width="9.33203125" style="1" bestFit="1" customWidth="1"/>
    <col min="11145" max="11146" width="13.6640625" style="1" bestFit="1" customWidth="1"/>
    <col min="11147" max="11147" width="6.21875" style="1"/>
    <col min="11148" max="11152" width="9.109375" style="1" bestFit="1" customWidth="1"/>
    <col min="11153" max="11383" width="6.21875" style="1"/>
    <col min="11384" max="11384" width="4.77734375" style="1" customWidth="1"/>
    <col min="11385" max="11386" width="7.77734375" style="1" customWidth="1"/>
    <col min="11387" max="11387" width="6.33203125" style="1" customWidth="1"/>
    <col min="11388" max="11394" width="7.21875" style="1" customWidth="1"/>
    <col min="11395" max="11396" width="6" style="1" customWidth="1"/>
    <col min="11397" max="11397" width="10.77734375" style="1" customWidth="1"/>
    <col min="11398" max="11398" width="12.109375" style="1" bestFit="1" customWidth="1"/>
    <col min="11399" max="11400" width="9.33203125" style="1" bestFit="1" customWidth="1"/>
    <col min="11401" max="11402" width="13.6640625" style="1" bestFit="1" customWidth="1"/>
    <col min="11403" max="11403" width="6.21875" style="1"/>
    <col min="11404" max="11408" width="9.109375" style="1" bestFit="1" customWidth="1"/>
    <col min="11409" max="11639" width="6.21875" style="1"/>
    <col min="11640" max="11640" width="4.77734375" style="1" customWidth="1"/>
    <col min="11641" max="11642" width="7.77734375" style="1" customWidth="1"/>
    <col min="11643" max="11643" width="6.33203125" style="1" customWidth="1"/>
    <col min="11644" max="11650" width="7.21875" style="1" customWidth="1"/>
    <col min="11651" max="11652" width="6" style="1" customWidth="1"/>
    <col min="11653" max="11653" width="10.77734375" style="1" customWidth="1"/>
    <col min="11654" max="11654" width="12.109375" style="1" bestFit="1" customWidth="1"/>
    <col min="11655" max="11656" width="9.33203125" style="1" bestFit="1" customWidth="1"/>
    <col min="11657" max="11658" width="13.6640625" style="1" bestFit="1" customWidth="1"/>
    <col min="11659" max="11659" width="6.21875" style="1"/>
    <col min="11660" max="11664" width="9.109375" style="1" bestFit="1" customWidth="1"/>
    <col min="11665" max="11895" width="6.21875" style="1"/>
    <col min="11896" max="11896" width="4.77734375" style="1" customWidth="1"/>
    <col min="11897" max="11898" width="7.77734375" style="1" customWidth="1"/>
    <col min="11899" max="11899" width="6.33203125" style="1" customWidth="1"/>
    <col min="11900" max="11906" width="7.21875" style="1" customWidth="1"/>
    <col min="11907" max="11908" width="6" style="1" customWidth="1"/>
    <col min="11909" max="11909" width="10.77734375" style="1" customWidth="1"/>
    <col min="11910" max="11910" width="12.109375" style="1" bestFit="1" customWidth="1"/>
    <col min="11911" max="11912" width="9.33203125" style="1" bestFit="1" customWidth="1"/>
    <col min="11913" max="11914" width="13.6640625" style="1" bestFit="1" customWidth="1"/>
    <col min="11915" max="11915" width="6.21875" style="1"/>
    <col min="11916" max="11920" width="9.109375" style="1" bestFit="1" customWidth="1"/>
    <col min="11921" max="12151" width="6.21875" style="1"/>
    <col min="12152" max="12152" width="4.77734375" style="1" customWidth="1"/>
    <col min="12153" max="12154" width="7.77734375" style="1" customWidth="1"/>
    <col min="12155" max="12155" width="6.33203125" style="1" customWidth="1"/>
    <col min="12156" max="12162" width="7.21875" style="1" customWidth="1"/>
    <col min="12163" max="12164" width="6" style="1" customWidth="1"/>
    <col min="12165" max="12165" width="10.77734375" style="1" customWidth="1"/>
    <col min="12166" max="12166" width="12.109375" style="1" bestFit="1" customWidth="1"/>
    <col min="12167" max="12168" width="9.33203125" style="1" bestFit="1" customWidth="1"/>
    <col min="12169" max="12170" width="13.6640625" style="1" bestFit="1" customWidth="1"/>
    <col min="12171" max="12171" width="6.21875" style="1"/>
    <col min="12172" max="12176" width="9.109375" style="1" bestFit="1" customWidth="1"/>
    <col min="12177" max="12407" width="6.21875" style="1"/>
    <col min="12408" max="12408" width="4.77734375" style="1" customWidth="1"/>
    <col min="12409" max="12410" width="7.77734375" style="1" customWidth="1"/>
    <col min="12411" max="12411" width="6.33203125" style="1" customWidth="1"/>
    <col min="12412" max="12418" width="7.21875" style="1" customWidth="1"/>
    <col min="12419" max="12420" width="6" style="1" customWidth="1"/>
    <col min="12421" max="12421" width="10.77734375" style="1" customWidth="1"/>
    <col min="12422" max="12422" width="12.109375" style="1" bestFit="1" customWidth="1"/>
    <col min="12423" max="12424" width="9.33203125" style="1" bestFit="1" customWidth="1"/>
    <col min="12425" max="12426" width="13.6640625" style="1" bestFit="1" customWidth="1"/>
    <col min="12427" max="12427" width="6.21875" style="1"/>
    <col min="12428" max="12432" width="9.109375" style="1" bestFit="1" customWidth="1"/>
    <col min="12433" max="12663" width="6.21875" style="1"/>
    <col min="12664" max="12664" width="4.77734375" style="1" customWidth="1"/>
    <col min="12665" max="12666" width="7.77734375" style="1" customWidth="1"/>
    <col min="12667" max="12667" width="6.33203125" style="1" customWidth="1"/>
    <col min="12668" max="12674" width="7.21875" style="1" customWidth="1"/>
    <col min="12675" max="12676" width="6" style="1" customWidth="1"/>
    <col min="12677" max="12677" width="10.77734375" style="1" customWidth="1"/>
    <col min="12678" max="12678" width="12.109375" style="1" bestFit="1" customWidth="1"/>
    <col min="12679" max="12680" width="9.33203125" style="1" bestFit="1" customWidth="1"/>
    <col min="12681" max="12682" width="13.6640625" style="1" bestFit="1" customWidth="1"/>
    <col min="12683" max="12683" width="6.21875" style="1"/>
    <col min="12684" max="12688" width="9.109375" style="1" bestFit="1" customWidth="1"/>
    <col min="12689" max="12919" width="6.21875" style="1"/>
    <col min="12920" max="12920" width="4.77734375" style="1" customWidth="1"/>
    <col min="12921" max="12922" width="7.77734375" style="1" customWidth="1"/>
    <col min="12923" max="12923" width="6.33203125" style="1" customWidth="1"/>
    <col min="12924" max="12930" width="7.21875" style="1" customWidth="1"/>
    <col min="12931" max="12932" width="6" style="1" customWidth="1"/>
    <col min="12933" max="12933" width="10.77734375" style="1" customWidth="1"/>
    <col min="12934" max="12934" width="12.109375" style="1" bestFit="1" customWidth="1"/>
    <col min="12935" max="12936" width="9.33203125" style="1" bestFit="1" customWidth="1"/>
    <col min="12937" max="12938" width="13.6640625" style="1" bestFit="1" customWidth="1"/>
    <col min="12939" max="12939" width="6.21875" style="1"/>
    <col min="12940" max="12944" width="9.109375" style="1" bestFit="1" customWidth="1"/>
    <col min="12945" max="13175" width="6.21875" style="1"/>
    <col min="13176" max="13176" width="4.77734375" style="1" customWidth="1"/>
    <col min="13177" max="13178" width="7.77734375" style="1" customWidth="1"/>
    <col min="13179" max="13179" width="6.33203125" style="1" customWidth="1"/>
    <col min="13180" max="13186" width="7.21875" style="1" customWidth="1"/>
    <col min="13187" max="13188" width="6" style="1" customWidth="1"/>
    <col min="13189" max="13189" width="10.77734375" style="1" customWidth="1"/>
    <col min="13190" max="13190" width="12.109375" style="1" bestFit="1" customWidth="1"/>
    <col min="13191" max="13192" width="9.33203125" style="1" bestFit="1" customWidth="1"/>
    <col min="13193" max="13194" width="13.6640625" style="1" bestFit="1" customWidth="1"/>
    <col min="13195" max="13195" width="6.21875" style="1"/>
    <col min="13196" max="13200" width="9.109375" style="1" bestFit="1" customWidth="1"/>
    <col min="13201" max="13431" width="6.21875" style="1"/>
    <col min="13432" max="13432" width="4.77734375" style="1" customWidth="1"/>
    <col min="13433" max="13434" width="7.77734375" style="1" customWidth="1"/>
    <col min="13435" max="13435" width="6.33203125" style="1" customWidth="1"/>
    <col min="13436" max="13442" width="7.21875" style="1" customWidth="1"/>
    <col min="13443" max="13444" width="6" style="1" customWidth="1"/>
    <col min="13445" max="13445" width="10.77734375" style="1" customWidth="1"/>
    <col min="13446" max="13446" width="12.109375" style="1" bestFit="1" customWidth="1"/>
    <col min="13447" max="13448" width="9.33203125" style="1" bestFit="1" customWidth="1"/>
    <col min="13449" max="13450" width="13.6640625" style="1" bestFit="1" customWidth="1"/>
    <col min="13451" max="13451" width="6.21875" style="1"/>
    <col min="13452" max="13456" width="9.109375" style="1" bestFit="1" customWidth="1"/>
    <col min="13457" max="13687" width="6.21875" style="1"/>
    <col min="13688" max="13688" width="4.77734375" style="1" customWidth="1"/>
    <col min="13689" max="13690" width="7.77734375" style="1" customWidth="1"/>
    <col min="13691" max="13691" width="6.33203125" style="1" customWidth="1"/>
    <col min="13692" max="13698" width="7.21875" style="1" customWidth="1"/>
    <col min="13699" max="13700" width="6" style="1" customWidth="1"/>
    <col min="13701" max="13701" width="10.77734375" style="1" customWidth="1"/>
    <col min="13702" max="13702" width="12.109375" style="1" bestFit="1" customWidth="1"/>
    <col min="13703" max="13704" width="9.33203125" style="1" bestFit="1" customWidth="1"/>
    <col min="13705" max="13706" width="13.6640625" style="1" bestFit="1" customWidth="1"/>
    <col min="13707" max="13707" width="6.21875" style="1"/>
    <col min="13708" max="13712" width="9.109375" style="1" bestFit="1" customWidth="1"/>
    <col min="13713" max="13943" width="6.21875" style="1"/>
    <col min="13944" max="13944" width="4.77734375" style="1" customWidth="1"/>
    <col min="13945" max="13946" width="7.77734375" style="1" customWidth="1"/>
    <col min="13947" max="13947" width="6.33203125" style="1" customWidth="1"/>
    <col min="13948" max="13954" width="7.21875" style="1" customWidth="1"/>
    <col min="13955" max="13956" width="6" style="1" customWidth="1"/>
    <col min="13957" max="13957" width="10.77734375" style="1" customWidth="1"/>
    <col min="13958" max="13958" width="12.109375" style="1" bestFit="1" customWidth="1"/>
    <col min="13959" max="13960" width="9.33203125" style="1" bestFit="1" customWidth="1"/>
    <col min="13961" max="13962" width="13.6640625" style="1" bestFit="1" customWidth="1"/>
    <col min="13963" max="13963" width="6.21875" style="1"/>
    <col min="13964" max="13968" width="9.109375" style="1" bestFit="1" customWidth="1"/>
    <col min="13969" max="16384" width="6.21875" style="1"/>
  </cols>
  <sheetData>
    <row r="1" spans="1:2206" ht="25.5" customHeight="1">
      <c r="A1" s="615" t="s">
        <v>10</v>
      </c>
      <c r="B1" s="575" t="s">
        <v>37</v>
      </c>
      <c r="C1" s="359" t="s">
        <v>37</v>
      </c>
      <c r="D1" s="361" t="s">
        <v>5</v>
      </c>
      <c r="E1" s="576" t="s">
        <v>194</v>
      </c>
      <c r="F1" s="576" t="s">
        <v>194</v>
      </c>
      <c r="G1" s="576" t="s">
        <v>194</v>
      </c>
      <c r="H1" s="576" t="s">
        <v>194</v>
      </c>
      <c r="I1" s="576" t="s">
        <v>188</v>
      </c>
      <c r="J1" s="576" t="s">
        <v>194</v>
      </c>
      <c r="K1" s="576" t="s">
        <v>194</v>
      </c>
      <c r="L1" s="364" t="s">
        <v>23</v>
      </c>
      <c r="M1" s="577" t="s">
        <v>195</v>
      </c>
      <c r="N1" s="361" t="s">
        <v>195</v>
      </c>
      <c r="O1" s="578" t="s">
        <v>195</v>
      </c>
      <c r="P1" s="356" t="s">
        <v>195</v>
      </c>
      <c r="Q1" s="578" t="s">
        <v>195</v>
      </c>
      <c r="R1" s="356" t="s">
        <v>196</v>
      </c>
      <c r="S1" s="578" t="s">
        <v>196</v>
      </c>
      <c r="T1" s="356"/>
      <c r="U1" s="361"/>
      <c r="V1" s="361"/>
      <c r="W1" s="364"/>
    </row>
    <row r="2" spans="1:2206" ht="25.5" customHeight="1">
      <c r="A2" s="616"/>
      <c r="B2" s="579" t="s">
        <v>36</v>
      </c>
      <c r="C2" s="360" t="s">
        <v>38</v>
      </c>
      <c r="D2" s="362"/>
      <c r="E2" s="368" t="s">
        <v>30</v>
      </c>
      <c r="F2" s="368" t="s">
        <v>30</v>
      </c>
      <c r="G2" s="368" t="s">
        <v>30</v>
      </c>
      <c r="H2" s="367" t="s">
        <v>24</v>
      </c>
      <c r="I2" s="367" t="s">
        <v>29</v>
      </c>
      <c r="J2" s="367" t="s">
        <v>26</v>
      </c>
      <c r="K2" s="367" t="s">
        <v>28</v>
      </c>
      <c r="L2" s="365"/>
      <c r="M2" s="580" t="s">
        <v>189</v>
      </c>
      <c r="N2" s="362" t="s">
        <v>197</v>
      </c>
      <c r="O2" s="581" t="s">
        <v>197</v>
      </c>
      <c r="P2" s="357" t="s">
        <v>198</v>
      </c>
      <c r="Q2" s="581" t="s">
        <v>198</v>
      </c>
      <c r="R2" s="357" t="s">
        <v>190</v>
      </c>
      <c r="S2" s="581" t="s">
        <v>199</v>
      </c>
      <c r="T2" s="357"/>
      <c r="U2" s="362"/>
      <c r="V2" s="362"/>
      <c r="W2" s="365"/>
    </row>
    <row r="3" spans="1:2206" ht="25.5" customHeight="1">
      <c r="A3" s="614"/>
      <c r="B3" s="582"/>
      <c r="C3" s="346"/>
      <c r="D3" s="363"/>
      <c r="E3" s="347" t="s">
        <v>45</v>
      </c>
      <c r="F3" s="347" t="s">
        <v>35</v>
      </c>
      <c r="G3" s="347" t="s">
        <v>34</v>
      </c>
      <c r="H3" s="347" t="s">
        <v>45</v>
      </c>
      <c r="I3" s="347" t="s">
        <v>45</v>
      </c>
      <c r="J3" s="347" t="s">
        <v>45</v>
      </c>
      <c r="K3" s="347" t="s">
        <v>45</v>
      </c>
      <c r="L3" s="366"/>
      <c r="M3" s="583" t="s">
        <v>200</v>
      </c>
      <c r="N3" s="363" t="s">
        <v>201</v>
      </c>
      <c r="O3" s="584" t="s">
        <v>202</v>
      </c>
      <c r="P3" s="358" t="s">
        <v>200</v>
      </c>
      <c r="Q3" s="584" t="s">
        <v>203</v>
      </c>
      <c r="R3" s="358" t="s">
        <v>204</v>
      </c>
      <c r="S3" s="584"/>
      <c r="T3" s="358" t="s">
        <v>205</v>
      </c>
      <c r="U3" s="363" t="s">
        <v>206</v>
      </c>
      <c r="V3" s="363" t="s">
        <v>207</v>
      </c>
      <c r="W3" s="366" t="s">
        <v>208</v>
      </c>
    </row>
    <row r="4" spans="1:2206" ht="25.5" customHeight="1">
      <c r="A4" s="585">
        <v>1</v>
      </c>
      <c r="B4" s="586">
        <v>8090</v>
      </c>
      <c r="C4" s="350">
        <v>8225</v>
      </c>
      <c r="D4" s="351" t="s">
        <v>14</v>
      </c>
      <c r="E4" s="353"/>
      <c r="F4" s="353"/>
      <c r="G4" s="353"/>
      <c r="H4" s="354">
        <v>135</v>
      </c>
      <c r="I4" s="353"/>
      <c r="J4" s="353"/>
      <c r="K4" s="353"/>
      <c r="L4" s="278" t="s">
        <v>209</v>
      </c>
      <c r="M4" s="587">
        <f>SUMPRODUCT((E$3:K$3="토사")*(E4:K4)*((E$2:K$2="형식-5")*1.488+(E$2:K$2="형식-7")*1.463+(E$2:K$2="형식-8")*1.838))</f>
        <v>0</v>
      </c>
      <c r="N4" s="588">
        <f>SUMPRODUCT((E$3:K$3="리핑")*(E4:K4)*((E$2:K$2="형식-5")*1.488+(E$2:K$2="형식-7")*1.463+(E$2:K$2="형식-8")*1.838))</f>
        <v>0</v>
      </c>
      <c r="O4" s="589">
        <f>SUMPRODUCT((E$3:K$3="발파")*(E4:K4)*((E$2:K$2="형식-5")*0.546+(E$2:K$2="형식-7")*1.463+(E$2:K$2="형식-8")*1.838))</f>
        <v>0</v>
      </c>
      <c r="P4" s="590">
        <f>SUMPRODUCT((E$3:K$3="토사")*(E4:K4)*((E$2:K$2="형식-5")*0.942+(E$2:K$2="형식-7")*0.943+(E$2:K$2="형식-8")*1.163))</f>
        <v>0</v>
      </c>
      <c r="Q4" s="589">
        <f>SUMPRODUCT((E$3:K$3="리핑")*(E4:K4)*((E$2:K$2="형식-5")*0.942+(E$2:K$2="형식-7")*0.943+(E$2:K$2="형식-8")*1.163))</f>
        <v>0</v>
      </c>
      <c r="R4" s="591">
        <f>ROUND(
  1.03*
  SUMPRODUCT(
    (E$2:K$2="형식-5")*
    ((E$3:K$3="토사")+(E$3:K$3="리핑")+(E$3:K$3="발파"))*
    (E4:K4)
  )
  *0.00166,3)</f>
        <v>0</v>
      </c>
      <c r="S4" s="589"/>
      <c r="T4" s="590"/>
      <c r="U4" s="588"/>
      <c r="V4" s="588"/>
      <c r="W4" s="589"/>
    </row>
    <row r="5" spans="1:2206" ht="25.5" customHeight="1">
      <c r="A5" s="592">
        <f t="shared" ref="A5:A12" si="0">A4+1</f>
        <v>2</v>
      </c>
      <c r="B5" s="593">
        <v>10690</v>
      </c>
      <c r="C5" s="345">
        <v>10750</v>
      </c>
      <c r="D5" s="270" t="s">
        <v>14</v>
      </c>
      <c r="E5" s="263"/>
      <c r="F5" s="264"/>
      <c r="G5" s="264"/>
      <c r="H5" s="264"/>
      <c r="I5" s="264"/>
      <c r="J5" s="264"/>
      <c r="K5" s="271">
        <v>70.099999999999994</v>
      </c>
      <c r="L5" s="276" t="s">
        <v>191</v>
      </c>
      <c r="M5" s="594">
        <f>SUMPRODUCT((E$3:K$3="토사")*(E5:K5)*((E$2:K$2="형식-5")*1.488+(E$2:K$2="형식-7")*1.463+(E$2:K$2="형식-8")*1.838))</f>
        <v>0</v>
      </c>
      <c r="N5" s="595">
        <f>SUMPRODUCT((E$3:K$3="리핑")*(E5:K5)*((E$2:K$2="형식-5")*1.488+(E$2:K$2="형식-7")*1.463+(E$2:K$2="형식-8")*1.838))</f>
        <v>0</v>
      </c>
      <c r="O5" s="276">
        <f>SUMPRODUCT((E$3:K$3="발파")*(E5:K5)*((E$2:K$2="형식-5")*0.546+(E$2:K$2="형식-7")*1.463+(E$2:K$2="형식-8")*1.838))</f>
        <v>0</v>
      </c>
      <c r="P5" s="595">
        <f>SUMPRODUCT((E$3:K$3="토사")*(E5:K5)*((E$2:K$2="형식-5")*0.942+(E$2:K$2="형식-7")*0.943+(E$2:K$2="형식-8")*1.163))</f>
        <v>0</v>
      </c>
      <c r="Q5" s="276">
        <f>SUMPRODUCT((E$3:K$3="리핑")*(E5:K5)*((E$2:K$2="형식-5")*0.942+(E$2:K$2="형식-7")*0.943+(E$2:K$2="형식-8")*1.163))</f>
        <v>0</v>
      </c>
      <c r="R5" s="596">
        <f>ROUND(
  1.03*
  SUMPRODUCT(
    (E$2:K$2="형식-5")*
    ((E$3:K$3="토사")+(E$3:K$3="리핑")+(E$3:K$3="발파"))*
    (E5:K5)
  )
  *0.00166,3)</f>
        <v>0</v>
      </c>
      <c r="S5" s="276"/>
      <c r="T5" s="595"/>
      <c r="U5" s="595"/>
      <c r="V5" s="595"/>
      <c r="W5" s="276"/>
    </row>
    <row r="6" spans="1:2206" s="260" customFormat="1" ht="25.5" customHeight="1">
      <c r="A6" s="592">
        <f t="shared" si="0"/>
        <v>3</v>
      </c>
      <c r="B6" s="593">
        <v>12506.25</v>
      </c>
      <c r="C6" s="269">
        <v>12575.54</v>
      </c>
      <c r="D6" s="270" t="s">
        <v>14</v>
      </c>
      <c r="E6" s="271">
        <f>82.8-F6-G6</f>
        <v>19</v>
      </c>
      <c r="F6" s="271">
        <f>12570-12550</f>
        <v>20</v>
      </c>
      <c r="G6" s="271">
        <f>ROUND(12550-B6,1)</f>
        <v>43.8</v>
      </c>
      <c r="H6" s="264"/>
      <c r="I6" s="264"/>
      <c r="J6" s="264"/>
      <c r="K6" s="264"/>
      <c r="L6" s="276" t="s">
        <v>210</v>
      </c>
      <c r="M6" s="594">
        <f>SUMPRODUCT((E$3:K$3="토사")*(E6:K6)*((E$2:K$2="형식-5")*1.488+(E$2:K$2="형식-7")*1.463+(E$2:K$2="형식-8")*1.838))</f>
        <v>28.271999999999998</v>
      </c>
      <c r="N6" s="595">
        <f>SUMPRODUCT((E$3:K$3="리핑")*(E6:K6)*((E$2:K$2="형식-5")*1.488+(E$2:K$2="형식-7")*1.463+(E$2:K$2="형식-8")*1.838))</f>
        <v>29.759999999999998</v>
      </c>
      <c r="O6" s="276">
        <f>SUMPRODUCT((E$3:K$3="발파")*(E6:K6)*((E$2:K$2="형식-5")*0.546+(E$2:K$2="형식-7")*1.463+(E$2:K$2="형식-8")*1.838))</f>
        <v>23.9148</v>
      </c>
      <c r="P6" s="596">
        <f>SUMPRODUCT((E$3:K$3="토사")*(E6:K6)*((E$2:K$2="형식-5")*0.942+(E$2:K$2="형식-7")*0.943+(E$2:K$2="형식-8")*1.163))</f>
        <v>17.898</v>
      </c>
      <c r="Q6" s="276">
        <f>SUMPRODUCT((E$3:K$3="리핑")*(E6:K6)*((E$2:K$2="형식-5")*0.942+(E$2:K$2="형식-7")*0.943+(E$2:K$2="형식-8")*1.163))</f>
        <v>18.84</v>
      </c>
      <c r="R6" s="596">
        <f>ROUND(
  1.03*
  SUMPRODUCT(
    (E$2:K$2="형식-5")*
    ((E$3:K$3="토사")+(E$3:K$3="리핑")+(E$3:K$3="발파"))*
    (E6:K6)
  )
  *0.00166,3)</f>
        <v>0.14199999999999999</v>
      </c>
      <c r="S6" s="369">
        <f>ROUND(
  0.03*
  SUMPRODUCT(
    (E$2:K$2="형식-5")*
    ((E$3:K$3="토사")+(E$3:K$3="리핑")+(E$3:K$3="발파"))*
    (E6:K6)
  )
  *0.00166,3)</f>
        <v>4.0000000000000001E-3</v>
      </c>
      <c r="T6" s="596"/>
      <c r="U6" s="596"/>
      <c r="V6" s="596"/>
      <c r="W6" s="369"/>
      <c r="X6" s="372"/>
      <c r="Y6" s="372"/>
      <c r="Z6" s="372"/>
      <c r="AA6" s="372"/>
      <c r="AB6" s="372"/>
      <c r="AC6" s="372"/>
      <c r="AD6" s="372"/>
      <c r="AE6" s="372"/>
      <c r="AF6" s="372"/>
      <c r="AG6" s="372"/>
      <c r="AH6" s="372"/>
      <c r="AI6" s="372"/>
      <c r="AJ6" s="372"/>
      <c r="AK6" s="372"/>
      <c r="AL6" s="372"/>
      <c r="AM6" s="372"/>
      <c r="AN6" s="372"/>
      <c r="AO6" s="372"/>
      <c r="AP6" s="372"/>
      <c r="AQ6" s="372"/>
      <c r="AR6" s="372"/>
      <c r="AS6" s="372"/>
      <c r="AT6" s="372"/>
      <c r="AU6" s="372"/>
      <c r="AV6" s="372"/>
      <c r="AW6" s="372"/>
      <c r="AX6" s="372"/>
      <c r="AY6" s="372"/>
      <c r="AZ6" s="372"/>
      <c r="BA6" s="372"/>
      <c r="BB6" s="372"/>
      <c r="BC6" s="372"/>
      <c r="BD6" s="372"/>
      <c r="BE6" s="372"/>
      <c r="BF6" s="372"/>
      <c r="BG6" s="372"/>
      <c r="BH6" s="372"/>
      <c r="BI6" s="372"/>
      <c r="BJ6" s="372"/>
      <c r="BK6" s="372"/>
      <c r="BL6" s="372"/>
      <c r="BM6" s="372"/>
      <c r="BN6" s="372"/>
      <c r="BO6" s="372"/>
      <c r="BP6" s="372"/>
      <c r="BQ6" s="372"/>
      <c r="BR6" s="372"/>
      <c r="BS6" s="372"/>
      <c r="BT6" s="372"/>
      <c r="BU6" s="372"/>
      <c r="BV6" s="372"/>
      <c r="BW6" s="372"/>
      <c r="BX6" s="372"/>
      <c r="BY6" s="372"/>
      <c r="BZ6" s="372"/>
      <c r="CA6" s="372"/>
      <c r="CB6" s="372"/>
      <c r="CC6" s="372"/>
      <c r="CD6" s="372"/>
      <c r="CE6" s="372"/>
      <c r="CF6" s="372"/>
      <c r="CG6" s="372"/>
      <c r="CH6" s="372"/>
      <c r="CI6" s="372"/>
      <c r="CJ6" s="372"/>
      <c r="CK6" s="372"/>
      <c r="CL6" s="372"/>
      <c r="CM6" s="372"/>
      <c r="CN6" s="372"/>
      <c r="CO6" s="372"/>
      <c r="CP6" s="372"/>
      <c r="CQ6" s="372"/>
      <c r="CR6" s="372"/>
      <c r="CS6" s="372"/>
      <c r="CT6" s="372"/>
      <c r="CU6" s="372"/>
      <c r="CV6" s="372"/>
      <c r="CW6" s="372"/>
      <c r="CX6" s="372"/>
      <c r="CY6" s="372"/>
      <c r="CZ6" s="372"/>
      <c r="DA6" s="372"/>
      <c r="DB6" s="372"/>
      <c r="DC6" s="372"/>
      <c r="DD6" s="372"/>
      <c r="DE6" s="372"/>
      <c r="DF6" s="372"/>
      <c r="DG6" s="372"/>
      <c r="DH6" s="372"/>
      <c r="DI6" s="372"/>
      <c r="DJ6" s="372"/>
      <c r="DK6" s="372"/>
      <c r="DL6" s="372"/>
      <c r="DM6" s="372"/>
      <c r="DN6" s="372"/>
      <c r="DO6" s="372"/>
      <c r="DP6" s="372"/>
      <c r="DQ6" s="372"/>
      <c r="DR6" s="372"/>
      <c r="DS6" s="372"/>
      <c r="DT6" s="372"/>
      <c r="DU6" s="372"/>
      <c r="DV6" s="372"/>
      <c r="DW6" s="372"/>
      <c r="DX6" s="372"/>
      <c r="DY6" s="372"/>
      <c r="DZ6" s="372"/>
      <c r="EA6" s="372"/>
      <c r="EB6" s="372"/>
      <c r="EC6" s="372"/>
      <c r="ED6" s="372"/>
      <c r="EE6" s="372"/>
      <c r="EF6" s="372"/>
      <c r="EG6" s="372"/>
      <c r="EH6" s="372"/>
      <c r="EI6" s="372"/>
      <c r="EJ6" s="372"/>
      <c r="EK6" s="372"/>
      <c r="EL6" s="372"/>
      <c r="EM6" s="372"/>
      <c r="EN6" s="372"/>
      <c r="EO6" s="372"/>
      <c r="EP6" s="372"/>
      <c r="EQ6" s="372"/>
      <c r="ER6" s="372"/>
      <c r="ES6" s="372"/>
      <c r="ET6" s="372"/>
      <c r="EU6" s="372"/>
      <c r="EV6" s="372"/>
      <c r="EW6" s="372"/>
      <c r="EX6" s="372"/>
      <c r="EY6" s="372"/>
      <c r="EZ6" s="372"/>
      <c r="FA6" s="372"/>
      <c r="FB6" s="372"/>
      <c r="FC6" s="372"/>
      <c r="FD6" s="372"/>
      <c r="FE6" s="372"/>
      <c r="FF6" s="372"/>
      <c r="FG6" s="372"/>
      <c r="FH6" s="372"/>
      <c r="FI6" s="372"/>
      <c r="FJ6" s="372"/>
      <c r="FK6" s="372"/>
      <c r="FL6" s="372"/>
      <c r="FM6" s="372"/>
      <c r="FN6" s="372"/>
      <c r="FO6" s="372"/>
      <c r="FP6" s="372"/>
      <c r="FQ6" s="372"/>
      <c r="FR6" s="372"/>
      <c r="FS6" s="372"/>
      <c r="FT6" s="372"/>
      <c r="FU6" s="372"/>
      <c r="FV6" s="372"/>
      <c r="FW6" s="372"/>
      <c r="FX6" s="372"/>
      <c r="FY6" s="372"/>
      <c r="FZ6" s="372"/>
      <c r="GA6" s="372"/>
      <c r="GB6" s="372"/>
      <c r="GC6" s="372"/>
      <c r="GD6" s="372"/>
      <c r="GE6" s="372"/>
      <c r="GF6" s="372"/>
      <c r="GG6" s="372"/>
      <c r="GH6" s="372"/>
      <c r="GI6" s="372"/>
      <c r="GJ6" s="372"/>
      <c r="GK6" s="372"/>
      <c r="GL6" s="372"/>
      <c r="GM6" s="372"/>
      <c r="GN6" s="372"/>
      <c r="GO6" s="372"/>
      <c r="GP6" s="372"/>
      <c r="GQ6" s="372"/>
      <c r="GR6" s="372"/>
      <c r="GS6" s="372"/>
      <c r="GT6" s="372"/>
      <c r="GU6" s="372"/>
      <c r="GV6" s="372"/>
      <c r="GW6" s="372"/>
      <c r="GX6" s="372"/>
      <c r="GY6" s="372"/>
      <c r="GZ6" s="372"/>
      <c r="HA6" s="372"/>
      <c r="HB6" s="372"/>
      <c r="HC6" s="372"/>
      <c r="HD6" s="372"/>
      <c r="HE6" s="372"/>
      <c r="HF6" s="372"/>
      <c r="HG6" s="372"/>
      <c r="HH6" s="372"/>
      <c r="HI6" s="372"/>
      <c r="HJ6" s="372"/>
      <c r="HK6" s="372"/>
      <c r="HL6" s="372"/>
      <c r="HM6" s="372"/>
      <c r="HN6" s="372"/>
      <c r="HO6" s="372"/>
      <c r="HP6" s="372"/>
      <c r="HQ6" s="372"/>
      <c r="HR6" s="372"/>
      <c r="HS6" s="372"/>
      <c r="HT6" s="372"/>
      <c r="HU6" s="372"/>
      <c r="HV6" s="372"/>
      <c r="HW6" s="372"/>
      <c r="HX6" s="372"/>
      <c r="HY6" s="372"/>
      <c r="HZ6" s="372"/>
      <c r="IA6" s="372"/>
      <c r="IB6" s="372"/>
      <c r="IC6" s="372"/>
      <c r="ID6" s="372"/>
      <c r="IE6" s="372"/>
      <c r="IF6" s="372"/>
      <c r="IG6" s="372"/>
      <c r="IH6" s="372"/>
      <c r="II6" s="372"/>
      <c r="IJ6" s="372"/>
      <c r="IK6" s="372"/>
      <c r="IL6" s="372"/>
      <c r="IM6" s="372"/>
      <c r="IN6" s="372"/>
      <c r="IO6" s="372"/>
      <c r="IP6" s="372"/>
      <c r="IQ6" s="372"/>
      <c r="IR6" s="372"/>
      <c r="IS6" s="372"/>
      <c r="IT6" s="372"/>
      <c r="IU6" s="372"/>
      <c r="IV6" s="372"/>
      <c r="IW6" s="372"/>
      <c r="IX6" s="372"/>
      <c r="IY6" s="372"/>
      <c r="IZ6" s="372"/>
      <c r="JA6" s="372"/>
      <c r="JB6" s="372"/>
      <c r="JC6" s="372"/>
      <c r="JD6" s="372"/>
      <c r="JE6" s="372"/>
      <c r="JF6" s="372"/>
      <c r="JG6" s="372"/>
      <c r="JH6" s="372"/>
      <c r="JI6" s="372"/>
      <c r="JJ6" s="372"/>
      <c r="JK6" s="372"/>
      <c r="JL6" s="372"/>
      <c r="JM6" s="372"/>
      <c r="JN6" s="372"/>
      <c r="JO6" s="372"/>
      <c r="JP6" s="372"/>
      <c r="JQ6" s="372"/>
      <c r="JR6" s="372"/>
      <c r="JS6" s="372"/>
      <c r="JT6" s="372"/>
      <c r="JU6" s="372"/>
      <c r="JV6" s="372"/>
      <c r="JW6" s="372"/>
      <c r="JX6" s="372"/>
      <c r="JY6" s="372"/>
      <c r="JZ6" s="372"/>
      <c r="KA6" s="372"/>
      <c r="KB6" s="372"/>
      <c r="KC6" s="372"/>
      <c r="KD6" s="372"/>
      <c r="KE6" s="372"/>
      <c r="KF6" s="372"/>
      <c r="KG6" s="372"/>
      <c r="KH6" s="372"/>
      <c r="KI6" s="372"/>
      <c r="KJ6" s="372"/>
      <c r="KK6" s="372"/>
      <c r="KL6" s="372"/>
      <c r="KM6" s="372"/>
      <c r="KN6" s="372"/>
      <c r="KO6" s="372"/>
      <c r="KP6" s="372"/>
      <c r="KQ6" s="372"/>
      <c r="KR6" s="372"/>
      <c r="KS6" s="372"/>
      <c r="KT6" s="372"/>
      <c r="KU6" s="372"/>
      <c r="KV6" s="372"/>
      <c r="KW6" s="372"/>
      <c r="KX6" s="372"/>
      <c r="KY6" s="372"/>
      <c r="KZ6" s="372"/>
      <c r="LA6" s="372"/>
      <c r="LB6" s="372"/>
      <c r="LC6" s="372"/>
      <c r="LD6" s="372"/>
      <c r="LE6" s="372"/>
      <c r="LF6" s="372"/>
      <c r="LG6" s="372"/>
      <c r="LH6" s="372"/>
      <c r="LI6" s="372"/>
      <c r="LJ6" s="372"/>
      <c r="LK6" s="372"/>
      <c r="LL6" s="372"/>
      <c r="LM6" s="372"/>
      <c r="LN6" s="372"/>
      <c r="LO6" s="372"/>
      <c r="LP6" s="372"/>
      <c r="LQ6" s="372"/>
      <c r="LR6" s="372"/>
      <c r="LS6" s="372"/>
      <c r="LT6" s="372"/>
      <c r="LU6" s="372"/>
      <c r="LV6" s="372"/>
      <c r="LW6" s="372"/>
      <c r="LX6" s="372"/>
      <c r="LY6" s="372"/>
      <c r="LZ6" s="372"/>
      <c r="MA6" s="372"/>
      <c r="MB6" s="372"/>
      <c r="MC6" s="372"/>
      <c r="MD6" s="372"/>
      <c r="ME6" s="372"/>
      <c r="MF6" s="372"/>
      <c r="MG6" s="372"/>
      <c r="MH6" s="372"/>
      <c r="MI6" s="372"/>
      <c r="MJ6" s="372"/>
      <c r="MK6" s="372"/>
      <c r="ML6" s="372"/>
      <c r="MM6" s="372"/>
      <c r="MN6" s="372"/>
      <c r="MO6" s="372"/>
      <c r="MP6" s="372"/>
      <c r="MQ6" s="372"/>
      <c r="MR6" s="372"/>
      <c r="MS6" s="372"/>
      <c r="MT6" s="372"/>
      <c r="MU6" s="372"/>
      <c r="MV6" s="372"/>
      <c r="MW6" s="372"/>
      <c r="MX6" s="372"/>
      <c r="MY6" s="372"/>
      <c r="MZ6" s="372"/>
      <c r="NA6" s="372"/>
      <c r="NB6" s="372"/>
      <c r="NC6" s="372"/>
      <c r="ND6" s="372"/>
      <c r="NE6" s="372"/>
      <c r="NF6" s="372"/>
      <c r="NG6" s="372"/>
      <c r="NH6" s="372"/>
      <c r="NI6" s="372"/>
      <c r="NJ6" s="372"/>
      <c r="NK6" s="372"/>
      <c r="NL6" s="372"/>
      <c r="NM6" s="372"/>
      <c r="NN6" s="372"/>
      <c r="NO6" s="372"/>
      <c r="NP6" s="372"/>
      <c r="NQ6" s="372"/>
      <c r="NR6" s="372"/>
      <c r="NS6" s="372"/>
      <c r="NT6" s="372"/>
      <c r="NU6" s="372"/>
      <c r="NV6" s="372"/>
      <c r="NW6" s="372"/>
      <c r="NX6" s="372"/>
      <c r="NY6" s="372"/>
      <c r="NZ6" s="372"/>
      <c r="OA6" s="372"/>
      <c r="OB6" s="372"/>
      <c r="OC6" s="372"/>
      <c r="OD6" s="372"/>
      <c r="OE6" s="372"/>
      <c r="OF6" s="372"/>
      <c r="OG6" s="372"/>
      <c r="OH6" s="372"/>
      <c r="OI6" s="372"/>
      <c r="OJ6" s="372"/>
      <c r="OK6" s="372"/>
      <c r="OL6" s="372"/>
      <c r="OM6" s="372"/>
      <c r="ON6" s="372"/>
      <c r="OO6" s="372"/>
      <c r="OP6" s="372"/>
      <c r="OQ6" s="372"/>
      <c r="OR6" s="372"/>
      <c r="OS6" s="372"/>
      <c r="OT6" s="372"/>
      <c r="OU6" s="372"/>
      <c r="OV6" s="372"/>
      <c r="OW6" s="372"/>
      <c r="OX6" s="372"/>
      <c r="OY6" s="372"/>
      <c r="OZ6" s="372"/>
      <c r="PA6" s="372"/>
      <c r="PB6" s="372"/>
      <c r="PC6" s="372"/>
      <c r="PD6" s="372"/>
      <c r="PE6" s="372"/>
      <c r="PF6" s="372"/>
      <c r="PG6" s="372"/>
      <c r="PH6" s="372"/>
      <c r="PI6" s="372"/>
      <c r="PJ6" s="372"/>
      <c r="PK6" s="372"/>
      <c r="PL6" s="372"/>
      <c r="PM6" s="372"/>
      <c r="PN6" s="372"/>
      <c r="PO6" s="372"/>
      <c r="PP6" s="372"/>
      <c r="PQ6" s="372"/>
      <c r="PR6" s="372"/>
      <c r="PS6" s="372"/>
      <c r="PT6" s="372"/>
      <c r="PU6" s="372"/>
      <c r="PV6" s="372"/>
      <c r="PW6" s="372"/>
      <c r="PX6" s="372"/>
      <c r="PY6" s="372"/>
      <c r="PZ6" s="372"/>
      <c r="QA6" s="372"/>
      <c r="QB6" s="372"/>
      <c r="QC6" s="372"/>
      <c r="QD6" s="372"/>
      <c r="QE6" s="372"/>
      <c r="QF6" s="372"/>
      <c r="QG6" s="372"/>
      <c r="QH6" s="372"/>
      <c r="QI6" s="372"/>
      <c r="QJ6" s="372"/>
      <c r="QK6" s="372"/>
      <c r="QL6" s="372"/>
      <c r="QM6" s="372"/>
      <c r="QN6" s="372"/>
      <c r="QO6" s="372"/>
      <c r="QP6" s="372"/>
      <c r="QQ6" s="372"/>
      <c r="QR6" s="372"/>
      <c r="QS6" s="372"/>
      <c r="QT6" s="372"/>
      <c r="QU6" s="372"/>
      <c r="QV6" s="372"/>
      <c r="QW6" s="372"/>
      <c r="QX6" s="372"/>
      <c r="QY6" s="372"/>
      <c r="QZ6" s="372"/>
      <c r="RA6" s="372"/>
      <c r="RB6" s="372"/>
      <c r="RC6" s="372"/>
      <c r="RD6" s="372"/>
      <c r="RE6" s="372"/>
      <c r="RF6" s="372"/>
      <c r="RG6" s="372"/>
      <c r="RH6" s="372"/>
      <c r="RI6" s="372"/>
      <c r="RJ6" s="372"/>
      <c r="RK6" s="372"/>
      <c r="RL6" s="372"/>
      <c r="RM6" s="372"/>
      <c r="RN6" s="372"/>
      <c r="RO6" s="372"/>
      <c r="RP6" s="372"/>
      <c r="RQ6" s="372"/>
      <c r="RR6" s="372"/>
      <c r="RS6" s="372"/>
      <c r="RT6" s="372"/>
      <c r="RU6" s="372"/>
      <c r="RV6" s="372"/>
      <c r="RW6" s="372"/>
      <c r="RX6" s="372"/>
      <c r="RY6" s="372"/>
      <c r="RZ6" s="372"/>
      <c r="SA6" s="372"/>
      <c r="SB6" s="372"/>
      <c r="SC6" s="372"/>
      <c r="SD6" s="372"/>
      <c r="SE6" s="372"/>
      <c r="SF6" s="372"/>
      <c r="SG6" s="372"/>
      <c r="SH6" s="372"/>
      <c r="SI6" s="372"/>
      <c r="SJ6" s="372"/>
      <c r="SK6" s="372"/>
      <c r="SL6" s="372"/>
      <c r="SM6" s="372"/>
      <c r="SN6" s="372"/>
      <c r="SO6" s="372"/>
      <c r="SP6" s="372"/>
      <c r="SQ6" s="372"/>
      <c r="SR6" s="372"/>
      <c r="SS6" s="372"/>
      <c r="ST6" s="372"/>
      <c r="SU6" s="372"/>
      <c r="SV6" s="372"/>
      <c r="SW6" s="372"/>
      <c r="SX6" s="372"/>
      <c r="SY6" s="372"/>
      <c r="SZ6" s="372"/>
      <c r="TA6" s="372"/>
      <c r="TB6" s="372"/>
      <c r="TC6" s="372"/>
      <c r="TD6" s="372"/>
      <c r="TE6" s="372"/>
      <c r="TF6" s="372"/>
      <c r="TG6" s="372"/>
      <c r="TH6" s="372"/>
      <c r="TI6" s="372"/>
      <c r="TJ6" s="372"/>
      <c r="TK6" s="372"/>
      <c r="TL6" s="372"/>
      <c r="TM6" s="372"/>
      <c r="TN6" s="372"/>
      <c r="TO6" s="372"/>
      <c r="TP6" s="372"/>
      <c r="TQ6" s="372"/>
      <c r="TR6" s="372"/>
      <c r="TS6" s="372"/>
      <c r="TT6" s="372"/>
      <c r="TU6" s="372"/>
      <c r="TV6" s="372"/>
      <c r="TW6" s="372"/>
      <c r="TX6" s="372"/>
      <c r="TY6" s="372"/>
      <c r="TZ6" s="372"/>
      <c r="UA6" s="372"/>
      <c r="UB6" s="372"/>
      <c r="UC6" s="372"/>
      <c r="UD6" s="372"/>
      <c r="UE6" s="372"/>
      <c r="UF6" s="372"/>
      <c r="UG6" s="372"/>
      <c r="UH6" s="372"/>
      <c r="UI6" s="372"/>
      <c r="UJ6" s="372"/>
      <c r="UK6" s="372"/>
      <c r="UL6" s="372"/>
      <c r="UM6" s="372"/>
      <c r="UN6" s="372"/>
      <c r="UO6" s="372"/>
      <c r="UP6" s="372"/>
      <c r="UQ6" s="372"/>
      <c r="UR6" s="372"/>
      <c r="US6" s="372"/>
      <c r="UT6" s="372"/>
      <c r="UU6" s="372"/>
      <c r="UV6" s="372"/>
      <c r="UW6" s="372"/>
      <c r="UX6" s="372"/>
      <c r="UY6" s="372"/>
      <c r="UZ6" s="372"/>
      <c r="VA6" s="372"/>
      <c r="VB6" s="372"/>
      <c r="VC6" s="372"/>
      <c r="VD6" s="372"/>
      <c r="VE6" s="372"/>
      <c r="VF6" s="372"/>
      <c r="VG6" s="372"/>
      <c r="VH6" s="372"/>
      <c r="VI6" s="372"/>
      <c r="VJ6" s="372"/>
      <c r="VK6" s="372"/>
      <c r="VL6" s="372"/>
      <c r="VM6" s="372"/>
      <c r="VN6" s="372"/>
      <c r="VO6" s="372"/>
      <c r="VP6" s="372"/>
      <c r="VQ6" s="372"/>
      <c r="VR6" s="372"/>
      <c r="VS6" s="372"/>
      <c r="VT6" s="372"/>
      <c r="VU6" s="372"/>
      <c r="VV6" s="372"/>
      <c r="VW6" s="372"/>
      <c r="VX6" s="372"/>
      <c r="VY6" s="372"/>
      <c r="VZ6" s="372"/>
      <c r="WA6" s="372"/>
      <c r="WB6" s="372"/>
      <c r="WC6" s="372"/>
      <c r="WD6" s="372"/>
      <c r="WE6" s="372"/>
      <c r="WF6" s="372"/>
      <c r="WG6" s="372"/>
      <c r="WH6" s="372"/>
      <c r="WI6" s="372"/>
      <c r="WJ6" s="372"/>
      <c r="WK6" s="372"/>
      <c r="WL6" s="372"/>
      <c r="WM6" s="372"/>
      <c r="WN6" s="372"/>
      <c r="WO6" s="372"/>
      <c r="WP6" s="372"/>
      <c r="WQ6" s="372"/>
      <c r="WR6" s="372"/>
      <c r="WS6" s="372"/>
      <c r="WT6" s="372"/>
      <c r="WU6" s="372"/>
      <c r="WV6" s="372"/>
      <c r="WW6" s="372"/>
      <c r="WX6" s="372"/>
      <c r="WY6" s="372"/>
      <c r="WZ6" s="372"/>
      <c r="XA6" s="372"/>
      <c r="XB6" s="372"/>
      <c r="XC6" s="372"/>
      <c r="XD6" s="372"/>
      <c r="XE6" s="372"/>
      <c r="XF6" s="372"/>
      <c r="XG6" s="372"/>
      <c r="XH6" s="372"/>
      <c r="XI6" s="372"/>
      <c r="XJ6" s="372"/>
      <c r="XK6" s="372"/>
      <c r="XL6" s="372"/>
      <c r="XM6" s="372"/>
      <c r="XN6" s="372"/>
      <c r="XO6" s="372"/>
      <c r="XP6" s="372"/>
      <c r="XQ6" s="372"/>
      <c r="XR6" s="372"/>
      <c r="XS6" s="372"/>
      <c r="XT6" s="372"/>
      <c r="XU6" s="372"/>
      <c r="XV6" s="372"/>
      <c r="XW6" s="372"/>
      <c r="XX6" s="372"/>
      <c r="XY6" s="372"/>
      <c r="XZ6" s="372"/>
      <c r="YA6" s="372"/>
      <c r="YB6" s="372"/>
      <c r="YC6" s="372"/>
      <c r="YD6" s="372"/>
      <c r="YE6" s="372"/>
      <c r="YF6" s="372"/>
      <c r="YG6" s="372"/>
      <c r="YH6" s="372"/>
      <c r="YI6" s="372"/>
      <c r="YJ6" s="372"/>
      <c r="YK6" s="372"/>
      <c r="YL6" s="372"/>
      <c r="YM6" s="372"/>
      <c r="YN6" s="372"/>
      <c r="YO6" s="372"/>
      <c r="YP6" s="372"/>
      <c r="YQ6" s="372"/>
      <c r="YR6" s="372"/>
      <c r="YS6" s="372"/>
      <c r="YT6" s="372"/>
      <c r="YU6" s="372"/>
      <c r="YV6" s="372"/>
      <c r="YW6" s="372"/>
      <c r="YX6" s="372"/>
      <c r="YY6" s="372"/>
      <c r="YZ6" s="372"/>
      <c r="ZA6" s="372"/>
      <c r="ZB6" s="372"/>
      <c r="ZC6" s="372"/>
      <c r="ZD6" s="372"/>
      <c r="ZE6" s="372"/>
      <c r="ZF6" s="372"/>
      <c r="ZG6" s="372"/>
      <c r="ZH6" s="372"/>
      <c r="ZI6" s="372"/>
      <c r="ZJ6" s="372"/>
      <c r="ZK6" s="372"/>
      <c r="ZL6" s="372"/>
      <c r="ZM6" s="372"/>
      <c r="ZN6" s="372"/>
      <c r="ZO6" s="372"/>
      <c r="ZP6" s="372"/>
      <c r="ZQ6" s="372"/>
      <c r="ZR6" s="372"/>
      <c r="ZS6" s="372"/>
      <c r="ZT6" s="372"/>
      <c r="ZU6" s="372"/>
      <c r="ZV6" s="372"/>
      <c r="ZW6" s="372"/>
      <c r="ZX6" s="372"/>
      <c r="ZY6" s="372"/>
      <c r="ZZ6" s="372"/>
      <c r="AAA6" s="372"/>
      <c r="AAB6" s="372"/>
      <c r="AAC6" s="372"/>
      <c r="AAD6" s="372"/>
      <c r="AAE6" s="372"/>
      <c r="AAF6" s="372"/>
      <c r="AAG6" s="372"/>
      <c r="AAH6" s="372"/>
      <c r="AAI6" s="372"/>
      <c r="AAJ6" s="372"/>
      <c r="AAK6" s="372"/>
      <c r="AAL6" s="372"/>
      <c r="AAM6" s="372"/>
      <c r="AAN6" s="372"/>
      <c r="AAO6" s="372"/>
      <c r="AAP6" s="372"/>
      <c r="AAQ6" s="372"/>
      <c r="AAR6" s="372"/>
      <c r="AAS6" s="372"/>
      <c r="AAT6" s="372"/>
      <c r="AAU6" s="372"/>
      <c r="AAV6" s="372"/>
      <c r="AAW6" s="372"/>
      <c r="AAX6" s="372"/>
      <c r="AAY6" s="372"/>
      <c r="AAZ6" s="372"/>
      <c r="ABA6" s="372"/>
      <c r="ABB6" s="372"/>
      <c r="ABC6" s="372"/>
      <c r="ABD6" s="372"/>
      <c r="ABE6" s="372"/>
      <c r="ABF6" s="372"/>
      <c r="ABG6" s="372"/>
      <c r="ABH6" s="372"/>
      <c r="ABI6" s="372"/>
      <c r="ABJ6" s="372"/>
      <c r="ABK6" s="372"/>
      <c r="ABL6" s="372"/>
      <c r="ABM6" s="372"/>
      <c r="ABN6" s="372"/>
      <c r="ABO6" s="372"/>
      <c r="ABP6" s="372"/>
      <c r="ABQ6" s="372"/>
      <c r="ABR6" s="372"/>
      <c r="ABS6" s="372"/>
      <c r="ABT6" s="372"/>
      <c r="ABU6" s="372"/>
      <c r="ABV6" s="372"/>
      <c r="ABW6" s="372"/>
      <c r="ABX6" s="372"/>
      <c r="ABY6" s="372"/>
      <c r="ABZ6" s="372"/>
      <c r="ACA6" s="372"/>
      <c r="ACB6" s="372"/>
      <c r="ACC6" s="372"/>
      <c r="ACD6" s="372"/>
      <c r="ACE6" s="372"/>
      <c r="ACF6" s="372"/>
      <c r="ACG6" s="372"/>
      <c r="ACH6" s="372"/>
      <c r="ACI6" s="372"/>
      <c r="ACJ6" s="372"/>
      <c r="ACK6" s="372"/>
      <c r="ACL6" s="372"/>
      <c r="ACM6" s="372"/>
      <c r="ACN6" s="372"/>
      <c r="ACO6" s="372"/>
      <c r="ACP6" s="372"/>
      <c r="ACQ6" s="372"/>
      <c r="ACR6" s="372"/>
      <c r="ACS6" s="372"/>
      <c r="ACT6" s="372"/>
      <c r="ACU6" s="372"/>
      <c r="ACV6" s="372"/>
      <c r="ACW6" s="372"/>
      <c r="ACX6" s="372"/>
      <c r="ACY6" s="372"/>
      <c r="ACZ6" s="372"/>
      <c r="ADA6" s="372"/>
      <c r="ADB6" s="372"/>
      <c r="ADC6" s="372"/>
      <c r="ADD6" s="372"/>
      <c r="ADE6" s="372"/>
      <c r="ADF6" s="372"/>
      <c r="ADG6" s="372"/>
      <c r="ADH6" s="372"/>
      <c r="ADI6" s="372"/>
      <c r="ADJ6" s="372"/>
      <c r="ADK6" s="372"/>
      <c r="ADL6" s="372"/>
      <c r="ADM6" s="372"/>
      <c r="ADN6" s="372"/>
      <c r="ADO6" s="372"/>
      <c r="ADP6" s="372"/>
      <c r="ADQ6" s="372"/>
      <c r="ADR6" s="372"/>
      <c r="ADS6" s="372"/>
      <c r="ADT6" s="372"/>
      <c r="ADU6" s="372"/>
      <c r="ADV6" s="372"/>
      <c r="ADW6" s="372"/>
      <c r="ADX6" s="372"/>
      <c r="ADY6" s="372"/>
      <c r="ADZ6" s="372"/>
      <c r="AEA6" s="372"/>
      <c r="AEB6" s="372"/>
      <c r="AEC6" s="372"/>
      <c r="AED6" s="372"/>
      <c r="AEE6" s="372"/>
      <c r="AEF6" s="372"/>
      <c r="AEG6" s="372"/>
      <c r="AEH6" s="372"/>
      <c r="AEI6" s="372"/>
      <c r="AEJ6" s="372"/>
      <c r="AEK6" s="372"/>
      <c r="AEL6" s="372"/>
      <c r="AEM6" s="372"/>
      <c r="AEN6" s="372"/>
      <c r="AEO6" s="372"/>
      <c r="AEP6" s="372"/>
      <c r="AEQ6" s="372"/>
      <c r="AER6" s="372"/>
      <c r="AES6" s="372"/>
      <c r="AET6" s="372"/>
      <c r="AEU6" s="372"/>
      <c r="AEV6" s="372"/>
      <c r="AEW6" s="372"/>
      <c r="AEX6" s="372"/>
      <c r="AEY6" s="372"/>
      <c r="AEZ6" s="372"/>
      <c r="AFA6" s="372"/>
      <c r="AFB6" s="372"/>
      <c r="AFC6" s="372"/>
      <c r="AFD6" s="372"/>
      <c r="AFE6" s="372"/>
      <c r="AFF6" s="372"/>
      <c r="AFG6" s="372"/>
      <c r="AFH6" s="372"/>
      <c r="AFI6" s="372"/>
      <c r="AFJ6" s="372"/>
      <c r="AFK6" s="372"/>
      <c r="AFL6" s="372"/>
      <c r="AFM6" s="372"/>
      <c r="AFN6" s="372"/>
      <c r="AFO6" s="372"/>
      <c r="AFP6" s="372"/>
      <c r="AFQ6" s="372"/>
      <c r="AFR6" s="372"/>
      <c r="AFS6" s="372"/>
      <c r="AFT6" s="372"/>
      <c r="AFU6" s="372"/>
      <c r="AFV6" s="372"/>
      <c r="AFW6" s="372"/>
      <c r="AFX6" s="372"/>
      <c r="AFY6" s="372"/>
      <c r="AFZ6" s="372"/>
      <c r="AGA6" s="372"/>
      <c r="AGB6" s="372"/>
      <c r="AGC6" s="372"/>
      <c r="AGD6" s="372"/>
      <c r="AGE6" s="372"/>
      <c r="AGF6" s="372"/>
      <c r="AGG6" s="372"/>
      <c r="AGH6" s="372"/>
      <c r="AGI6" s="372"/>
      <c r="AGJ6" s="372"/>
      <c r="AGK6" s="372"/>
      <c r="AGL6" s="372"/>
      <c r="AGM6" s="372"/>
      <c r="AGN6" s="372"/>
      <c r="AGO6" s="372"/>
      <c r="AGP6" s="372"/>
      <c r="AGQ6" s="372"/>
      <c r="AGR6" s="372"/>
      <c r="AGS6" s="372"/>
      <c r="AGT6" s="372"/>
      <c r="AGU6" s="372"/>
      <c r="AGV6" s="372"/>
      <c r="AGW6" s="372"/>
      <c r="AGX6" s="372"/>
      <c r="AGY6" s="372"/>
      <c r="AGZ6" s="372"/>
      <c r="AHA6" s="372"/>
      <c r="AHB6" s="372"/>
      <c r="AHC6" s="372"/>
      <c r="AHD6" s="372"/>
      <c r="AHE6" s="372"/>
      <c r="AHF6" s="372"/>
      <c r="AHG6" s="372"/>
      <c r="AHH6" s="372"/>
      <c r="AHI6" s="372"/>
      <c r="AHJ6" s="372"/>
      <c r="AHK6" s="372"/>
      <c r="AHL6" s="372"/>
      <c r="AHM6" s="372"/>
      <c r="AHN6" s="372"/>
      <c r="AHO6" s="372"/>
      <c r="AHP6" s="372"/>
      <c r="AHQ6" s="372"/>
      <c r="AHR6" s="372"/>
      <c r="AHS6" s="372"/>
      <c r="AHT6" s="372"/>
      <c r="AHU6" s="372"/>
      <c r="AHV6" s="372"/>
      <c r="AHW6" s="372"/>
      <c r="AHX6" s="372"/>
      <c r="AHY6" s="372"/>
      <c r="AHZ6" s="372"/>
      <c r="AIA6" s="372"/>
      <c r="AIB6" s="372"/>
      <c r="AIC6" s="372"/>
      <c r="AID6" s="372"/>
      <c r="AIE6" s="372"/>
      <c r="AIF6" s="372"/>
      <c r="AIG6" s="372"/>
      <c r="AIH6" s="372"/>
      <c r="AII6" s="372"/>
      <c r="AIJ6" s="372"/>
      <c r="AIK6" s="372"/>
      <c r="AIL6" s="372"/>
      <c r="AIM6" s="372"/>
      <c r="AIN6" s="372"/>
      <c r="AIO6" s="372"/>
      <c r="AIP6" s="372"/>
      <c r="AIQ6" s="372"/>
      <c r="AIR6" s="372"/>
      <c r="AIS6" s="372"/>
      <c r="AIT6" s="372"/>
      <c r="AIU6" s="372"/>
      <c r="AIV6" s="372"/>
      <c r="AIW6" s="372"/>
      <c r="AIX6" s="372"/>
      <c r="AIY6" s="372"/>
      <c r="AIZ6" s="372"/>
      <c r="AJA6" s="372"/>
      <c r="AJB6" s="372"/>
      <c r="AJC6" s="372"/>
      <c r="AJD6" s="372"/>
      <c r="AJE6" s="372"/>
      <c r="AJF6" s="372"/>
      <c r="AJG6" s="372"/>
      <c r="AJH6" s="372"/>
      <c r="AJI6" s="372"/>
      <c r="AJJ6" s="372"/>
      <c r="AJK6" s="372"/>
      <c r="AJL6" s="372"/>
      <c r="AJM6" s="372"/>
      <c r="AJN6" s="372"/>
      <c r="AJO6" s="372"/>
      <c r="AJP6" s="372"/>
      <c r="AJQ6" s="372"/>
      <c r="AJR6" s="372"/>
      <c r="AJS6" s="372"/>
      <c r="AJT6" s="372"/>
      <c r="AJU6" s="372"/>
      <c r="AJV6" s="372"/>
      <c r="AJW6" s="372"/>
      <c r="AJX6" s="372"/>
      <c r="AJY6" s="372"/>
      <c r="AJZ6" s="372"/>
      <c r="AKA6" s="372"/>
      <c r="AKB6" s="372"/>
      <c r="AKC6" s="372"/>
      <c r="AKD6" s="372"/>
      <c r="AKE6" s="372"/>
      <c r="AKF6" s="372"/>
      <c r="AKG6" s="372"/>
      <c r="AKH6" s="372"/>
      <c r="AKI6" s="372"/>
      <c r="AKJ6" s="372"/>
      <c r="AKK6" s="372"/>
      <c r="AKL6" s="372"/>
      <c r="AKM6" s="372"/>
      <c r="AKN6" s="372"/>
      <c r="AKO6" s="372"/>
      <c r="AKP6" s="372"/>
      <c r="AKQ6" s="372"/>
      <c r="AKR6" s="372"/>
      <c r="AKS6" s="372"/>
      <c r="AKT6" s="372"/>
      <c r="AKU6" s="372"/>
      <c r="AKV6" s="372"/>
      <c r="AKW6" s="372"/>
      <c r="AKX6" s="372"/>
      <c r="AKY6" s="372"/>
      <c r="AKZ6" s="372"/>
      <c r="ALA6" s="372"/>
      <c r="ALB6" s="372"/>
      <c r="ALC6" s="372"/>
      <c r="ALD6" s="372"/>
      <c r="ALE6" s="372"/>
      <c r="ALF6" s="372"/>
      <c r="ALG6" s="372"/>
      <c r="ALH6" s="372"/>
      <c r="ALI6" s="372"/>
      <c r="ALJ6" s="372"/>
      <c r="ALK6" s="372"/>
      <c r="ALL6" s="372"/>
      <c r="ALM6" s="372"/>
      <c r="ALN6" s="372"/>
      <c r="ALO6" s="372"/>
      <c r="ALP6" s="372"/>
      <c r="ALQ6" s="372"/>
      <c r="ALR6" s="372"/>
      <c r="ALS6" s="372"/>
      <c r="ALT6" s="372"/>
      <c r="ALU6" s="372"/>
      <c r="ALV6" s="372"/>
      <c r="ALW6" s="372"/>
      <c r="ALX6" s="372"/>
      <c r="ALY6" s="372"/>
      <c r="ALZ6" s="372"/>
      <c r="AMA6" s="372"/>
      <c r="AMB6" s="372"/>
      <c r="AMC6" s="372"/>
      <c r="AMD6" s="372"/>
      <c r="AME6" s="372"/>
      <c r="AMF6" s="372"/>
      <c r="AMG6" s="372"/>
      <c r="AMH6" s="372"/>
      <c r="AMI6" s="372"/>
      <c r="AMJ6" s="372"/>
      <c r="AMK6" s="372"/>
      <c r="AML6" s="372"/>
      <c r="AMM6" s="372"/>
      <c r="AMN6" s="372"/>
      <c r="AMO6" s="372"/>
      <c r="AMP6" s="372"/>
      <c r="AMQ6" s="372"/>
      <c r="AMR6" s="372"/>
      <c r="AMS6" s="372"/>
      <c r="AMT6" s="372"/>
      <c r="AMU6" s="372"/>
      <c r="AMV6" s="372"/>
      <c r="AMW6" s="372"/>
      <c r="AMX6" s="372"/>
      <c r="AMY6" s="372"/>
      <c r="AMZ6" s="372"/>
      <c r="ANA6" s="372"/>
      <c r="ANB6" s="372"/>
      <c r="ANC6" s="372"/>
      <c r="AND6" s="372"/>
      <c r="ANE6" s="372"/>
      <c r="ANF6" s="372"/>
      <c r="ANG6" s="372"/>
      <c r="ANH6" s="372"/>
      <c r="ANI6" s="372"/>
      <c r="ANJ6" s="372"/>
      <c r="ANK6" s="372"/>
      <c r="ANL6" s="372"/>
      <c r="ANM6" s="372"/>
      <c r="ANN6" s="372"/>
      <c r="ANO6" s="372"/>
      <c r="ANP6" s="372"/>
      <c r="ANQ6" s="372"/>
      <c r="ANR6" s="372"/>
      <c r="ANS6" s="372"/>
      <c r="ANT6" s="372"/>
      <c r="ANU6" s="372"/>
      <c r="ANV6" s="372"/>
      <c r="ANW6" s="372"/>
      <c r="ANX6" s="372"/>
      <c r="ANY6" s="372"/>
      <c r="ANZ6" s="372"/>
      <c r="AOA6" s="372"/>
      <c r="AOB6" s="372"/>
      <c r="AOC6" s="372"/>
      <c r="AOD6" s="372"/>
      <c r="AOE6" s="372"/>
      <c r="AOF6" s="372"/>
      <c r="AOG6" s="372"/>
      <c r="AOH6" s="372"/>
      <c r="AOI6" s="372"/>
      <c r="AOJ6" s="372"/>
      <c r="AOK6" s="372"/>
      <c r="AOL6" s="372"/>
      <c r="AOM6" s="372"/>
      <c r="AON6" s="372"/>
      <c r="AOO6" s="372"/>
      <c r="AOP6" s="372"/>
      <c r="AOQ6" s="372"/>
      <c r="AOR6" s="372"/>
      <c r="AOS6" s="372"/>
      <c r="AOT6" s="372"/>
      <c r="AOU6" s="372"/>
      <c r="AOV6" s="372"/>
      <c r="AOW6" s="372"/>
      <c r="AOX6" s="372"/>
      <c r="AOY6" s="372"/>
      <c r="AOZ6" s="372"/>
      <c r="APA6" s="372"/>
      <c r="APB6" s="372"/>
      <c r="APC6" s="372"/>
      <c r="APD6" s="372"/>
      <c r="APE6" s="372"/>
      <c r="APF6" s="372"/>
      <c r="APG6" s="372"/>
      <c r="APH6" s="372"/>
      <c r="API6" s="372"/>
      <c r="APJ6" s="372"/>
      <c r="APK6" s="372"/>
      <c r="APL6" s="372"/>
      <c r="APM6" s="372"/>
      <c r="APN6" s="372"/>
      <c r="APO6" s="372"/>
      <c r="APP6" s="372"/>
      <c r="APQ6" s="372"/>
      <c r="APR6" s="372"/>
      <c r="APS6" s="372"/>
      <c r="APT6" s="372"/>
      <c r="APU6" s="372"/>
      <c r="APV6" s="372"/>
      <c r="APW6" s="372"/>
      <c r="APX6" s="372"/>
      <c r="APY6" s="372"/>
      <c r="APZ6" s="372"/>
      <c r="AQA6" s="372"/>
      <c r="AQB6" s="372"/>
      <c r="AQC6" s="372"/>
      <c r="AQD6" s="372"/>
      <c r="AQE6" s="372"/>
      <c r="AQF6" s="372"/>
      <c r="AQG6" s="372"/>
      <c r="AQH6" s="372"/>
      <c r="AQI6" s="372"/>
      <c r="AQJ6" s="372"/>
      <c r="AQK6" s="372"/>
      <c r="AQL6" s="372"/>
      <c r="AQM6" s="372"/>
      <c r="AQN6" s="372"/>
      <c r="AQO6" s="372"/>
      <c r="AQP6" s="372"/>
      <c r="AQQ6" s="372"/>
      <c r="AQR6" s="372"/>
      <c r="AQS6" s="372"/>
      <c r="AQT6" s="372"/>
      <c r="AQU6" s="372"/>
      <c r="AQV6" s="372"/>
      <c r="AQW6" s="372"/>
      <c r="AQX6" s="372"/>
      <c r="AQY6" s="372"/>
      <c r="AQZ6" s="372"/>
      <c r="ARA6" s="372"/>
      <c r="ARB6" s="372"/>
      <c r="ARC6" s="372"/>
      <c r="ARD6" s="372"/>
      <c r="ARE6" s="372"/>
      <c r="ARF6" s="372"/>
      <c r="ARG6" s="372"/>
      <c r="ARH6" s="372"/>
      <c r="ARI6" s="372"/>
      <c r="ARJ6" s="372"/>
      <c r="ARK6" s="372"/>
      <c r="ARL6" s="372"/>
      <c r="ARM6" s="372"/>
      <c r="ARN6" s="372"/>
      <c r="ARO6" s="372"/>
      <c r="ARP6" s="372"/>
      <c r="ARQ6" s="372"/>
      <c r="ARR6" s="372"/>
      <c r="ARS6" s="372"/>
      <c r="ART6" s="372"/>
      <c r="ARU6" s="372"/>
      <c r="ARV6" s="372"/>
      <c r="ARW6" s="372"/>
      <c r="ARX6" s="372"/>
      <c r="ARY6" s="372"/>
      <c r="ARZ6" s="372"/>
      <c r="ASA6" s="372"/>
      <c r="ASB6" s="372"/>
      <c r="ASC6" s="372"/>
      <c r="ASD6" s="372"/>
      <c r="ASE6" s="372"/>
      <c r="ASF6" s="372"/>
      <c r="ASG6" s="372"/>
      <c r="ASH6" s="372"/>
      <c r="ASI6" s="372"/>
      <c r="ASJ6" s="372"/>
      <c r="ASK6" s="372"/>
      <c r="ASL6" s="372"/>
      <c r="ASM6" s="372"/>
      <c r="ASN6" s="372"/>
      <c r="ASO6" s="372"/>
      <c r="ASP6" s="372"/>
      <c r="ASQ6" s="372"/>
      <c r="ASR6" s="372"/>
      <c r="ASS6" s="372"/>
      <c r="AST6" s="372"/>
      <c r="ASU6" s="372"/>
      <c r="ASV6" s="372"/>
      <c r="ASW6" s="372"/>
      <c r="ASX6" s="372"/>
      <c r="ASY6" s="372"/>
      <c r="ASZ6" s="372"/>
      <c r="ATA6" s="372"/>
      <c r="ATB6" s="372"/>
      <c r="ATC6" s="372"/>
      <c r="ATD6" s="372"/>
      <c r="ATE6" s="372"/>
      <c r="ATF6" s="372"/>
      <c r="ATG6" s="372"/>
      <c r="ATH6" s="372"/>
      <c r="ATI6" s="372"/>
      <c r="ATJ6" s="372"/>
      <c r="ATK6" s="372"/>
      <c r="ATL6" s="372"/>
      <c r="ATM6" s="372"/>
      <c r="ATN6" s="372"/>
      <c r="ATO6" s="372"/>
      <c r="ATP6" s="372"/>
      <c r="ATQ6" s="372"/>
      <c r="ATR6" s="372"/>
      <c r="ATS6" s="372"/>
      <c r="ATT6" s="372"/>
      <c r="ATU6" s="372"/>
      <c r="ATV6" s="372"/>
      <c r="ATW6" s="372"/>
      <c r="ATX6" s="372"/>
      <c r="ATY6" s="372"/>
      <c r="ATZ6" s="372"/>
      <c r="AUA6" s="372"/>
      <c r="AUB6" s="372"/>
      <c r="AUC6" s="372"/>
      <c r="AUD6" s="372"/>
      <c r="AUE6" s="372"/>
      <c r="AUF6" s="372"/>
      <c r="AUG6" s="372"/>
      <c r="AUH6" s="372"/>
      <c r="AUI6" s="372"/>
      <c r="AUJ6" s="372"/>
      <c r="AUK6" s="372"/>
      <c r="AUL6" s="372"/>
      <c r="AUM6" s="372"/>
      <c r="AUN6" s="372"/>
      <c r="AUO6" s="372"/>
      <c r="AUP6" s="372"/>
      <c r="AUQ6" s="372"/>
      <c r="AUR6" s="372"/>
      <c r="AUS6" s="372"/>
      <c r="AUT6" s="372"/>
      <c r="AUU6" s="372"/>
      <c r="AUV6" s="372"/>
      <c r="AUW6" s="372"/>
      <c r="AUX6" s="372"/>
      <c r="AUY6" s="372"/>
      <c r="AUZ6" s="372"/>
      <c r="AVA6" s="372"/>
      <c r="AVB6" s="372"/>
      <c r="AVC6" s="372"/>
      <c r="AVD6" s="372"/>
      <c r="AVE6" s="372"/>
      <c r="AVF6" s="372"/>
      <c r="AVG6" s="372"/>
      <c r="AVH6" s="372"/>
      <c r="AVI6" s="372"/>
      <c r="AVJ6" s="372"/>
      <c r="AVK6" s="372"/>
      <c r="AVL6" s="372"/>
      <c r="AVM6" s="372"/>
      <c r="AVN6" s="372"/>
      <c r="AVO6" s="372"/>
      <c r="AVP6" s="372"/>
      <c r="AVQ6" s="372"/>
      <c r="AVR6" s="372"/>
      <c r="AVS6" s="372"/>
      <c r="AVT6" s="372"/>
      <c r="AVU6" s="372"/>
      <c r="AVV6" s="372"/>
      <c r="AVW6" s="372"/>
      <c r="AVX6" s="372"/>
      <c r="AVY6" s="372"/>
      <c r="AVZ6" s="372"/>
      <c r="AWA6" s="372"/>
      <c r="AWB6" s="372"/>
      <c r="AWC6" s="372"/>
      <c r="AWD6" s="372"/>
      <c r="AWE6" s="372"/>
      <c r="AWF6" s="372"/>
      <c r="AWG6" s="372"/>
      <c r="AWH6" s="372"/>
      <c r="AWI6" s="372"/>
      <c r="AWJ6" s="372"/>
      <c r="AWK6" s="372"/>
      <c r="AWL6" s="372"/>
      <c r="AWM6" s="372"/>
      <c r="AWN6" s="372"/>
      <c r="AWO6" s="372"/>
      <c r="AWP6" s="372"/>
      <c r="AWQ6" s="372"/>
      <c r="AWR6" s="372"/>
      <c r="AWS6" s="372"/>
      <c r="AWT6" s="372"/>
      <c r="AWU6" s="372"/>
      <c r="AWV6" s="372"/>
      <c r="AWW6" s="372"/>
      <c r="AWX6" s="372"/>
      <c r="AWY6" s="372"/>
      <c r="AWZ6" s="372"/>
      <c r="AXA6" s="372"/>
      <c r="AXB6" s="372"/>
      <c r="AXC6" s="372"/>
      <c r="AXD6" s="372"/>
      <c r="AXE6" s="372"/>
      <c r="AXF6" s="372"/>
      <c r="AXG6" s="372"/>
      <c r="AXH6" s="372"/>
      <c r="AXI6" s="372"/>
      <c r="AXJ6" s="372"/>
      <c r="AXK6" s="372"/>
      <c r="AXL6" s="372"/>
      <c r="AXM6" s="372"/>
      <c r="AXN6" s="372"/>
      <c r="AXO6" s="372"/>
      <c r="AXP6" s="372"/>
      <c r="AXQ6" s="372"/>
      <c r="AXR6" s="372"/>
      <c r="AXS6" s="372"/>
      <c r="AXT6" s="372"/>
      <c r="AXU6" s="372"/>
      <c r="AXV6" s="372"/>
      <c r="AXW6" s="372"/>
      <c r="AXX6" s="372"/>
      <c r="AXY6" s="372"/>
      <c r="AXZ6" s="372"/>
      <c r="AYA6" s="372"/>
      <c r="AYB6" s="372"/>
      <c r="AYC6" s="372"/>
      <c r="AYD6" s="372"/>
      <c r="AYE6" s="372"/>
      <c r="AYF6" s="372"/>
      <c r="AYG6" s="372"/>
      <c r="AYH6" s="372"/>
      <c r="AYI6" s="372"/>
      <c r="AYJ6" s="372"/>
      <c r="AYK6" s="372"/>
      <c r="AYL6" s="372"/>
      <c r="AYM6" s="372"/>
      <c r="AYN6" s="372"/>
      <c r="AYO6" s="372"/>
      <c r="AYP6" s="372"/>
      <c r="AYQ6" s="372"/>
      <c r="AYR6" s="372"/>
      <c r="AYS6" s="372"/>
      <c r="AYT6" s="372"/>
      <c r="AYU6" s="372"/>
      <c r="AYV6" s="372"/>
      <c r="AYW6" s="372"/>
      <c r="AYX6" s="372"/>
      <c r="AYY6" s="372"/>
      <c r="AYZ6" s="372"/>
      <c r="AZA6" s="372"/>
      <c r="AZB6" s="372"/>
      <c r="AZC6" s="372"/>
      <c r="AZD6" s="372"/>
      <c r="AZE6" s="372"/>
      <c r="AZF6" s="372"/>
      <c r="AZG6" s="372"/>
      <c r="AZH6" s="372"/>
      <c r="AZI6" s="372"/>
      <c r="AZJ6" s="372"/>
      <c r="AZK6" s="372"/>
      <c r="AZL6" s="372"/>
      <c r="AZM6" s="372"/>
      <c r="AZN6" s="372"/>
      <c r="AZO6" s="372"/>
      <c r="AZP6" s="372"/>
      <c r="AZQ6" s="372"/>
      <c r="AZR6" s="372"/>
      <c r="AZS6" s="372"/>
      <c r="AZT6" s="372"/>
      <c r="AZU6" s="372"/>
      <c r="AZV6" s="372"/>
      <c r="AZW6" s="372"/>
      <c r="AZX6" s="372"/>
      <c r="AZY6" s="372"/>
      <c r="AZZ6" s="372"/>
      <c r="BAA6" s="372"/>
      <c r="BAB6" s="372"/>
      <c r="BAC6" s="372"/>
      <c r="BAD6" s="372"/>
      <c r="BAE6" s="372"/>
      <c r="BAF6" s="372"/>
      <c r="BAG6" s="372"/>
      <c r="BAH6" s="372"/>
      <c r="BAI6" s="372"/>
      <c r="BAJ6" s="372"/>
      <c r="BAK6" s="372"/>
      <c r="BAL6" s="372"/>
      <c r="BAM6" s="372"/>
      <c r="BAN6" s="372"/>
      <c r="BAO6" s="372"/>
      <c r="BAP6" s="372"/>
      <c r="BAQ6" s="372"/>
      <c r="BAR6" s="372"/>
      <c r="BAS6" s="372"/>
      <c r="BAT6" s="372"/>
      <c r="BAU6" s="372"/>
      <c r="BAV6" s="372"/>
      <c r="BAW6" s="372"/>
      <c r="BAX6" s="372"/>
      <c r="BAY6" s="372"/>
      <c r="BAZ6" s="372"/>
      <c r="BBA6" s="372"/>
      <c r="BBB6" s="372"/>
      <c r="BBC6" s="372"/>
      <c r="BBD6" s="372"/>
      <c r="BBE6" s="372"/>
      <c r="BBF6" s="372"/>
      <c r="BBG6" s="372"/>
      <c r="BBH6" s="372"/>
      <c r="BBI6" s="372"/>
      <c r="BBJ6" s="372"/>
      <c r="BBK6" s="372"/>
      <c r="BBL6" s="372"/>
      <c r="BBM6" s="372"/>
      <c r="BBN6" s="372"/>
      <c r="BBO6" s="372"/>
      <c r="BBP6" s="372"/>
      <c r="BBQ6" s="372"/>
      <c r="BBR6" s="372"/>
      <c r="BBS6" s="372"/>
      <c r="BBT6" s="372"/>
      <c r="BBU6" s="372"/>
      <c r="BBV6" s="372"/>
      <c r="BBW6" s="372"/>
      <c r="BBX6" s="372"/>
      <c r="BBY6" s="372"/>
      <c r="BBZ6" s="372"/>
      <c r="BCA6" s="372"/>
      <c r="BCB6" s="372"/>
      <c r="BCC6" s="372"/>
      <c r="BCD6" s="372"/>
      <c r="BCE6" s="372"/>
      <c r="BCF6" s="372"/>
      <c r="BCG6" s="372"/>
      <c r="BCH6" s="372"/>
      <c r="BCI6" s="372"/>
      <c r="BCJ6" s="372"/>
      <c r="BCK6" s="372"/>
      <c r="BCL6" s="372"/>
      <c r="BCM6" s="372"/>
      <c r="BCN6" s="372"/>
      <c r="BCO6" s="372"/>
      <c r="BCP6" s="372"/>
      <c r="BCQ6" s="372"/>
      <c r="BCR6" s="372"/>
      <c r="BCS6" s="372"/>
      <c r="BCT6" s="372"/>
      <c r="BCU6" s="372"/>
      <c r="BCV6" s="372"/>
      <c r="BCW6" s="372"/>
      <c r="BCX6" s="372"/>
      <c r="BCY6" s="372"/>
      <c r="BCZ6" s="372"/>
      <c r="BDA6" s="372"/>
      <c r="BDB6" s="372"/>
      <c r="BDC6" s="372"/>
      <c r="BDD6" s="372"/>
      <c r="BDE6" s="372"/>
      <c r="BDF6" s="372"/>
      <c r="BDG6" s="372"/>
      <c r="BDH6" s="372"/>
      <c r="BDI6" s="372"/>
      <c r="BDJ6" s="372"/>
      <c r="BDK6" s="372"/>
      <c r="BDL6" s="372"/>
      <c r="BDM6" s="372"/>
      <c r="BDN6" s="372"/>
      <c r="BDO6" s="372"/>
      <c r="BDP6" s="372"/>
      <c r="BDQ6" s="372"/>
      <c r="BDR6" s="372"/>
      <c r="BDS6" s="372"/>
      <c r="BDT6" s="372"/>
      <c r="BDU6" s="372"/>
      <c r="BDV6" s="372"/>
      <c r="BDW6" s="372"/>
      <c r="BDX6" s="372"/>
      <c r="BDY6" s="372"/>
      <c r="BDZ6" s="372"/>
      <c r="BEA6" s="372"/>
      <c r="BEB6" s="372"/>
      <c r="BEC6" s="372"/>
      <c r="BED6" s="372"/>
      <c r="BEE6" s="372"/>
      <c r="BEF6" s="372"/>
      <c r="BEG6" s="372"/>
      <c r="BEH6" s="372"/>
      <c r="BEI6" s="372"/>
      <c r="BEJ6" s="372"/>
      <c r="BEK6" s="372"/>
      <c r="BEL6" s="372"/>
      <c r="BEM6" s="372"/>
      <c r="BEN6" s="372"/>
      <c r="BEO6" s="372"/>
      <c r="BEP6" s="372"/>
      <c r="BEQ6" s="372"/>
      <c r="BER6" s="372"/>
      <c r="BES6" s="372"/>
      <c r="BET6" s="372"/>
      <c r="BEU6" s="372"/>
      <c r="BEV6" s="372"/>
      <c r="BEW6" s="372"/>
      <c r="BEX6" s="372"/>
      <c r="BEY6" s="372"/>
      <c r="BEZ6" s="372"/>
      <c r="BFA6" s="372"/>
      <c r="BFB6" s="372"/>
      <c r="BFC6" s="372"/>
      <c r="BFD6" s="372"/>
      <c r="BFE6" s="372"/>
      <c r="BFF6" s="372"/>
      <c r="BFG6" s="372"/>
      <c r="BFH6" s="372"/>
      <c r="BFI6" s="372"/>
      <c r="BFJ6" s="372"/>
      <c r="BFK6" s="372"/>
      <c r="BFL6" s="372"/>
      <c r="BFM6" s="372"/>
      <c r="BFN6" s="372"/>
      <c r="BFO6" s="372"/>
      <c r="BFP6" s="372"/>
      <c r="BFQ6" s="372"/>
      <c r="BFR6" s="372"/>
      <c r="BFS6" s="372"/>
      <c r="BFT6" s="372"/>
      <c r="BFU6" s="372"/>
      <c r="BFV6" s="372"/>
      <c r="BFW6" s="372"/>
      <c r="BFX6" s="372"/>
      <c r="BFY6" s="372"/>
      <c r="BFZ6" s="372"/>
      <c r="BGA6" s="372"/>
      <c r="BGB6" s="372"/>
      <c r="BGC6" s="372"/>
      <c r="BGD6" s="372"/>
      <c r="BGE6" s="372"/>
      <c r="BGF6" s="372"/>
      <c r="BGG6" s="372"/>
      <c r="BGH6" s="372"/>
      <c r="BGI6" s="372"/>
      <c r="BGJ6" s="372"/>
      <c r="BGK6" s="372"/>
      <c r="BGL6" s="372"/>
      <c r="BGM6" s="372"/>
      <c r="BGN6" s="372"/>
      <c r="BGO6" s="372"/>
      <c r="BGP6" s="372"/>
      <c r="BGQ6" s="372"/>
      <c r="BGR6" s="372"/>
      <c r="BGS6" s="372"/>
      <c r="BGT6" s="372"/>
      <c r="BGU6" s="372"/>
      <c r="BGV6" s="372"/>
      <c r="BGW6" s="372"/>
      <c r="BGX6" s="372"/>
      <c r="BGY6" s="372"/>
      <c r="BGZ6" s="372"/>
      <c r="BHA6" s="372"/>
      <c r="BHB6" s="372"/>
      <c r="BHC6" s="372"/>
      <c r="BHD6" s="372"/>
      <c r="BHE6" s="372"/>
      <c r="BHF6" s="372"/>
      <c r="BHG6" s="372"/>
      <c r="BHH6" s="372"/>
      <c r="BHI6" s="372"/>
      <c r="BHJ6" s="372"/>
      <c r="BHK6" s="372"/>
      <c r="BHL6" s="372"/>
      <c r="BHM6" s="372"/>
      <c r="BHN6" s="372"/>
      <c r="BHO6" s="372"/>
      <c r="BHP6" s="372"/>
      <c r="BHQ6" s="372"/>
      <c r="BHR6" s="372"/>
      <c r="BHS6" s="372"/>
      <c r="BHT6" s="372"/>
      <c r="BHU6" s="372"/>
      <c r="BHV6" s="372"/>
      <c r="BHW6" s="372"/>
      <c r="BHX6" s="372"/>
      <c r="BHY6" s="372"/>
      <c r="BHZ6" s="372"/>
      <c r="BIA6" s="372"/>
      <c r="BIB6" s="372"/>
      <c r="BIC6" s="372"/>
      <c r="BID6" s="372"/>
      <c r="BIE6" s="372"/>
      <c r="BIF6" s="372"/>
      <c r="BIG6" s="372"/>
      <c r="BIH6" s="372"/>
      <c r="BII6" s="372"/>
      <c r="BIJ6" s="372"/>
      <c r="BIK6" s="372"/>
      <c r="BIL6" s="372"/>
      <c r="BIM6" s="372"/>
      <c r="BIN6" s="372"/>
      <c r="BIO6" s="372"/>
      <c r="BIP6" s="372"/>
      <c r="BIQ6" s="372"/>
      <c r="BIR6" s="372"/>
      <c r="BIS6" s="372"/>
      <c r="BIT6" s="372"/>
      <c r="BIU6" s="372"/>
      <c r="BIV6" s="372"/>
      <c r="BIW6" s="372"/>
      <c r="BIX6" s="372"/>
      <c r="BIY6" s="372"/>
      <c r="BIZ6" s="372"/>
      <c r="BJA6" s="372"/>
      <c r="BJB6" s="372"/>
      <c r="BJC6" s="372"/>
      <c r="BJD6" s="372"/>
      <c r="BJE6" s="372"/>
      <c r="BJF6" s="372"/>
      <c r="BJG6" s="372"/>
      <c r="BJH6" s="372"/>
      <c r="BJI6" s="372"/>
      <c r="BJJ6" s="372"/>
      <c r="BJK6" s="372"/>
      <c r="BJL6" s="372"/>
      <c r="BJM6" s="372"/>
      <c r="BJN6" s="372"/>
      <c r="BJO6" s="372"/>
      <c r="BJP6" s="372"/>
      <c r="BJQ6" s="372"/>
      <c r="BJR6" s="372"/>
      <c r="BJS6" s="372"/>
      <c r="BJT6" s="372"/>
      <c r="BJU6" s="372"/>
      <c r="BJV6" s="372"/>
      <c r="BJW6" s="372"/>
      <c r="BJX6" s="372"/>
      <c r="BJY6" s="372"/>
      <c r="BJZ6" s="372"/>
      <c r="BKA6" s="372"/>
      <c r="BKB6" s="372"/>
      <c r="BKC6" s="372"/>
      <c r="BKD6" s="372"/>
      <c r="BKE6" s="372"/>
      <c r="BKF6" s="372"/>
      <c r="BKG6" s="372"/>
      <c r="BKH6" s="372"/>
      <c r="BKI6" s="372"/>
      <c r="BKJ6" s="372"/>
      <c r="BKK6" s="372"/>
      <c r="BKL6" s="372"/>
      <c r="BKM6" s="372"/>
      <c r="BKN6" s="372"/>
      <c r="BKO6" s="372"/>
      <c r="BKP6" s="372"/>
      <c r="BKQ6" s="372"/>
      <c r="BKR6" s="372"/>
      <c r="BKS6" s="372"/>
      <c r="BKT6" s="372"/>
      <c r="BKU6" s="372"/>
      <c r="BKV6" s="372"/>
      <c r="BKW6" s="372"/>
      <c r="BKX6" s="372"/>
      <c r="BKY6" s="372"/>
      <c r="BKZ6" s="372"/>
      <c r="BLA6" s="372"/>
      <c r="BLB6" s="372"/>
      <c r="BLC6" s="372"/>
      <c r="BLD6" s="372"/>
      <c r="BLE6" s="372"/>
      <c r="BLF6" s="372"/>
      <c r="BLG6" s="372"/>
      <c r="BLH6" s="372"/>
      <c r="BLI6" s="372"/>
      <c r="BLJ6" s="372"/>
      <c r="BLK6" s="372"/>
      <c r="BLL6" s="372"/>
      <c r="BLM6" s="372"/>
      <c r="BLN6" s="372"/>
      <c r="BLO6" s="372"/>
      <c r="BLP6" s="372"/>
      <c r="BLQ6" s="372"/>
      <c r="BLR6" s="372"/>
      <c r="BLS6" s="372"/>
      <c r="BLT6" s="372"/>
      <c r="BLU6" s="372"/>
      <c r="BLV6" s="372"/>
      <c r="BLW6" s="372"/>
      <c r="BLX6" s="372"/>
      <c r="BLY6" s="372"/>
      <c r="BLZ6" s="372"/>
      <c r="BMA6" s="372"/>
      <c r="BMB6" s="372"/>
      <c r="BMC6" s="372"/>
      <c r="BMD6" s="372"/>
      <c r="BME6" s="372"/>
      <c r="BMF6" s="372"/>
      <c r="BMG6" s="372"/>
      <c r="BMH6" s="372"/>
      <c r="BMI6" s="372"/>
      <c r="BMJ6" s="372"/>
      <c r="BMK6" s="372"/>
      <c r="BML6" s="372"/>
      <c r="BMM6" s="372"/>
      <c r="BMN6" s="372"/>
      <c r="BMO6" s="372"/>
      <c r="BMP6" s="372"/>
      <c r="BMQ6" s="372"/>
      <c r="BMR6" s="372"/>
      <c r="BMS6" s="372"/>
      <c r="BMT6" s="372"/>
      <c r="BMU6" s="372"/>
      <c r="BMV6" s="372"/>
      <c r="BMW6" s="372"/>
      <c r="BMX6" s="372"/>
      <c r="BMY6" s="372"/>
      <c r="BMZ6" s="372"/>
      <c r="BNA6" s="372"/>
      <c r="BNB6" s="372"/>
      <c r="BNC6" s="372"/>
      <c r="BND6" s="372"/>
      <c r="BNE6" s="372"/>
      <c r="BNF6" s="372"/>
      <c r="BNG6" s="372"/>
      <c r="BNH6" s="372"/>
      <c r="BNI6" s="372"/>
      <c r="BNJ6" s="372"/>
      <c r="BNK6" s="372"/>
      <c r="BNL6" s="372"/>
      <c r="BNM6" s="372"/>
      <c r="BNN6" s="372"/>
      <c r="BNO6" s="372"/>
      <c r="BNP6" s="372"/>
      <c r="BNQ6" s="372"/>
      <c r="BNR6" s="372"/>
      <c r="BNS6" s="372"/>
      <c r="BNT6" s="372"/>
      <c r="BNU6" s="372"/>
      <c r="BNV6" s="372"/>
      <c r="BNW6" s="372"/>
      <c r="BNX6" s="372"/>
      <c r="BNY6" s="372"/>
      <c r="BNZ6" s="372"/>
      <c r="BOA6" s="372"/>
      <c r="BOB6" s="372"/>
      <c r="BOC6" s="372"/>
      <c r="BOD6" s="372"/>
      <c r="BOE6" s="372"/>
      <c r="BOF6" s="372"/>
      <c r="BOG6" s="372"/>
      <c r="BOH6" s="372"/>
      <c r="BOI6" s="372"/>
      <c r="BOJ6" s="372"/>
      <c r="BOK6" s="372"/>
      <c r="BOL6" s="372"/>
      <c r="BOM6" s="372"/>
      <c r="BON6" s="372"/>
      <c r="BOO6" s="372"/>
      <c r="BOP6" s="372"/>
      <c r="BOQ6" s="372"/>
      <c r="BOR6" s="372"/>
      <c r="BOS6" s="372"/>
      <c r="BOT6" s="372"/>
      <c r="BOU6" s="372"/>
      <c r="BOV6" s="372"/>
      <c r="BOW6" s="372"/>
      <c r="BOX6" s="372"/>
      <c r="BOY6" s="372"/>
      <c r="BOZ6" s="372"/>
      <c r="BPA6" s="372"/>
      <c r="BPB6" s="372"/>
      <c r="BPC6" s="372"/>
      <c r="BPD6" s="372"/>
      <c r="BPE6" s="372"/>
      <c r="BPF6" s="372"/>
      <c r="BPG6" s="372"/>
      <c r="BPH6" s="372"/>
      <c r="BPI6" s="372"/>
      <c r="BPJ6" s="372"/>
      <c r="BPK6" s="372"/>
      <c r="BPL6" s="372"/>
      <c r="BPM6" s="372"/>
      <c r="BPN6" s="372"/>
      <c r="BPO6" s="372"/>
      <c r="BPP6" s="372"/>
      <c r="BPQ6" s="372"/>
      <c r="BPR6" s="372"/>
      <c r="BPS6" s="372"/>
      <c r="BPT6" s="372"/>
      <c r="BPU6" s="372"/>
      <c r="BPV6" s="372"/>
      <c r="BPW6" s="372"/>
      <c r="BPX6" s="372"/>
      <c r="BPY6" s="372"/>
      <c r="BPZ6" s="372"/>
      <c r="BQA6" s="372"/>
      <c r="BQB6" s="372"/>
      <c r="BQC6" s="372"/>
      <c r="BQD6" s="372"/>
      <c r="BQE6" s="372"/>
      <c r="BQF6" s="372"/>
      <c r="BQG6" s="372"/>
      <c r="BQH6" s="372"/>
      <c r="BQI6" s="372"/>
      <c r="BQJ6" s="372"/>
      <c r="BQK6" s="372"/>
      <c r="BQL6" s="372"/>
      <c r="BQM6" s="372"/>
      <c r="BQN6" s="372"/>
      <c r="BQO6" s="372"/>
      <c r="BQP6" s="372"/>
      <c r="BQQ6" s="372"/>
      <c r="BQR6" s="372"/>
      <c r="BQS6" s="372"/>
      <c r="BQT6" s="372"/>
      <c r="BQU6" s="372"/>
      <c r="BQV6" s="372"/>
      <c r="BQW6" s="372"/>
      <c r="BQX6" s="372"/>
      <c r="BQY6" s="372"/>
      <c r="BQZ6" s="372"/>
      <c r="BRA6" s="372"/>
      <c r="BRB6" s="372"/>
      <c r="BRC6" s="372"/>
      <c r="BRD6" s="372"/>
      <c r="BRE6" s="372"/>
      <c r="BRF6" s="372"/>
      <c r="BRG6" s="372"/>
      <c r="BRH6" s="372"/>
      <c r="BRI6" s="372"/>
      <c r="BRJ6" s="372"/>
      <c r="BRK6" s="372"/>
      <c r="BRL6" s="372"/>
      <c r="BRM6" s="372"/>
      <c r="BRN6" s="372"/>
      <c r="BRO6" s="372"/>
      <c r="BRP6" s="372"/>
      <c r="BRQ6" s="372"/>
      <c r="BRR6" s="372"/>
      <c r="BRS6" s="372"/>
      <c r="BRT6" s="372"/>
      <c r="BRU6" s="372"/>
      <c r="BRV6" s="372"/>
      <c r="BRW6" s="372"/>
      <c r="BRX6" s="372"/>
      <c r="BRY6" s="372"/>
      <c r="BRZ6" s="372"/>
      <c r="BSA6" s="372"/>
      <c r="BSB6" s="372"/>
      <c r="BSC6" s="372"/>
      <c r="BSD6" s="372"/>
      <c r="BSE6" s="372"/>
      <c r="BSF6" s="372"/>
      <c r="BSG6" s="372"/>
      <c r="BSH6" s="372"/>
      <c r="BSI6" s="372"/>
      <c r="BSJ6" s="372"/>
      <c r="BSK6" s="372"/>
      <c r="BSL6" s="372"/>
      <c r="BSM6" s="372"/>
      <c r="BSN6" s="372"/>
      <c r="BSO6" s="372"/>
      <c r="BSP6" s="372"/>
      <c r="BSQ6" s="372"/>
      <c r="BSR6" s="372"/>
      <c r="BSS6" s="372"/>
      <c r="BST6" s="372"/>
      <c r="BSU6" s="372"/>
      <c r="BSV6" s="372"/>
      <c r="BSW6" s="372"/>
      <c r="BSX6" s="372"/>
      <c r="BSY6" s="372"/>
      <c r="BSZ6" s="372"/>
      <c r="BTA6" s="372"/>
      <c r="BTB6" s="372"/>
      <c r="BTC6" s="372"/>
      <c r="BTD6" s="372"/>
      <c r="BTE6" s="372"/>
      <c r="BTF6" s="372"/>
      <c r="BTG6" s="372"/>
      <c r="BTH6" s="372"/>
      <c r="BTI6" s="372"/>
      <c r="BTJ6" s="372"/>
      <c r="BTK6" s="372"/>
      <c r="BTL6" s="372"/>
      <c r="BTM6" s="372"/>
      <c r="BTN6" s="372"/>
      <c r="BTO6" s="372"/>
      <c r="BTP6" s="372"/>
      <c r="BTQ6" s="372"/>
      <c r="BTR6" s="372"/>
      <c r="BTS6" s="372"/>
      <c r="BTT6" s="372"/>
      <c r="BTU6" s="372"/>
      <c r="BTV6" s="372"/>
      <c r="BTW6" s="372"/>
      <c r="BTX6" s="372"/>
      <c r="BTY6" s="372"/>
      <c r="BTZ6" s="372"/>
      <c r="BUA6" s="372"/>
      <c r="BUB6" s="372"/>
      <c r="BUC6" s="372"/>
      <c r="BUD6" s="372"/>
      <c r="BUE6" s="372"/>
      <c r="BUF6" s="372"/>
      <c r="BUG6" s="372"/>
      <c r="BUH6" s="372"/>
      <c r="BUI6" s="372"/>
      <c r="BUJ6" s="372"/>
      <c r="BUK6" s="372"/>
      <c r="BUL6" s="372"/>
      <c r="BUM6" s="372"/>
      <c r="BUN6" s="372"/>
      <c r="BUO6" s="372"/>
      <c r="BUP6" s="372"/>
      <c r="BUQ6" s="372"/>
      <c r="BUR6" s="372"/>
      <c r="BUS6" s="372"/>
      <c r="BUT6" s="372"/>
      <c r="BUU6" s="372"/>
      <c r="BUV6" s="372"/>
      <c r="BUW6" s="372"/>
      <c r="BUX6" s="372"/>
      <c r="BUY6" s="372"/>
      <c r="BUZ6" s="372"/>
      <c r="BVA6" s="372"/>
      <c r="BVB6" s="372"/>
      <c r="BVC6" s="372"/>
      <c r="BVD6" s="372"/>
      <c r="BVE6" s="372"/>
      <c r="BVF6" s="372"/>
      <c r="BVG6" s="372"/>
      <c r="BVH6" s="372"/>
      <c r="BVI6" s="372"/>
      <c r="BVJ6" s="372"/>
      <c r="BVK6" s="372"/>
      <c r="BVL6" s="372"/>
      <c r="BVM6" s="372"/>
      <c r="BVN6" s="372"/>
      <c r="BVO6" s="372"/>
      <c r="BVP6" s="372"/>
      <c r="BVQ6" s="372"/>
      <c r="BVR6" s="372"/>
      <c r="BVS6" s="372"/>
      <c r="BVT6" s="372"/>
      <c r="BVU6" s="372"/>
      <c r="BVV6" s="372"/>
      <c r="BVW6" s="372"/>
      <c r="BVX6" s="372"/>
      <c r="BVY6" s="372"/>
      <c r="BVZ6" s="372"/>
      <c r="BWA6" s="372"/>
      <c r="BWB6" s="372"/>
      <c r="BWC6" s="372"/>
      <c r="BWD6" s="372"/>
      <c r="BWE6" s="372"/>
      <c r="BWF6" s="372"/>
      <c r="BWG6" s="372"/>
      <c r="BWH6" s="372"/>
      <c r="BWI6" s="372"/>
      <c r="BWJ6" s="372"/>
      <c r="BWK6" s="372"/>
      <c r="BWL6" s="372"/>
      <c r="BWM6" s="372"/>
      <c r="BWN6" s="372"/>
      <c r="BWO6" s="372"/>
      <c r="BWP6" s="372"/>
      <c r="BWQ6" s="372"/>
      <c r="BWR6" s="372"/>
      <c r="BWS6" s="372"/>
      <c r="BWT6" s="372"/>
      <c r="BWU6" s="372"/>
      <c r="BWV6" s="372"/>
      <c r="BWW6" s="372"/>
      <c r="BWX6" s="372"/>
      <c r="BWY6" s="372"/>
      <c r="BWZ6" s="372"/>
      <c r="BXA6" s="372"/>
      <c r="BXB6" s="372"/>
      <c r="BXC6" s="372"/>
      <c r="BXD6" s="372"/>
      <c r="BXE6" s="372"/>
      <c r="BXF6" s="372"/>
      <c r="BXG6" s="372"/>
      <c r="BXH6" s="372"/>
      <c r="BXI6" s="372"/>
      <c r="BXJ6" s="372"/>
      <c r="BXK6" s="372"/>
      <c r="BXL6" s="372"/>
      <c r="BXM6" s="372"/>
      <c r="BXN6" s="372"/>
      <c r="BXO6" s="372"/>
      <c r="BXP6" s="372"/>
      <c r="BXQ6" s="372"/>
      <c r="BXR6" s="372"/>
      <c r="BXS6" s="372"/>
      <c r="BXT6" s="372"/>
      <c r="BXU6" s="372"/>
      <c r="BXV6" s="372"/>
      <c r="BXW6" s="372"/>
      <c r="BXX6" s="372"/>
      <c r="BXY6" s="372"/>
      <c r="BXZ6" s="372"/>
      <c r="BYA6" s="372"/>
      <c r="BYB6" s="372"/>
      <c r="BYC6" s="372"/>
      <c r="BYD6" s="372"/>
      <c r="BYE6" s="372"/>
      <c r="BYF6" s="372"/>
      <c r="BYG6" s="372"/>
      <c r="BYH6" s="372"/>
      <c r="BYI6" s="372"/>
      <c r="BYJ6" s="372"/>
      <c r="BYK6" s="372"/>
      <c r="BYL6" s="372"/>
      <c r="BYM6" s="372"/>
      <c r="BYN6" s="372"/>
      <c r="BYO6" s="372"/>
      <c r="BYP6" s="372"/>
      <c r="BYQ6" s="372"/>
      <c r="BYR6" s="372"/>
      <c r="BYS6" s="372"/>
      <c r="BYT6" s="372"/>
      <c r="BYU6" s="372"/>
      <c r="BYV6" s="372"/>
      <c r="BYW6" s="372"/>
      <c r="BYX6" s="372"/>
      <c r="BYY6" s="372"/>
      <c r="BYZ6" s="372"/>
      <c r="BZA6" s="372"/>
      <c r="BZB6" s="372"/>
      <c r="BZC6" s="372"/>
      <c r="BZD6" s="372"/>
      <c r="BZE6" s="372"/>
      <c r="BZF6" s="372"/>
      <c r="BZG6" s="372"/>
      <c r="BZH6" s="372"/>
      <c r="BZI6" s="372"/>
      <c r="BZJ6" s="372"/>
      <c r="BZK6" s="372"/>
      <c r="BZL6" s="372"/>
      <c r="BZM6" s="372"/>
      <c r="BZN6" s="372"/>
      <c r="BZO6" s="372"/>
      <c r="BZP6" s="372"/>
      <c r="BZQ6" s="372"/>
      <c r="BZR6" s="372"/>
      <c r="BZS6" s="372"/>
      <c r="BZT6" s="372"/>
      <c r="BZU6" s="372"/>
      <c r="BZV6" s="372"/>
      <c r="BZW6" s="372"/>
      <c r="BZX6" s="372"/>
      <c r="BZY6" s="372"/>
      <c r="BZZ6" s="372"/>
      <c r="CAA6" s="372"/>
      <c r="CAB6" s="372"/>
      <c r="CAC6" s="372"/>
      <c r="CAD6" s="372"/>
      <c r="CAE6" s="372"/>
      <c r="CAF6" s="372"/>
      <c r="CAG6" s="372"/>
      <c r="CAH6" s="372"/>
      <c r="CAI6" s="372"/>
      <c r="CAJ6" s="372"/>
      <c r="CAK6" s="372"/>
      <c r="CAL6" s="372"/>
      <c r="CAM6" s="372"/>
      <c r="CAN6" s="372"/>
      <c r="CAO6" s="372"/>
      <c r="CAP6" s="372"/>
      <c r="CAQ6" s="372"/>
      <c r="CAR6" s="372"/>
      <c r="CAS6" s="372"/>
      <c r="CAT6" s="372"/>
      <c r="CAU6" s="372"/>
      <c r="CAV6" s="372"/>
      <c r="CAW6" s="372"/>
      <c r="CAX6" s="372"/>
      <c r="CAY6" s="372"/>
      <c r="CAZ6" s="372"/>
      <c r="CBA6" s="372"/>
      <c r="CBB6" s="372"/>
      <c r="CBC6" s="372"/>
      <c r="CBD6" s="372"/>
      <c r="CBE6" s="372"/>
      <c r="CBF6" s="372"/>
      <c r="CBG6" s="372"/>
      <c r="CBH6" s="372"/>
      <c r="CBI6" s="372"/>
      <c r="CBJ6" s="372"/>
      <c r="CBK6" s="372"/>
      <c r="CBL6" s="372"/>
      <c r="CBM6" s="372"/>
      <c r="CBN6" s="372"/>
      <c r="CBO6" s="372"/>
      <c r="CBP6" s="372"/>
      <c r="CBQ6" s="372"/>
      <c r="CBR6" s="372"/>
      <c r="CBS6" s="372"/>
      <c r="CBT6" s="372"/>
      <c r="CBU6" s="372"/>
      <c r="CBV6" s="372"/>
      <c r="CBW6" s="372"/>
      <c r="CBX6" s="372"/>
      <c r="CBY6" s="372"/>
      <c r="CBZ6" s="372"/>
      <c r="CCA6" s="372"/>
      <c r="CCB6" s="372"/>
      <c r="CCC6" s="372"/>
      <c r="CCD6" s="372"/>
      <c r="CCE6" s="372"/>
      <c r="CCF6" s="372"/>
      <c r="CCG6" s="372"/>
      <c r="CCH6" s="372"/>
      <c r="CCI6" s="372"/>
      <c r="CCJ6" s="372"/>
      <c r="CCK6" s="372"/>
      <c r="CCL6" s="372"/>
      <c r="CCM6" s="372"/>
      <c r="CCN6" s="372"/>
      <c r="CCO6" s="372"/>
      <c r="CCP6" s="372"/>
      <c r="CCQ6" s="372"/>
      <c r="CCR6" s="372"/>
      <c r="CCS6" s="372"/>
      <c r="CCT6" s="372"/>
      <c r="CCU6" s="372"/>
      <c r="CCV6" s="372"/>
      <c r="CCW6" s="372"/>
      <c r="CCX6" s="372"/>
      <c r="CCY6" s="372"/>
      <c r="CCZ6" s="372"/>
      <c r="CDA6" s="372"/>
      <c r="CDB6" s="372"/>
      <c r="CDC6" s="372"/>
      <c r="CDD6" s="372"/>
      <c r="CDE6" s="372"/>
      <c r="CDF6" s="372"/>
      <c r="CDG6" s="372"/>
      <c r="CDH6" s="372"/>
      <c r="CDI6" s="372"/>
      <c r="CDJ6" s="372"/>
      <c r="CDK6" s="372"/>
      <c r="CDL6" s="372"/>
      <c r="CDM6" s="372"/>
      <c r="CDN6" s="372"/>
      <c r="CDO6" s="372"/>
      <c r="CDP6" s="372"/>
      <c r="CDQ6" s="372"/>
      <c r="CDR6" s="372"/>
      <c r="CDS6" s="372"/>
      <c r="CDT6" s="372"/>
      <c r="CDU6" s="372"/>
      <c r="CDV6" s="372"/>
      <c r="CDW6" s="372"/>
      <c r="CDX6" s="372"/>
      <c r="CDY6" s="372"/>
      <c r="CDZ6" s="372"/>
      <c r="CEA6" s="372"/>
      <c r="CEB6" s="372"/>
      <c r="CEC6" s="372"/>
      <c r="CED6" s="372"/>
      <c r="CEE6" s="372"/>
      <c r="CEF6" s="372"/>
      <c r="CEG6" s="372"/>
      <c r="CEH6" s="372"/>
      <c r="CEI6" s="372"/>
      <c r="CEJ6" s="372"/>
      <c r="CEK6" s="372"/>
      <c r="CEL6" s="372"/>
      <c r="CEM6" s="372"/>
      <c r="CEN6" s="372"/>
      <c r="CEO6" s="372"/>
      <c r="CEP6" s="372"/>
      <c r="CEQ6" s="372"/>
      <c r="CER6" s="372"/>
      <c r="CES6" s="372"/>
      <c r="CET6" s="372"/>
      <c r="CEU6" s="372"/>
      <c r="CEV6" s="372"/>
      <c r="CEW6" s="372"/>
      <c r="CEX6" s="372"/>
      <c r="CEY6" s="372"/>
      <c r="CEZ6" s="372"/>
      <c r="CFA6" s="372"/>
      <c r="CFB6" s="372"/>
      <c r="CFC6" s="372"/>
      <c r="CFD6" s="372"/>
      <c r="CFE6" s="372"/>
      <c r="CFF6" s="372"/>
      <c r="CFG6" s="372"/>
      <c r="CFH6" s="372"/>
      <c r="CFI6" s="372"/>
      <c r="CFJ6" s="372"/>
      <c r="CFK6" s="372"/>
      <c r="CFL6" s="372"/>
      <c r="CFM6" s="372"/>
      <c r="CFN6" s="372"/>
      <c r="CFO6" s="372"/>
      <c r="CFP6" s="372"/>
      <c r="CFQ6" s="372"/>
      <c r="CFR6" s="372"/>
      <c r="CFS6" s="372"/>
      <c r="CFT6" s="372"/>
      <c r="CFU6" s="372"/>
      <c r="CFV6" s="372"/>
    </row>
    <row r="7" spans="1:2206" s="260" customFormat="1" ht="25.5" customHeight="1">
      <c r="A7" s="592">
        <f t="shared" si="0"/>
        <v>4</v>
      </c>
      <c r="B7" s="593">
        <v>8972.74</v>
      </c>
      <c r="C7" s="345">
        <v>8983.7099999999991</v>
      </c>
      <c r="D7" s="270" t="s">
        <v>16</v>
      </c>
      <c r="E7" s="271">
        <v>45</v>
      </c>
      <c r="F7" s="264"/>
      <c r="G7" s="264"/>
      <c r="H7" s="264"/>
      <c r="I7" s="264"/>
      <c r="J7" s="264"/>
      <c r="K7" s="271"/>
      <c r="L7" s="276" t="s">
        <v>210</v>
      </c>
      <c r="M7" s="594">
        <f>SUMPRODUCT((E$3:K$3="토사")*(E7:K7)*((E$2:K$2="형식-5")*1.488+(E$2:K$2="형식-7")*1.463+(E$2:K$2="형식-8")*1.838))</f>
        <v>66.959999999999994</v>
      </c>
      <c r="N7" s="595">
        <f>SUMPRODUCT((E$3:K$3="리핑")*(E7:K7)*((E$2:K$2="형식-5")*1.488+(E$2:K$2="형식-7")*1.463+(E$2:K$2="형식-8")*1.838))</f>
        <v>0</v>
      </c>
      <c r="O7" s="276">
        <f>SUMPRODUCT((E$3:K$3="발파")*(E7:K7)*((E$2:K$2="형식-5")*0.546+(E$2:K$2="형식-7")*1.463+(E$2:K$2="형식-8")*1.838))</f>
        <v>0</v>
      </c>
      <c r="P7" s="596">
        <f>SUMPRODUCT((E$3:K$3="토사")*(E7:K7)*((E$2:K$2="형식-5")*0.942+(E$2:K$2="형식-7")*0.943+(E$2:K$2="형식-8")*1.163))</f>
        <v>42.39</v>
      </c>
      <c r="Q7" s="276">
        <f>SUMPRODUCT((E$3:K$3="리핑")*(E7:K7)*((E$2:K$2="형식-5")*0.942+(E$2:K$2="형식-7")*0.943+(E$2:K$2="형식-8")*1.163))</f>
        <v>0</v>
      </c>
      <c r="R7" s="596">
        <f>ROUND(
  1.03*
  SUMPRODUCT(
    (E$2:K$2="형식-5")*
    ((E$3:K$3="토사")+(E$3:K$3="리핑")+(E$3:K$3="발파"))*
    (E7:K7)
  )
  *0.00166,3)</f>
        <v>7.6999999999999999E-2</v>
      </c>
      <c r="S7" s="369">
        <f>ROUND(
  0.03*
  SUMPRODUCT(
    (E$2:K$2="형식-5")*
    ((E$3:K$3="토사")+(E$3:K$3="리핑")+(E$3:K$3="발파"))*
    (E7:K7)
  )
  *0.00166,3)</f>
        <v>2E-3</v>
      </c>
      <c r="T7" s="596"/>
      <c r="U7" s="596"/>
      <c r="V7" s="596"/>
      <c r="W7" s="369"/>
      <c r="X7" s="372"/>
      <c r="Y7" s="372"/>
      <c r="Z7" s="372"/>
      <c r="AA7" s="372"/>
      <c r="AB7" s="372"/>
      <c r="AC7" s="372"/>
      <c r="AD7" s="372"/>
      <c r="AE7" s="372"/>
      <c r="AF7" s="372"/>
      <c r="AG7" s="372"/>
      <c r="AH7" s="372"/>
      <c r="AI7" s="372"/>
      <c r="AJ7" s="372"/>
      <c r="AK7" s="372"/>
      <c r="AL7" s="372"/>
      <c r="AM7" s="372"/>
      <c r="AN7" s="372"/>
      <c r="AO7" s="372"/>
      <c r="AP7" s="372"/>
      <c r="AQ7" s="372"/>
      <c r="AR7" s="372"/>
      <c r="AS7" s="372"/>
      <c r="AT7" s="372"/>
      <c r="AU7" s="372"/>
      <c r="AV7" s="372"/>
      <c r="AW7" s="372"/>
      <c r="AX7" s="372"/>
      <c r="AY7" s="372"/>
      <c r="AZ7" s="372"/>
      <c r="BA7" s="372"/>
      <c r="BB7" s="372"/>
      <c r="BC7" s="372"/>
      <c r="BD7" s="372"/>
      <c r="BE7" s="372"/>
      <c r="BF7" s="372"/>
      <c r="BG7" s="372"/>
      <c r="BH7" s="372"/>
      <c r="BI7" s="372"/>
      <c r="BJ7" s="372"/>
      <c r="BK7" s="372"/>
      <c r="BL7" s="372"/>
      <c r="BM7" s="372"/>
      <c r="BN7" s="372"/>
      <c r="BO7" s="372"/>
      <c r="BP7" s="372"/>
      <c r="BQ7" s="372"/>
      <c r="BR7" s="372"/>
      <c r="BS7" s="372"/>
      <c r="BT7" s="372"/>
      <c r="BU7" s="372"/>
      <c r="BV7" s="372"/>
      <c r="BW7" s="372"/>
      <c r="BX7" s="372"/>
      <c r="BY7" s="372"/>
      <c r="BZ7" s="372"/>
      <c r="CA7" s="372"/>
      <c r="CB7" s="372"/>
      <c r="CC7" s="372"/>
      <c r="CD7" s="372"/>
      <c r="CE7" s="372"/>
      <c r="CF7" s="372"/>
      <c r="CG7" s="372"/>
      <c r="CH7" s="372"/>
      <c r="CI7" s="372"/>
      <c r="CJ7" s="372"/>
      <c r="CK7" s="372"/>
      <c r="CL7" s="372"/>
      <c r="CM7" s="372"/>
      <c r="CN7" s="372"/>
      <c r="CO7" s="372"/>
      <c r="CP7" s="372"/>
      <c r="CQ7" s="372"/>
      <c r="CR7" s="372"/>
      <c r="CS7" s="372"/>
      <c r="CT7" s="372"/>
      <c r="CU7" s="372"/>
      <c r="CV7" s="372"/>
      <c r="CW7" s="372"/>
      <c r="CX7" s="372"/>
      <c r="CY7" s="372"/>
      <c r="CZ7" s="372"/>
      <c r="DA7" s="372"/>
      <c r="DB7" s="372"/>
      <c r="DC7" s="372"/>
      <c r="DD7" s="372"/>
      <c r="DE7" s="372"/>
      <c r="DF7" s="372"/>
      <c r="DG7" s="372"/>
      <c r="DH7" s="372"/>
      <c r="DI7" s="372"/>
      <c r="DJ7" s="372"/>
      <c r="DK7" s="372"/>
      <c r="DL7" s="372"/>
      <c r="DM7" s="372"/>
      <c r="DN7" s="372"/>
      <c r="DO7" s="372"/>
      <c r="DP7" s="372"/>
      <c r="DQ7" s="372"/>
      <c r="DR7" s="372"/>
      <c r="DS7" s="372"/>
      <c r="DT7" s="372"/>
      <c r="DU7" s="372"/>
      <c r="DV7" s="372"/>
      <c r="DW7" s="372"/>
      <c r="DX7" s="372"/>
      <c r="DY7" s="372"/>
      <c r="DZ7" s="372"/>
      <c r="EA7" s="372"/>
      <c r="EB7" s="372"/>
      <c r="EC7" s="372"/>
      <c r="ED7" s="372"/>
      <c r="EE7" s="372"/>
      <c r="EF7" s="372"/>
      <c r="EG7" s="372"/>
      <c r="EH7" s="372"/>
      <c r="EI7" s="372"/>
      <c r="EJ7" s="372"/>
      <c r="EK7" s="372"/>
      <c r="EL7" s="372"/>
      <c r="EM7" s="372"/>
      <c r="EN7" s="372"/>
      <c r="EO7" s="372"/>
      <c r="EP7" s="372"/>
      <c r="EQ7" s="372"/>
      <c r="ER7" s="372"/>
      <c r="ES7" s="372"/>
      <c r="ET7" s="372"/>
      <c r="EU7" s="372"/>
      <c r="EV7" s="372"/>
      <c r="EW7" s="372"/>
      <c r="EX7" s="372"/>
      <c r="EY7" s="372"/>
      <c r="EZ7" s="372"/>
      <c r="FA7" s="372"/>
      <c r="FB7" s="372"/>
      <c r="FC7" s="372"/>
      <c r="FD7" s="372"/>
      <c r="FE7" s="372"/>
      <c r="FF7" s="372"/>
      <c r="FG7" s="372"/>
      <c r="FH7" s="372"/>
      <c r="FI7" s="372"/>
      <c r="FJ7" s="372"/>
      <c r="FK7" s="372"/>
      <c r="FL7" s="372"/>
      <c r="FM7" s="372"/>
      <c r="FN7" s="372"/>
      <c r="FO7" s="372"/>
      <c r="FP7" s="372"/>
      <c r="FQ7" s="372"/>
      <c r="FR7" s="372"/>
      <c r="FS7" s="372"/>
      <c r="FT7" s="372"/>
      <c r="FU7" s="372"/>
      <c r="FV7" s="372"/>
      <c r="FW7" s="372"/>
      <c r="FX7" s="372"/>
      <c r="FY7" s="372"/>
      <c r="FZ7" s="372"/>
      <c r="GA7" s="372"/>
      <c r="GB7" s="372"/>
      <c r="GC7" s="372"/>
      <c r="GD7" s="372"/>
      <c r="GE7" s="372"/>
      <c r="GF7" s="372"/>
      <c r="GG7" s="372"/>
      <c r="GH7" s="372"/>
      <c r="GI7" s="372"/>
      <c r="GJ7" s="372"/>
      <c r="GK7" s="372"/>
      <c r="GL7" s="372"/>
      <c r="GM7" s="372"/>
      <c r="GN7" s="372"/>
      <c r="GO7" s="372"/>
      <c r="GP7" s="372"/>
      <c r="GQ7" s="372"/>
      <c r="GR7" s="372"/>
      <c r="GS7" s="372"/>
      <c r="GT7" s="372"/>
      <c r="GU7" s="372"/>
      <c r="GV7" s="372"/>
      <c r="GW7" s="372"/>
      <c r="GX7" s="372"/>
      <c r="GY7" s="372"/>
      <c r="GZ7" s="372"/>
      <c r="HA7" s="372"/>
      <c r="HB7" s="372"/>
      <c r="HC7" s="372"/>
      <c r="HD7" s="372"/>
      <c r="HE7" s="372"/>
      <c r="HF7" s="372"/>
      <c r="HG7" s="372"/>
      <c r="HH7" s="372"/>
      <c r="HI7" s="372"/>
      <c r="HJ7" s="372"/>
      <c r="HK7" s="372"/>
      <c r="HL7" s="372"/>
      <c r="HM7" s="372"/>
      <c r="HN7" s="372"/>
      <c r="HO7" s="372"/>
      <c r="HP7" s="372"/>
      <c r="HQ7" s="372"/>
      <c r="HR7" s="372"/>
      <c r="HS7" s="372"/>
      <c r="HT7" s="372"/>
      <c r="HU7" s="372"/>
      <c r="HV7" s="372"/>
      <c r="HW7" s="372"/>
      <c r="HX7" s="372"/>
      <c r="HY7" s="372"/>
      <c r="HZ7" s="372"/>
      <c r="IA7" s="372"/>
      <c r="IB7" s="372"/>
      <c r="IC7" s="372"/>
      <c r="ID7" s="372"/>
      <c r="IE7" s="372"/>
      <c r="IF7" s="372"/>
      <c r="IG7" s="372"/>
      <c r="IH7" s="372"/>
      <c r="II7" s="372"/>
      <c r="IJ7" s="372"/>
      <c r="IK7" s="372"/>
      <c r="IL7" s="372"/>
      <c r="IM7" s="372"/>
      <c r="IN7" s="372"/>
      <c r="IO7" s="372"/>
      <c r="IP7" s="372"/>
      <c r="IQ7" s="372"/>
      <c r="IR7" s="372"/>
      <c r="IS7" s="372"/>
      <c r="IT7" s="372"/>
      <c r="IU7" s="372"/>
      <c r="IV7" s="372"/>
      <c r="IW7" s="372"/>
      <c r="IX7" s="372"/>
      <c r="IY7" s="372"/>
      <c r="IZ7" s="372"/>
      <c r="JA7" s="372"/>
      <c r="JB7" s="372"/>
      <c r="JC7" s="372"/>
      <c r="JD7" s="372"/>
      <c r="JE7" s="372"/>
      <c r="JF7" s="372"/>
      <c r="JG7" s="372"/>
      <c r="JH7" s="372"/>
      <c r="JI7" s="372"/>
      <c r="JJ7" s="372"/>
      <c r="JK7" s="372"/>
      <c r="JL7" s="372"/>
      <c r="JM7" s="372"/>
      <c r="JN7" s="372"/>
      <c r="JO7" s="372"/>
      <c r="JP7" s="372"/>
      <c r="JQ7" s="372"/>
      <c r="JR7" s="372"/>
      <c r="JS7" s="372"/>
      <c r="JT7" s="372"/>
      <c r="JU7" s="372"/>
      <c r="JV7" s="372"/>
      <c r="JW7" s="372"/>
      <c r="JX7" s="372"/>
      <c r="JY7" s="372"/>
      <c r="JZ7" s="372"/>
      <c r="KA7" s="372"/>
      <c r="KB7" s="372"/>
      <c r="KC7" s="372"/>
      <c r="KD7" s="372"/>
      <c r="KE7" s="372"/>
      <c r="KF7" s="372"/>
      <c r="KG7" s="372"/>
      <c r="KH7" s="372"/>
      <c r="KI7" s="372"/>
      <c r="KJ7" s="372"/>
      <c r="KK7" s="372"/>
      <c r="KL7" s="372"/>
      <c r="KM7" s="372"/>
      <c r="KN7" s="372"/>
      <c r="KO7" s="372"/>
      <c r="KP7" s="372"/>
      <c r="KQ7" s="372"/>
      <c r="KR7" s="372"/>
      <c r="KS7" s="372"/>
      <c r="KT7" s="372"/>
      <c r="KU7" s="372"/>
      <c r="KV7" s="372"/>
      <c r="KW7" s="372"/>
      <c r="KX7" s="372"/>
      <c r="KY7" s="372"/>
      <c r="KZ7" s="372"/>
      <c r="LA7" s="372"/>
      <c r="LB7" s="372"/>
      <c r="LC7" s="372"/>
      <c r="LD7" s="372"/>
      <c r="LE7" s="372"/>
      <c r="LF7" s="372"/>
      <c r="LG7" s="372"/>
      <c r="LH7" s="372"/>
      <c r="LI7" s="372"/>
      <c r="LJ7" s="372"/>
      <c r="LK7" s="372"/>
      <c r="LL7" s="372"/>
      <c r="LM7" s="372"/>
      <c r="LN7" s="372"/>
      <c r="LO7" s="372"/>
      <c r="LP7" s="372"/>
      <c r="LQ7" s="372"/>
      <c r="LR7" s="372"/>
      <c r="LS7" s="372"/>
      <c r="LT7" s="372"/>
      <c r="LU7" s="372"/>
      <c r="LV7" s="372"/>
      <c r="LW7" s="372"/>
      <c r="LX7" s="372"/>
      <c r="LY7" s="372"/>
      <c r="LZ7" s="372"/>
      <c r="MA7" s="372"/>
      <c r="MB7" s="372"/>
      <c r="MC7" s="372"/>
      <c r="MD7" s="372"/>
      <c r="ME7" s="372"/>
      <c r="MF7" s="372"/>
      <c r="MG7" s="372"/>
      <c r="MH7" s="372"/>
      <c r="MI7" s="372"/>
      <c r="MJ7" s="372"/>
      <c r="MK7" s="372"/>
      <c r="ML7" s="372"/>
      <c r="MM7" s="372"/>
      <c r="MN7" s="372"/>
      <c r="MO7" s="372"/>
      <c r="MP7" s="372"/>
      <c r="MQ7" s="372"/>
      <c r="MR7" s="372"/>
      <c r="MS7" s="372"/>
      <c r="MT7" s="372"/>
      <c r="MU7" s="372"/>
      <c r="MV7" s="372"/>
      <c r="MW7" s="372"/>
      <c r="MX7" s="372"/>
      <c r="MY7" s="372"/>
      <c r="MZ7" s="372"/>
      <c r="NA7" s="372"/>
      <c r="NB7" s="372"/>
      <c r="NC7" s="372"/>
      <c r="ND7" s="372"/>
      <c r="NE7" s="372"/>
      <c r="NF7" s="372"/>
      <c r="NG7" s="372"/>
      <c r="NH7" s="372"/>
      <c r="NI7" s="372"/>
      <c r="NJ7" s="372"/>
      <c r="NK7" s="372"/>
      <c r="NL7" s="372"/>
      <c r="NM7" s="372"/>
      <c r="NN7" s="372"/>
      <c r="NO7" s="372"/>
      <c r="NP7" s="372"/>
      <c r="NQ7" s="372"/>
      <c r="NR7" s="372"/>
      <c r="NS7" s="372"/>
      <c r="NT7" s="372"/>
      <c r="NU7" s="372"/>
      <c r="NV7" s="372"/>
      <c r="NW7" s="372"/>
      <c r="NX7" s="372"/>
      <c r="NY7" s="372"/>
      <c r="NZ7" s="372"/>
      <c r="OA7" s="372"/>
      <c r="OB7" s="372"/>
      <c r="OC7" s="372"/>
      <c r="OD7" s="372"/>
      <c r="OE7" s="372"/>
      <c r="OF7" s="372"/>
      <c r="OG7" s="372"/>
      <c r="OH7" s="372"/>
      <c r="OI7" s="372"/>
      <c r="OJ7" s="372"/>
      <c r="OK7" s="372"/>
      <c r="OL7" s="372"/>
      <c r="OM7" s="372"/>
      <c r="ON7" s="372"/>
      <c r="OO7" s="372"/>
      <c r="OP7" s="372"/>
      <c r="OQ7" s="372"/>
      <c r="OR7" s="372"/>
      <c r="OS7" s="372"/>
      <c r="OT7" s="372"/>
      <c r="OU7" s="372"/>
      <c r="OV7" s="372"/>
      <c r="OW7" s="372"/>
      <c r="OX7" s="372"/>
      <c r="OY7" s="372"/>
      <c r="OZ7" s="372"/>
      <c r="PA7" s="372"/>
      <c r="PB7" s="372"/>
      <c r="PC7" s="372"/>
      <c r="PD7" s="372"/>
      <c r="PE7" s="372"/>
      <c r="PF7" s="372"/>
      <c r="PG7" s="372"/>
      <c r="PH7" s="372"/>
      <c r="PI7" s="372"/>
      <c r="PJ7" s="372"/>
      <c r="PK7" s="372"/>
      <c r="PL7" s="372"/>
      <c r="PM7" s="372"/>
      <c r="PN7" s="372"/>
      <c r="PO7" s="372"/>
      <c r="PP7" s="372"/>
      <c r="PQ7" s="372"/>
      <c r="PR7" s="372"/>
      <c r="PS7" s="372"/>
      <c r="PT7" s="372"/>
      <c r="PU7" s="372"/>
      <c r="PV7" s="372"/>
      <c r="PW7" s="372"/>
      <c r="PX7" s="372"/>
      <c r="PY7" s="372"/>
      <c r="PZ7" s="372"/>
      <c r="QA7" s="372"/>
      <c r="QB7" s="372"/>
      <c r="QC7" s="372"/>
      <c r="QD7" s="372"/>
      <c r="QE7" s="372"/>
      <c r="QF7" s="372"/>
      <c r="QG7" s="372"/>
      <c r="QH7" s="372"/>
      <c r="QI7" s="372"/>
      <c r="QJ7" s="372"/>
      <c r="QK7" s="372"/>
      <c r="QL7" s="372"/>
      <c r="QM7" s="372"/>
      <c r="QN7" s="372"/>
      <c r="QO7" s="372"/>
      <c r="QP7" s="372"/>
      <c r="QQ7" s="372"/>
      <c r="QR7" s="372"/>
      <c r="QS7" s="372"/>
      <c r="QT7" s="372"/>
      <c r="QU7" s="372"/>
      <c r="QV7" s="372"/>
      <c r="QW7" s="372"/>
      <c r="QX7" s="372"/>
      <c r="QY7" s="372"/>
      <c r="QZ7" s="372"/>
      <c r="RA7" s="372"/>
      <c r="RB7" s="372"/>
      <c r="RC7" s="372"/>
      <c r="RD7" s="372"/>
      <c r="RE7" s="372"/>
      <c r="RF7" s="372"/>
      <c r="RG7" s="372"/>
      <c r="RH7" s="372"/>
      <c r="RI7" s="372"/>
      <c r="RJ7" s="372"/>
      <c r="RK7" s="372"/>
      <c r="RL7" s="372"/>
      <c r="RM7" s="372"/>
      <c r="RN7" s="372"/>
      <c r="RO7" s="372"/>
      <c r="RP7" s="372"/>
      <c r="RQ7" s="372"/>
      <c r="RR7" s="372"/>
      <c r="RS7" s="372"/>
      <c r="RT7" s="372"/>
      <c r="RU7" s="372"/>
      <c r="RV7" s="372"/>
      <c r="RW7" s="372"/>
      <c r="RX7" s="372"/>
      <c r="RY7" s="372"/>
      <c r="RZ7" s="372"/>
      <c r="SA7" s="372"/>
      <c r="SB7" s="372"/>
      <c r="SC7" s="372"/>
      <c r="SD7" s="372"/>
      <c r="SE7" s="372"/>
      <c r="SF7" s="372"/>
      <c r="SG7" s="372"/>
      <c r="SH7" s="372"/>
      <c r="SI7" s="372"/>
      <c r="SJ7" s="372"/>
      <c r="SK7" s="372"/>
      <c r="SL7" s="372"/>
      <c r="SM7" s="372"/>
      <c r="SN7" s="372"/>
      <c r="SO7" s="372"/>
      <c r="SP7" s="372"/>
      <c r="SQ7" s="372"/>
      <c r="SR7" s="372"/>
      <c r="SS7" s="372"/>
      <c r="ST7" s="372"/>
      <c r="SU7" s="372"/>
      <c r="SV7" s="372"/>
      <c r="SW7" s="372"/>
      <c r="SX7" s="372"/>
      <c r="SY7" s="372"/>
      <c r="SZ7" s="372"/>
      <c r="TA7" s="372"/>
      <c r="TB7" s="372"/>
      <c r="TC7" s="372"/>
      <c r="TD7" s="372"/>
      <c r="TE7" s="372"/>
      <c r="TF7" s="372"/>
      <c r="TG7" s="372"/>
      <c r="TH7" s="372"/>
      <c r="TI7" s="372"/>
      <c r="TJ7" s="372"/>
      <c r="TK7" s="372"/>
      <c r="TL7" s="372"/>
      <c r="TM7" s="372"/>
      <c r="TN7" s="372"/>
      <c r="TO7" s="372"/>
      <c r="TP7" s="372"/>
      <c r="TQ7" s="372"/>
      <c r="TR7" s="372"/>
      <c r="TS7" s="372"/>
      <c r="TT7" s="372"/>
      <c r="TU7" s="372"/>
      <c r="TV7" s="372"/>
      <c r="TW7" s="372"/>
      <c r="TX7" s="372"/>
      <c r="TY7" s="372"/>
      <c r="TZ7" s="372"/>
      <c r="UA7" s="372"/>
      <c r="UB7" s="372"/>
      <c r="UC7" s="372"/>
      <c r="UD7" s="372"/>
      <c r="UE7" s="372"/>
      <c r="UF7" s="372"/>
      <c r="UG7" s="372"/>
      <c r="UH7" s="372"/>
      <c r="UI7" s="372"/>
      <c r="UJ7" s="372"/>
      <c r="UK7" s="372"/>
      <c r="UL7" s="372"/>
      <c r="UM7" s="372"/>
      <c r="UN7" s="372"/>
      <c r="UO7" s="372"/>
      <c r="UP7" s="372"/>
      <c r="UQ7" s="372"/>
      <c r="UR7" s="372"/>
      <c r="US7" s="372"/>
      <c r="UT7" s="372"/>
      <c r="UU7" s="372"/>
      <c r="UV7" s="372"/>
      <c r="UW7" s="372"/>
      <c r="UX7" s="372"/>
      <c r="UY7" s="372"/>
      <c r="UZ7" s="372"/>
      <c r="VA7" s="372"/>
      <c r="VB7" s="372"/>
      <c r="VC7" s="372"/>
      <c r="VD7" s="372"/>
      <c r="VE7" s="372"/>
      <c r="VF7" s="372"/>
      <c r="VG7" s="372"/>
      <c r="VH7" s="372"/>
      <c r="VI7" s="372"/>
      <c r="VJ7" s="372"/>
      <c r="VK7" s="372"/>
      <c r="VL7" s="372"/>
      <c r="VM7" s="372"/>
      <c r="VN7" s="372"/>
      <c r="VO7" s="372"/>
      <c r="VP7" s="372"/>
      <c r="VQ7" s="372"/>
      <c r="VR7" s="372"/>
      <c r="VS7" s="372"/>
      <c r="VT7" s="372"/>
      <c r="VU7" s="372"/>
      <c r="VV7" s="372"/>
      <c r="VW7" s="372"/>
      <c r="VX7" s="372"/>
      <c r="VY7" s="372"/>
      <c r="VZ7" s="372"/>
      <c r="WA7" s="372"/>
      <c r="WB7" s="372"/>
      <c r="WC7" s="372"/>
      <c r="WD7" s="372"/>
      <c r="WE7" s="372"/>
      <c r="WF7" s="372"/>
      <c r="WG7" s="372"/>
      <c r="WH7" s="372"/>
      <c r="WI7" s="372"/>
      <c r="WJ7" s="372"/>
      <c r="WK7" s="372"/>
      <c r="WL7" s="372"/>
      <c r="WM7" s="372"/>
      <c r="WN7" s="372"/>
      <c r="WO7" s="372"/>
      <c r="WP7" s="372"/>
      <c r="WQ7" s="372"/>
      <c r="WR7" s="372"/>
      <c r="WS7" s="372"/>
      <c r="WT7" s="372"/>
      <c r="WU7" s="372"/>
      <c r="WV7" s="372"/>
      <c r="WW7" s="372"/>
      <c r="WX7" s="372"/>
      <c r="WY7" s="372"/>
      <c r="WZ7" s="372"/>
      <c r="XA7" s="372"/>
      <c r="XB7" s="372"/>
      <c r="XC7" s="372"/>
      <c r="XD7" s="372"/>
      <c r="XE7" s="372"/>
      <c r="XF7" s="372"/>
      <c r="XG7" s="372"/>
      <c r="XH7" s="372"/>
      <c r="XI7" s="372"/>
      <c r="XJ7" s="372"/>
      <c r="XK7" s="372"/>
      <c r="XL7" s="372"/>
      <c r="XM7" s="372"/>
      <c r="XN7" s="372"/>
      <c r="XO7" s="372"/>
      <c r="XP7" s="372"/>
      <c r="XQ7" s="372"/>
      <c r="XR7" s="372"/>
      <c r="XS7" s="372"/>
      <c r="XT7" s="372"/>
      <c r="XU7" s="372"/>
      <c r="XV7" s="372"/>
      <c r="XW7" s="372"/>
      <c r="XX7" s="372"/>
      <c r="XY7" s="372"/>
      <c r="XZ7" s="372"/>
      <c r="YA7" s="372"/>
      <c r="YB7" s="372"/>
      <c r="YC7" s="372"/>
      <c r="YD7" s="372"/>
      <c r="YE7" s="372"/>
      <c r="YF7" s="372"/>
      <c r="YG7" s="372"/>
      <c r="YH7" s="372"/>
      <c r="YI7" s="372"/>
      <c r="YJ7" s="372"/>
      <c r="YK7" s="372"/>
      <c r="YL7" s="372"/>
      <c r="YM7" s="372"/>
      <c r="YN7" s="372"/>
      <c r="YO7" s="372"/>
      <c r="YP7" s="372"/>
      <c r="YQ7" s="372"/>
      <c r="YR7" s="372"/>
      <c r="YS7" s="372"/>
      <c r="YT7" s="372"/>
      <c r="YU7" s="372"/>
      <c r="YV7" s="372"/>
      <c r="YW7" s="372"/>
      <c r="YX7" s="372"/>
      <c r="YY7" s="372"/>
      <c r="YZ7" s="372"/>
      <c r="ZA7" s="372"/>
      <c r="ZB7" s="372"/>
      <c r="ZC7" s="372"/>
      <c r="ZD7" s="372"/>
      <c r="ZE7" s="372"/>
      <c r="ZF7" s="372"/>
      <c r="ZG7" s="372"/>
      <c r="ZH7" s="372"/>
      <c r="ZI7" s="372"/>
      <c r="ZJ7" s="372"/>
      <c r="ZK7" s="372"/>
      <c r="ZL7" s="372"/>
      <c r="ZM7" s="372"/>
      <c r="ZN7" s="372"/>
      <c r="ZO7" s="372"/>
      <c r="ZP7" s="372"/>
      <c r="ZQ7" s="372"/>
      <c r="ZR7" s="372"/>
      <c r="ZS7" s="372"/>
      <c r="ZT7" s="372"/>
      <c r="ZU7" s="372"/>
      <c r="ZV7" s="372"/>
      <c r="ZW7" s="372"/>
      <c r="ZX7" s="372"/>
      <c r="ZY7" s="372"/>
      <c r="ZZ7" s="372"/>
      <c r="AAA7" s="372"/>
      <c r="AAB7" s="372"/>
      <c r="AAC7" s="372"/>
      <c r="AAD7" s="372"/>
      <c r="AAE7" s="372"/>
      <c r="AAF7" s="372"/>
      <c r="AAG7" s="372"/>
      <c r="AAH7" s="372"/>
      <c r="AAI7" s="372"/>
      <c r="AAJ7" s="372"/>
      <c r="AAK7" s="372"/>
      <c r="AAL7" s="372"/>
      <c r="AAM7" s="372"/>
      <c r="AAN7" s="372"/>
      <c r="AAO7" s="372"/>
      <c r="AAP7" s="372"/>
      <c r="AAQ7" s="372"/>
      <c r="AAR7" s="372"/>
      <c r="AAS7" s="372"/>
      <c r="AAT7" s="372"/>
      <c r="AAU7" s="372"/>
      <c r="AAV7" s="372"/>
      <c r="AAW7" s="372"/>
      <c r="AAX7" s="372"/>
      <c r="AAY7" s="372"/>
      <c r="AAZ7" s="372"/>
      <c r="ABA7" s="372"/>
      <c r="ABB7" s="372"/>
      <c r="ABC7" s="372"/>
      <c r="ABD7" s="372"/>
      <c r="ABE7" s="372"/>
      <c r="ABF7" s="372"/>
      <c r="ABG7" s="372"/>
      <c r="ABH7" s="372"/>
      <c r="ABI7" s="372"/>
      <c r="ABJ7" s="372"/>
      <c r="ABK7" s="372"/>
      <c r="ABL7" s="372"/>
      <c r="ABM7" s="372"/>
      <c r="ABN7" s="372"/>
      <c r="ABO7" s="372"/>
      <c r="ABP7" s="372"/>
      <c r="ABQ7" s="372"/>
      <c r="ABR7" s="372"/>
      <c r="ABS7" s="372"/>
      <c r="ABT7" s="372"/>
      <c r="ABU7" s="372"/>
      <c r="ABV7" s="372"/>
      <c r="ABW7" s="372"/>
      <c r="ABX7" s="372"/>
      <c r="ABY7" s="372"/>
      <c r="ABZ7" s="372"/>
      <c r="ACA7" s="372"/>
      <c r="ACB7" s="372"/>
      <c r="ACC7" s="372"/>
      <c r="ACD7" s="372"/>
      <c r="ACE7" s="372"/>
      <c r="ACF7" s="372"/>
      <c r="ACG7" s="372"/>
      <c r="ACH7" s="372"/>
      <c r="ACI7" s="372"/>
      <c r="ACJ7" s="372"/>
      <c r="ACK7" s="372"/>
      <c r="ACL7" s="372"/>
      <c r="ACM7" s="372"/>
      <c r="ACN7" s="372"/>
      <c r="ACO7" s="372"/>
      <c r="ACP7" s="372"/>
      <c r="ACQ7" s="372"/>
      <c r="ACR7" s="372"/>
      <c r="ACS7" s="372"/>
      <c r="ACT7" s="372"/>
      <c r="ACU7" s="372"/>
      <c r="ACV7" s="372"/>
      <c r="ACW7" s="372"/>
      <c r="ACX7" s="372"/>
      <c r="ACY7" s="372"/>
      <c r="ACZ7" s="372"/>
      <c r="ADA7" s="372"/>
      <c r="ADB7" s="372"/>
      <c r="ADC7" s="372"/>
      <c r="ADD7" s="372"/>
      <c r="ADE7" s="372"/>
      <c r="ADF7" s="372"/>
      <c r="ADG7" s="372"/>
      <c r="ADH7" s="372"/>
      <c r="ADI7" s="372"/>
      <c r="ADJ7" s="372"/>
      <c r="ADK7" s="372"/>
      <c r="ADL7" s="372"/>
      <c r="ADM7" s="372"/>
      <c r="ADN7" s="372"/>
      <c r="ADO7" s="372"/>
      <c r="ADP7" s="372"/>
      <c r="ADQ7" s="372"/>
      <c r="ADR7" s="372"/>
      <c r="ADS7" s="372"/>
      <c r="ADT7" s="372"/>
      <c r="ADU7" s="372"/>
      <c r="ADV7" s="372"/>
      <c r="ADW7" s="372"/>
      <c r="ADX7" s="372"/>
      <c r="ADY7" s="372"/>
      <c r="ADZ7" s="372"/>
      <c r="AEA7" s="372"/>
      <c r="AEB7" s="372"/>
      <c r="AEC7" s="372"/>
      <c r="AED7" s="372"/>
      <c r="AEE7" s="372"/>
      <c r="AEF7" s="372"/>
      <c r="AEG7" s="372"/>
      <c r="AEH7" s="372"/>
      <c r="AEI7" s="372"/>
      <c r="AEJ7" s="372"/>
      <c r="AEK7" s="372"/>
      <c r="AEL7" s="372"/>
      <c r="AEM7" s="372"/>
      <c r="AEN7" s="372"/>
      <c r="AEO7" s="372"/>
      <c r="AEP7" s="372"/>
      <c r="AEQ7" s="372"/>
      <c r="AER7" s="372"/>
      <c r="AES7" s="372"/>
      <c r="AET7" s="372"/>
      <c r="AEU7" s="372"/>
      <c r="AEV7" s="372"/>
      <c r="AEW7" s="372"/>
      <c r="AEX7" s="372"/>
      <c r="AEY7" s="372"/>
      <c r="AEZ7" s="372"/>
      <c r="AFA7" s="372"/>
      <c r="AFB7" s="372"/>
      <c r="AFC7" s="372"/>
      <c r="AFD7" s="372"/>
      <c r="AFE7" s="372"/>
      <c r="AFF7" s="372"/>
      <c r="AFG7" s="372"/>
      <c r="AFH7" s="372"/>
      <c r="AFI7" s="372"/>
      <c r="AFJ7" s="372"/>
      <c r="AFK7" s="372"/>
      <c r="AFL7" s="372"/>
      <c r="AFM7" s="372"/>
      <c r="AFN7" s="372"/>
      <c r="AFO7" s="372"/>
      <c r="AFP7" s="372"/>
      <c r="AFQ7" s="372"/>
      <c r="AFR7" s="372"/>
      <c r="AFS7" s="372"/>
      <c r="AFT7" s="372"/>
      <c r="AFU7" s="372"/>
      <c r="AFV7" s="372"/>
      <c r="AFW7" s="372"/>
      <c r="AFX7" s="372"/>
      <c r="AFY7" s="372"/>
      <c r="AFZ7" s="372"/>
      <c r="AGA7" s="372"/>
      <c r="AGB7" s="372"/>
      <c r="AGC7" s="372"/>
      <c r="AGD7" s="372"/>
      <c r="AGE7" s="372"/>
      <c r="AGF7" s="372"/>
      <c r="AGG7" s="372"/>
      <c r="AGH7" s="372"/>
      <c r="AGI7" s="372"/>
      <c r="AGJ7" s="372"/>
      <c r="AGK7" s="372"/>
      <c r="AGL7" s="372"/>
      <c r="AGM7" s="372"/>
      <c r="AGN7" s="372"/>
      <c r="AGO7" s="372"/>
      <c r="AGP7" s="372"/>
      <c r="AGQ7" s="372"/>
      <c r="AGR7" s="372"/>
      <c r="AGS7" s="372"/>
      <c r="AGT7" s="372"/>
      <c r="AGU7" s="372"/>
      <c r="AGV7" s="372"/>
      <c r="AGW7" s="372"/>
      <c r="AGX7" s="372"/>
      <c r="AGY7" s="372"/>
      <c r="AGZ7" s="372"/>
      <c r="AHA7" s="372"/>
      <c r="AHB7" s="372"/>
      <c r="AHC7" s="372"/>
      <c r="AHD7" s="372"/>
      <c r="AHE7" s="372"/>
      <c r="AHF7" s="372"/>
      <c r="AHG7" s="372"/>
      <c r="AHH7" s="372"/>
      <c r="AHI7" s="372"/>
      <c r="AHJ7" s="372"/>
      <c r="AHK7" s="372"/>
      <c r="AHL7" s="372"/>
      <c r="AHM7" s="372"/>
      <c r="AHN7" s="372"/>
      <c r="AHO7" s="372"/>
      <c r="AHP7" s="372"/>
      <c r="AHQ7" s="372"/>
      <c r="AHR7" s="372"/>
      <c r="AHS7" s="372"/>
      <c r="AHT7" s="372"/>
      <c r="AHU7" s="372"/>
      <c r="AHV7" s="372"/>
      <c r="AHW7" s="372"/>
      <c r="AHX7" s="372"/>
      <c r="AHY7" s="372"/>
      <c r="AHZ7" s="372"/>
      <c r="AIA7" s="372"/>
      <c r="AIB7" s="372"/>
      <c r="AIC7" s="372"/>
      <c r="AID7" s="372"/>
      <c r="AIE7" s="372"/>
      <c r="AIF7" s="372"/>
      <c r="AIG7" s="372"/>
      <c r="AIH7" s="372"/>
      <c r="AII7" s="372"/>
      <c r="AIJ7" s="372"/>
      <c r="AIK7" s="372"/>
      <c r="AIL7" s="372"/>
      <c r="AIM7" s="372"/>
      <c r="AIN7" s="372"/>
      <c r="AIO7" s="372"/>
      <c r="AIP7" s="372"/>
      <c r="AIQ7" s="372"/>
      <c r="AIR7" s="372"/>
      <c r="AIS7" s="372"/>
      <c r="AIT7" s="372"/>
      <c r="AIU7" s="372"/>
      <c r="AIV7" s="372"/>
      <c r="AIW7" s="372"/>
      <c r="AIX7" s="372"/>
      <c r="AIY7" s="372"/>
      <c r="AIZ7" s="372"/>
      <c r="AJA7" s="372"/>
      <c r="AJB7" s="372"/>
      <c r="AJC7" s="372"/>
      <c r="AJD7" s="372"/>
      <c r="AJE7" s="372"/>
      <c r="AJF7" s="372"/>
      <c r="AJG7" s="372"/>
      <c r="AJH7" s="372"/>
      <c r="AJI7" s="372"/>
      <c r="AJJ7" s="372"/>
      <c r="AJK7" s="372"/>
      <c r="AJL7" s="372"/>
      <c r="AJM7" s="372"/>
      <c r="AJN7" s="372"/>
      <c r="AJO7" s="372"/>
      <c r="AJP7" s="372"/>
      <c r="AJQ7" s="372"/>
      <c r="AJR7" s="372"/>
      <c r="AJS7" s="372"/>
      <c r="AJT7" s="372"/>
      <c r="AJU7" s="372"/>
      <c r="AJV7" s="372"/>
      <c r="AJW7" s="372"/>
      <c r="AJX7" s="372"/>
      <c r="AJY7" s="372"/>
      <c r="AJZ7" s="372"/>
      <c r="AKA7" s="372"/>
      <c r="AKB7" s="372"/>
      <c r="AKC7" s="372"/>
      <c r="AKD7" s="372"/>
      <c r="AKE7" s="372"/>
      <c r="AKF7" s="372"/>
      <c r="AKG7" s="372"/>
      <c r="AKH7" s="372"/>
      <c r="AKI7" s="372"/>
      <c r="AKJ7" s="372"/>
      <c r="AKK7" s="372"/>
      <c r="AKL7" s="372"/>
      <c r="AKM7" s="372"/>
      <c r="AKN7" s="372"/>
      <c r="AKO7" s="372"/>
      <c r="AKP7" s="372"/>
      <c r="AKQ7" s="372"/>
      <c r="AKR7" s="372"/>
      <c r="AKS7" s="372"/>
      <c r="AKT7" s="372"/>
      <c r="AKU7" s="372"/>
      <c r="AKV7" s="372"/>
      <c r="AKW7" s="372"/>
      <c r="AKX7" s="372"/>
      <c r="AKY7" s="372"/>
      <c r="AKZ7" s="372"/>
      <c r="ALA7" s="372"/>
      <c r="ALB7" s="372"/>
      <c r="ALC7" s="372"/>
      <c r="ALD7" s="372"/>
      <c r="ALE7" s="372"/>
      <c r="ALF7" s="372"/>
      <c r="ALG7" s="372"/>
      <c r="ALH7" s="372"/>
      <c r="ALI7" s="372"/>
      <c r="ALJ7" s="372"/>
      <c r="ALK7" s="372"/>
      <c r="ALL7" s="372"/>
      <c r="ALM7" s="372"/>
      <c r="ALN7" s="372"/>
      <c r="ALO7" s="372"/>
      <c r="ALP7" s="372"/>
      <c r="ALQ7" s="372"/>
      <c r="ALR7" s="372"/>
      <c r="ALS7" s="372"/>
      <c r="ALT7" s="372"/>
      <c r="ALU7" s="372"/>
      <c r="ALV7" s="372"/>
      <c r="ALW7" s="372"/>
      <c r="ALX7" s="372"/>
      <c r="ALY7" s="372"/>
      <c r="ALZ7" s="372"/>
      <c r="AMA7" s="372"/>
      <c r="AMB7" s="372"/>
      <c r="AMC7" s="372"/>
      <c r="AMD7" s="372"/>
      <c r="AME7" s="372"/>
      <c r="AMF7" s="372"/>
      <c r="AMG7" s="372"/>
      <c r="AMH7" s="372"/>
      <c r="AMI7" s="372"/>
      <c r="AMJ7" s="372"/>
      <c r="AMK7" s="372"/>
      <c r="AML7" s="372"/>
      <c r="AMM7" s="372"/>
      <c r="AMN7" s="372"/>
      <c r="AMO7" s="372"/>
      <c r="AMP7" s="372"/>
      <c r="AMQ7" s="372"/>
      <c r="AMR7" s="372"/>
      <c r="AMS7" s="372"/>
      <c r="AMT7" s="372"/>
      <c r="AMU7" s="372"/>
      <c r="AMV7" s="372"/>
      <c r="AMW7" s="372"/>
      <c r="AMX7" s="372"/>
      <c r="AMY7" s="372"/>
      <c r="AMZ7" s="372"/>
      <c r="ANA7" s="372"/>
      <c r="ANB7" s="372"/>
      <c r="ANC7" s="372"/>
      <c r="AND7" s="372"/>
      <c r="ANE7" s="372"/>
      <c r="ANF7" s="372"/>
      <c r="ANG7" s="372"/>
      <c r="ANH7" s="372"/>
      <c r="ANI7" s="372"/>
      <c r="ANJ7" s="372"/>
      <c r="ANK7" s="372"/>
      <c r="ANL7" s="372"/>
      <c r="ANM7" s="372"/>
      <c r="ANN7" s="372"/>
      <c r="ANO7" s="372"/>
      <c r="ANP7" s="372"/>
      <c r="ANQ7" s="372"/>
      <c r="ANR7" s="372"/>
      <c r="ANS7" s="372"/>
      <c r="ANT7" s="372"/>
      <c r="ANU7" s="372"/>
      <c r="ANV7" s="372"/>
      <c r="ANW7" s="372"/>
      <c r="ANX7" s="372"/>
      <c r="ANY7" s="372"/>
      <c r="ANZ7" s="372"/>
      <c r="AOA7" s="372"/>
      <c r="AOB7" s="372"/>
      <c r="AOC7" s="372"/>
      <c r="AOD7" s="372"/>
      <c r="AOE7" s="372"/>
      <c r="AOF7" s="372"/>
      <c r="AOG7" s="372"/>
      <c r="AOH7" s="372"/>
      <c r="AOI7" s="372"/>
      <c r="AOJ7" s="372"/>
      <c r="AOK7" s="372"/>
      <c r="AOL7" s="372"/>
      <c r="AOM7" s="372"/>
      <c r="AON7" s="372"/>
      <c r="AOO7" s="372"/>
      <c r="AOP7" s="372"/>
      <c r="AOQ7" s="372"/>
      <c r="AOR7" s="372"/>
      <c r="AOS7" s="372"/>
      <c r="AOT7" s="372"/>
      <c r="AOU7" s="372"/>
      <c r="AOV7" s="372"/>
      <c r="AOW7" s="372"/>
      <c r="AOX7" s="372"/>
      <c r="AOY7" s="372"/>
      <c r="AOZ7" s="372"/>
      <c r="APA7" s="372"/>
      <c r="APB7" s="372"/>
      <c r="APC7" s="372"/>
      <c r="APD7" s="372"/>
      <c r="APE7" s="372"/>
      <c r="APF7" s="372"/>
      <c r="APG7" s="372"/>
      <c r="APH7" s="372"/>
      <c r="API7" s="372"/>
      <c r="APJ7" s="372"/>
      <c r="APK7" s="372"/>
      <c r="APL7" s="372"/>
      <c r="APM7" s="372"/>
      <c r="APN7" s="372"/>
      <c r="APO7" s="372"/>
      <c r="APP7" s="372"/>
      <c r="APQ7" s="372"/>
      <c r="APR7" s="372"/>
      <c r="APS7" s="372"/>
      <c r="APT7" s="372"/>
      <c r="APU7" s="372"/>
      <c r="APV7" s="372"/>
      <c r="APW7" s="372"/>
      <c r="APX7" s="372"/>
      <c r="APY7" s="372"/>
      <c r="APZ7" s="372"/>
      <c r="AQA7" s="372"/>
      <c r="AQB7" s="372"/>
      <c r="AQC7" s="372"/>
      <c r="AQD7" s="372"/>
      <c r="AQE7" s="372"/>
      <c r="AQF7" s="372"/>
      <c r="AQG7" s="372"/>
      <c r="AQH7" s="372"/>
      <c r="AQI7" s="372"/>
      <c r="AQJ7" s="372"/>
      <c r="AQK7" s="372"/>
      <c r="AQL7" s="372"/>
      <c r="AQM7" s="372"/>
      <c r="AQN7" s="372"/>
      <c r="AQO7" s="372"/>
      <c r="AQP7" s="372"/>
      <c r="AQQ7" s="372"/>
      <c r="AQR7" s="372"/>
      <c r="AQS7" s="372"/>
      <c r="AQT7" s="372"/>
      <c r="AQU7" s="372"/>
      <c r="AQV7" s="372"/>
      <c r="AQW7" s="372"/>
      <c r="AQX7" s="372"/>
      <c r="AQY7" s="372"/>
      <c r="AQZ7" s="372"/>
      <c r="ARA7" s="372"/>
      <c r="ARB7" s="372"/>
      <c r="ARC7" s="372"/>
      <c r="ARD7" s="372"/>
      <c r="ARE7" s="372"/>
      <c r="ARF7" s="372"/>
      <c r="ARG7" s="372"/>
      <c r="ARH7" s="372"/>
      <c r="ARI7" s="372"/>
      <c r="ARJ7" s="372"/>
      <c r="ARK7" s="372"/>
      <c r="ARL7" s="372"/>
      <c r="ARM7" s="372"/>
      <c r="ARN7" s="372"/>
      <c r="ARO7" s="372"/>
      <c r="ARP7" s="372"/>
      <c r="ARQ7" s="372"/>
      <c r="ARR7" s="372"/>
      <c r="ARS7" s="372"/>
      <c r="ART7" s="372"/>
      <c r="ARU7" s="372"/>
      <c r="ARV7" s="372"/>
      <c r="ARW7" s="372"/>
      <c r="ARX7" s="372"/>
      <c r="ARY7" s="372"/>
      <c r="ARZ7" s="372"/>
      <c r="ASA7" s="372"/>
      <c r="ASB7" s="372"/>
      <c r="ASC7" s="372"/>
      <c r="ASD7" s="372"/>
      <c r="ASE7" s="372"/>
      <c r="ASF7" s="372"/>
      <c r="ASG7" s="372"/>
      <c r="ASH7" s="372"/>
      <c r="ASI7" s="372"/>
      <c r="ASJ7" s="372"/>
      <c r="ASK7" s="372"/>
      <c r="ASL7" s="372"/>
      <c r="ASM7" s="372"/>
      <c r="ASN7" s="372"/>
      <c r="ASO7" s="372"/>
      <c r="ASP7" s="372"/>
      <c r="ASQ7" s="372"/>
      <c r="ASR7" s="372"/>
      <c r="ASS7" s="372"/>
      <c r="AST7" s="372"/>
      <c r="ASU7" s="372"/>
      <c r="ASV7" s="372"/>
      <c r="ASW7" s="372"/>
      <c r="ASX7" s="372"/>
      <c r="ASY7" s="372"/>
      <c r="ASZ7" s="372"/>
      <c r="ATA7" s="372"/>
      <c r="ATB7" s="372"/>
      <c r="ATC7" s="372"/>
      <c r="ATD7" s="372"/>
      <c r="ATE7" s="372"/>
      <c r="ATF7" s="372"/>
      <c r="ATG7" s="372"/>
      <c r="ATH7" s="372"/>
      <c r="ATI7" s="372"/>
      <c r="ATJ7" s="372"/>
      <c r="ATK7" s="372"/>
      <c r="ATL7" s="372"/>
      <c r="ATM7" s="372"/>
      <c r="ATN7" s="372"/>
      <c r="ATO7" s="372"/>
      <c r="ATP7" s="372"/>
      <c r="ATQ7" s="372"/>
      <c r="ATR7" s="372"/>
      <c r="ATS7" s="372"/>
      <c r="ATT7" s="372"/>
      <c r="ATU7" s="372"/>
      <c r="ATV7" s="372"/>
      <c r="ATW7" s="372"/>
      <c r="ATX7" s="372"/>
      <c r="ATY7" s="372"/>
      <c r="ATZ7" s="372"/>
      <c r="AUA7" s="372"/>
      <c r="AUB7" s="372"/>
      <c r="AUC7" s="372"/>
      <c r="AUD7" s="372"/>
      <c r="AUE7" s="372"/>
      <c r="AUF7" s="372"/>
      <c r="AUG7" s="372"/>
      <c r="AUH7" s="372"/>
      <c r="AUI7" s="372"/>
      <c r="AUJ7" s="372"/>
      <c r="AUK7" s="372"/>
      <c r="AUL7" s="372"/>
      <c r="AUM7" s="372"/>
      <c r="AUN7" s="372"/>
      <c r="AUO7" s="372"/>
      <c r="AUP7" s="372"/>
      <c r="AUQ7" s="372"/>
      <c r="AUR7" s="372"/>
      <c r="AUS7" s="372"/>
      <c r="AUT7" s="372"/>
      <c r="AUU7" s="372"/>
      <c r="AUV7" s="372"/>
      <c r="AUW7" s="372"/>
      <c r="AUX7" s="372"/>
      <c r="AUY7" s="372"/>
      <c r="AUZ7" s="372"/>
      <c r="AVA7" s="372"/>
      <c r="AVB7" s="372"/>
      <c r="AVC7" s="372"/>
      <c r="AVD7" s="372"/>
      <c r="AVE7" s="372"/>
      <c r="AVF7" s="372"/>
      <c r="AVG7" s="372"/>
      <c r="AVH7" s="372"/>
      <c r="AVI7" s="372"/>
      <c r="AVJ7" s="372"/>
      <c r="AVK7" s="372"/>
      <c r="AVL7" s="372"/>
      <c r="AVM7" s="372"/>
      <c r="AVN7" s="372"/>
      <c r="AVO7" s="372"/>
      <c r="AVP7" s="372"/>
      <c r="AVQ7" s="372"/>
      <c r="AVR7" s="372"/>
      <c r="AVS7" s="372"/>
      <c r="AVT7" s="372"/>
      <c r="AVU7" s="372"/>
      <c r="AVV7" s="372"/>
      <c r="AVW7" s="372"/>
      <c r="AVX7" s="372"/>
      <c r="AVY7" s="372"/>
      <c r="AVZ7" s="372"/>
      <c r="AWA7" s="372"/>
      <c r="AWB7" s="372"/>
      <c r="AWC7" s="372"/>
      <c r="AWD7" s="372"/>
      <c r="AWE7" s="372"/>
      <c r="AWF7" s="372"/>
      <c r="AWG7" s="372"/>
      <c r="AWH7" s="372"/>
      <c r="AWI7" s="372"/>
      <c r="AWJ7" s="372"/>
      <c r="AWK7" s="372"/>
      <c r="AWL7" s="372"/>
      <c r="AWM7" s="372"/>
      <c r="AWN7" s="372"/>
      <c r="AWO7" s="372"/>
      <c r="AWP7" s="372"/>
      <c r="AWQ7" s="372"/>
      <c r="AWR7" s="372"/>
      <c r="AWS7" s="372"/>
      <c r="AWT7" s="372"/>
      <c r="AWU7" s="372"/>
      <c r="AWV7" s="372"/>
      <c r="AWW7" s="372"/>
      <c r="AWX7" s="372"/>
      <c r="AWY7" s="372"/>
      <c r="AWZ7" s="372"/>
      <c r="AXA7" s="372"/>
      <c r="AXB7" s="372"/>
      <c r="AXC7" s="372"/>
      <c r="AXD7" s="372"/>
      <c r="AXE7" s="372"/>
      <c r="AXF7" s="372"/>
      <c r="AXG7" s="372"/>
      <c r="AXH7" s="372"/>
      <c r="AXI7" s="372"/>
      <c r="AXJ7" s="372"/>
      <c r="AXK7" s="372"/>
      <c r="AXL7" s="372"/>
      <c r="AXM7" s="372"/>
      <c r="AXN7" s="372"/>
      <c r="AXO7" s="372"/>
      <c r="AXP7" s="372"/>
      <c r="AXQ7" s="372"/>
      <c r="AXR7" s="372"/>
      <c r="AXS7" s="372"/>
      <c r="AXT7" s="372"/>
      <c r="AXU7" s="372"/>
      <c r="AXV7" s="372"/>
      <c r="AXW7" s="372"/>
      <c r="AXX7" s="372"/>
      <c r="AXY7" s="372"/>
      <c r="AXZ7" s="372"/>
      <c r="AYA7" s="372"/>
      <c r="AYB7" s="372"/>
      <c r="AYC7" s="372"/>
      <c r="AYD7" s="372"/>
      <c r="AYE7" s="372"/>
      <c r="AYF7" s="372"/>
      <c r="AYG7" s="372"/>
      <c r="AYH7" s="372"/>
      <c r="AYI7" s="372"/>
      <c r="AYJ7" s="372"/>
      <c r="AYK7" s="372"/>
      <c r="AYL7" s="372"/>
      <c r="AYM7" s="372"/>
      <c r="AYN7" s="372"/>
      <c r="AYO7" s="372"/>
      <c r="AYP7" s="372"/>
      <c r="AYQ7" s="372"/>
      <c r="AYR7" s="372"/>
      <c r="AYS7" s="372"/>
      <c r="AYT7" s="372"/>
      <c r="AYU7" s="372"/>
      <c r="AYV7" s="372"/>
      <c r="AYW7" s="372"/>
      <c r="AYX7" s="372"/>
      <c r="AYY7" s="372"/>
      <c r="AYZ7" s="372"/>
      <c r="AZA7" s="372"/>
      <c r="AZB7" s="372"/>
      <c r="AZC7" s="372"/>
      <c r="AZD7" s="372"/>
      <c r="AZE7" s="372"/>
      <c r="AZF7" s="372"/>
      <c r="AZG7" s="372"/>
      <c r="AZH7" s="372"/>
      <c r="AZI7" s="372"/>
      <c r="AZJ7" s="372"/>
      <c r="AZK7" s="372"/>
      <c r="AZL7" s="372"/>
      <c r="AZM7" s="372"/>
      <c r="AZN7" s="372"/>
      <c r="AZO7" s="372"/>
      <c r="AZP7" s="372"/>
      <c r="AZQ7" s="372"/>
      <c r="AZR7" s="372"/>
      <c r="AZS7" s="372"/>
      <c r="AZT7" s="372"/>
      <c r="AZU7" s="372"/>
      <c r="AZV7" s="372"/>
      <c r="AZW7" s="372"/>
      <c r="AZX7" s="372"/>
      <c r="AZY7" s="372"/>
      <c r="AZZ7" s="372"/>
      <c r="BAA7" s="372"/>
      <c r="BAB7" s="372"/>
      <c r="BAC7" s="372"/>
      <c r="BAD7" s="372"/>
      <c r="BAE7" s="372"/>
      <c r="BAF7" s="372"/>
      <c r="BAG7" s="372"/>
      <c r="BAH7" s="372"/>
      <c r="BAI7" s="372"/>
      <c r="BAJ7" s="372"/>
      <c r="BAK7" s="372"/>
      <c r="BAL7" s="372"/>
      <c r="BAM7" s="372"/>
      <c r="BAN7" s="372"/>
      <c r="BAO7" s="372"/>
      <c r="BAP7" s="372"/>
      <c r="BAQ7" s="372"/>
      <c r="BAR7" s="372"/>
      <c r="BAS7" s="372"/>
      <c r="BAT7" s="372"/>
      <c r="BAU7" s="372"/>
      <c r="BAV7" s="372"/>
      <c r="BAW7" s="372"/>
      <c r="BAX7" s="372"/>
      <c r="BAY7" s="372"/>
      <c r="BAZ7" s="372"/>
      <c r="BBA7" s="372"/>
      <c r="BBB7" s="372"/>
      <c r="BBC7" s="372"/>
      <c r="BBD7" s="372"/>
      <c r="BBE7" s="372"/>
      <c r="BBF7" s="372"/>
      <c r="BBG7" s="372"/>
      <c r="BBH7" s="372"/>
      <c r="BBI7" s="372"/>
      <c r="BBJ7" s="372"/>
      <c r="BBK7" s="372"/>
      <c r="BBL7" s="372"/>
      <c r="BBM7" s="372"/>
      <c r="BBN7" s="372"/>
      <c r="BBO7" s="372"/>
      <c r="BBP7" s="372"/>
      <c r="BBQ7" s="372"/>
      <c r="BBR7" s="372"/>
      <c r="BBS7" s="372"/>
      <c r="BBT7" s="372"/>
      <c r="BBU7" s="372"/>
      <c r="BBV7" s="372"/>
      <c r="BBW7" s="372"/>
      <c r="BBX7" s="372"/>
      <c r="BBY7" s="372"/>
      <c r="BBZ7" s="372"/>
      <c r="BCA7" s="372"/>
      <c r="BCB7" s="372"/>
      <c r="BCC7" s="372"/>
      <c r="BCD7" s="372"/>
      <c r="BCE7" s="372"/>
      <c r="BCF7" s="372"/>
      <c r="BCG7" s="372"/>
      <c r="BCH7" s="372"/>
      <c r="BCI7" s="372"/>
      <c r="BCJ7" s="372"/>
      <c r="BCK7" s="372"/>
      <c r="BCL7" s="372"/>
      <c r="BCM7" s="372"/>
      <c r="BCN7" s="372"/>
      <c r="BCO7" s="372"/>
      <c r="BCP7" s="372"/>
      <c r="BCQ7" s="372"/>
      <c r="BCR7" s="372"/>
      <c r="BCS7" s="372"/>
      <c r="BCT7" s="372"/>
      <c r="BCU7" s="372"/>
      <c r="BCV7" s="372"/>
      <c r="BCW7" s="372"/>
      <c r="BCX7" s="372"/>
      <c r="BCY7" s="372"/>
      <c r="BCZ7" s="372"/>
      <c r="BDA7" s="372"/>
      <c r="BDB7" s="372"/>
      <c r="BDC7" s="372"/>
      <c r="BDD7" s="372"/>
      <c r="BDE7" s="372"/>
      <c r="BDF7" s="372"/>
      <c r="BDG7" s="372"/>
      <c r="BDH7" s="372"/>
      <c r="BDI7" s="372"/>
      <c r="BDJ7" s="372"/>
      <c r="BDK7" s="372"/>
      <c r="BDL7" s="372"/>
      <c r="BDM7" s="372"/>
      <c r="BDN7" s="372"/>
      <c r="BDO7" s="372"/>
      <c r="BDP7" s="372"/>
      <c r="BDQ7" s="372"/>
      <c r="BDR7" s="372"/>
      <c r="BDS7" s="372"/>
      <c r="BDT7" s="372"/>
      <c r="BDU7" s="372"/>
      <c r="BDV7" s="372"/>
      <c r="BDW7" s="372"/>
      <c r="BDX7" s="372"/>
      <c r="BDY7" s="372"/>
      <c r="BDZ7" s="372"/>
      <c r="BEA7" s="372"/>
      <c r="BEB7" s="372"/>
      <c r="BEC7" s="372"/>
      <c r="BED7" s="372"/>
      <c r="BEE7" s="372"/>
      <c r="BEF7" s="372"/>
      <c r="BEG7" s="372"/>
      <c r="BEH7" s="372"/>
      <c r="BEI7" s="372"/>
      <c r="BEJ7" s="372"/>
      <c r="BEK7" s="372"/>
      <c r="BEL7" s="372"/>
      <c r="BEM7" s="372"/>
      <c r="BEN7" s="372"/>
      <c r="BEO7" s="372"/>
      <c r="BEP7" s="372"/>
      <c r="BEQ7" s="372"/>
      <c r="BER7" s="372"/>
      <c r="BES7" s="372"/>
      <c r="BET7" s="372"/>
      <c r="BEU7" s="372"/>
      <c r="BEV7" s="372"/>
      <c r="BEW7" s="372"/>
      <c r="BEX7" s="372"/>
      <c r="BEY7" s="372"/>
      <c r="BEZ7" s="372"/>
      <c r="BFA7" s="372"/>
      <c r="BFB7" s="372"/>
      <c r="BFC7" s="372"/>
      <c r="BFD7" s="372"/>
      <c r="BFE7" s="372"/>
      <c r="BFF7" s="372"/>
      <c r="BFG7" s="372"/>
      <c r="BFH7" s="372"/>
      <c r="BFI7" s="372"/>
      <c r="BFJ7" s="372"/>
      <c r="BFK7" s="372"/>
      <c r="BFL7" s="372"/>
      <c r="BFM7" s="372"/>
      <c r="BFN7" s="372"/>
      <c r="BFO7" s="372"/>
      <c r="BFP7" s="372"/>
      <c r="BFQ7" s="372"/>
      <c r="BFR7" s="372"/>
      <c r="BFS7" s="372"/>
      <c r="BFT7" s="372"/>
      <c r="BFU7" s="372"/>
      <c r="BFV7" s="372"/>
      <c r="BFW7" s="372"/>
      <c r="BFX7" s="372"/>
      <c r="BFY7" s="372"/>
      <c r="BFZ7" s="372"/>
      <c r="BGA7" s="372"/>
      <c r="BGB7" s="372"/>
      <c r="BGC7" s="372"/>
      <c r="BGD7" s="372"/>
      <c r="BGE7" s="372"/>
      <c r="BGF7" s="372"/>
      <c r="BGG7" s="372"/>
      <c r="BGH7" s="372"/>
      <c r="BGI7" s="372"/>
      <c r="BGJ7" s="372"/>
      <c r="BGK7" s="372"/>
      <c r="BGL7" s="372"/>
      <c r="BGM7" s="372"/>
      <c r="BGN7" s="372"/>
      <c r="BGO7" s="372"/>
      <c r="BGP7" s="372"/>
      <c r="BGQ7" s="372"/>
      <c r="BGR7" s="372"/>
      <c r="BGS7" s="372"/>
      <c r="BGT7" s="372"/>
      <c r="BGU7" s="372"/>
      <c r="BGV7" s="372"/>
      <c r="BGW7" s="372"/>
      <c r="BGX7" s="372"/>
      <c r="BGY7" s="372"/>
      <c r="BGZ7" s="372"/>
      <c r="BHA7" s="372"/>
      <c r="BHB7" s="372"/>
      <c r="BHC7" s="372"/>
      <c r="BHD7" s="372"/>
      <c r="BHE7" s="372"/>
      <c r="BHF7" s="372"/>
      <c r="BHG7" s="372"/>
      <c r="BHH7" s="372"/>
      <c r="BHI7" s="372"/>
      <c r="BHJ7" s="372"/>
      <c r="BHK7" s="372"/>
      <c r="BHL7" s="372"/>
      <c r="BHM7" s="372"/>
      <c r="BHN7" s="372"/>
      <c r="BHO7" s="372"/>
      <c r="BHP7" s="372"/>
      <c r="BHQ7" s="372"/>
      <c r="BHR7" s="372"/>
      <c r="BHS7" s="372"/>
      <c r="BHT7" s="372"/>
      <c r="BHU7" s="372"/>
      <c r="BHV7" s="372"/>
      <c r="BHW7" s="372"/>
      <c r="BHX7" s="372"/>
      <c r="BHY7" s="372"/>
      <c r="BHZ7" s="372"/>
      <c r="BIA7" s="372"/>
      <c r="BIB7" s="372"/>
      <c r="BIC7" s="372"/>
      <c r="BID7" s="372"/>
      <c r="BIE7" s="372"/>
      <c r="BIF7" s="372"/>
      <c r="BIG7" s="372"/>
      <c r="BIH7" s="372"/>
      <c r="BII7" s="372"/>
      <c r="BIJ7" s="372"/>
      <c r="BIK7" s="372"/>
      <c r="BIL7" s="372"/>
      <c r="BIM7" s="372"/>
      <c r="BIN7" s="372"/>
      <c r="BIO7" s="372"/>
      <c r="BIP7" s="372"/>
      <c r="BIQ7" s="372"/>
      <c r="BIR7" s="372"/>
      <c r="BIS7" s="372"/>
      <c r="BIT7" s="372"/>
      <c r="BIU7" s="372"/>
      <c r="BIV7" s="372"/>
      <c r="BIW7" s="372"/>
      <c r="BIX7" s="372"/>
      <c r="BIY7" s="372"/>
      <c r="BIZ7" s="372"/>
      <c r="BJA7" s="372"/>
      <c r="BJB7" s="372"/>
      <c r="BJC7" s="372"/>
      <c r="BJD7" s="372"/>
      <c r="BJE7" s="372"/>
      <c r="BJF7" s="372"/>
      <c r="BJG7" s="372"/>
      <c r="BJH7" s="372"/>
      <c r="BJI7" s="372"/>
      <c r="BJJ7" s="372"/>
      <c r="BJK7" s="372"/>
      <c r="BJL7" s="372"/>
      <c r="BJM7" s="372"/>
      <c r="BJN7" s="372"/>
      <c r="BJO7" s="372"/>
      <c r="BJP7" s="372"/>
      <c r="BJQ7" s="372"/>
      <c r="BJR7" s="372"/>
      <c r="BJS7" s="372"/>
      <c r="BJT7" s="372"/>
      <c r="BJU7" s="372"/>
      <c r="BJV7" s="372"/>
      <c r="BJW7" s="372"/>
      <c r="BJX7" s="372"/>
      <c r="BJY7" s="372"/>
      <c r="BJZ7" s="372"/>
      <c r="BKA7" s="372"/>
      <c r="BKB7" s="372"/>
      <c r="BKC7" s="372"/>
      <c r="BKD7" s="372"/>
      <c r="BKE7" s="372"/>
      <c r="BKF7" s="372"/>
      <c r="BKG7" s="372"/>
      <c r="BKH7" s="372"/>
      <c r="BKI7" s="372"/>
      <c r="BKJ7" s="372"/>
      <c r="BKK7" s="372"/>
      <c r="BKL7" s="372"/>
      <c r="BKM7" s="372"/>
      <c r="BKN7" s="372"/>
      <c r="BKO7" s="372"/>
      <c r="BKP7" s="372"/>
      <c r="BKQ7" s="372"/>
      <c r="BKR7" s="372"/>
      <c r="BKS7" s="372"/>
      <c r="BKT7" s="372"/>
      <c r="BKU7" s="372"/>
      <c r="BKV7" s="372"/>
      <c r="BKW7" s="372"/>
      <c r="BKX7" s="372"/>
      <c r="BKY7" s="372"/>
      <c r="BKZ7" s="372"/>
      <c r="BLA7" s="372"/>
      <c r="BLB7" s="372"/>
      <c r="BLC7" s="372"/>
      <c r="BLD7" s="372"/>
      <c r="BLE7" s="372"/>
      <c r="BLF7" s="372"/>
      <c r="BLG7" s="372"/>
      <c r="BLH7" s="372"/>
      <c r="BLI7" s="372"/>
      <c r="BLJ7" s="372"/>
      <c r="BLK7" s="372"/>
      <c r="BLL7" s="372"/>
      <c r="BLM7" s="372"/>
      <c r="BLN7" s="372"/>
      <c r="BLO7" s="372"/>
      <c r="BLP7" s="372"/>
      <c r="BLQ7" s="372"/>
      <c r="BLR7" s="372"/>
      <c r="BLS7" s="372"/>
      <c r="BLT7" s="372"/>
      <c r="BLU7" s="372"/>
      <c r="BLV7" s="372"/>
      <c r="BLW7" s="372"/>
      <c r="BLX7" s="372"/>
      <c r="BLY7" s="372"/>
      <c r="BLZ7" s="372"/>
      <c r="BMA7" s="372"/>
      <c r="BMB7" s="372"/>
      <c r="BMC7" s="372"/>
      <c r="BMD7" s="372"/>
      <c r="BME7" s="372"/>
      <c r="BMF7" s="372"/>
      <c r="BMG7" s="372"/>
      <c r="BMH7" s="372"/>
      <c r="BMI7" s="372"/>
      <c r="BMJ7" s="372"/>
      <c r="BMK7" s="372"/>
      <c r="BML7" s="372"/>
      <c r="BMM7" s="372"/>
      <c r="BMN7" s="372"/>
      <c r="BMO7" s="372"/>
      <c r="BMP7" s="372"/>
      <c r="BMQ7" s="372"/>
      <c r="BMR7" s="372"/>
      <c r="BMS7" s="372"/>
      <c r="BMT7" s="372"/>
      <c r="BMU7" s="372"/>
      <c r="BMV7" s="372"/>
      <c r="BMW7" s="372"/>
      <c r="BMX7" s="372"/>
      <c r="BMY7" s="372"/>
      <c r="BMZ7" s="372"/>
      <c r="BNA7" s="372"/>
      <c r="BNB7" s="372"/>
      <c r="BNC7" s="372"/>
      <c r="BND7" s="372"/>
      <c r="BNE7" s="372"/>
      <c r="BNF7" s="372"/>
      <c r="BNG7" s="372"/>
      <c r="BNH7" s="372"/>
      <c r="BNI7" s="372"/>
      <c r="BNJ7" s="372"/>
      <c r="BNK7" s="372"/>
      <c r="BNL7" s="372"/>
      <c r="BNM7" s="372"/>
      <c r="BNN7" s="372"/>
      <c r="BNO7" s="372"/>
      <c r="BNP7" s="372"/>
      <c r="BNQ7" s="372"/>
      <c r="BNR7" s="372"/>
      <c r="BNS7" s="372"/>
      <c r="BNT7" s="372"/>
      <c r="BNU7" s="372"/>
      <c r="BNV7" s="372"/>
      <c r="BNW7" s="372"/>
      <c r="BNX7" s="372"/>
      <c r="BNY7" s="372"/>
      <c r="BNZ7" s="372"/>
      <c r="BOA7" s="372"/>
      <c r="BOB7" s="372"/>
      <c r="BOC7" s="372"/>
      <c r="BOD7" s="372"/>
      <c r="BOE7" s="372"/>
      <c r="BOF7" s="372"/>
      <c r="BOG7" s="372"/>
      <c r="BOH7" s="372"/>
      <c r="BOI7" s="372"/>
      <c r="BOJ7" s="372"/>
      <c r="BOK7" s="372"/>
      <c r="BOL7" s="372"/>
      <c r="BOM7" s="372"/>
      <c r="BON7" s="372"/>
      <c r="BOO7" s="372"/>
      <c r="BOP7" s="372"/>
      <c r="BOQ7" s="372"/>
      <c r="BOR7" s="372"/>
      <c r="BOS7" s="372"/>
      <c r="BOT7" s="372"/>
      <c r="BOU7" s="372"/>
      <c r="BOV7" s="372"/>
      <c r="BOW7" s="372"/>
      <c r="BOX7" s="372"/>
      <c r="BOY7" s="372"/>
      <c r="BOZ7" s="372"/>
      <c r="BPA7" s="372"/>
      <c r="BPB7" s="372"/>
      <c r="BPC7" s="372"/>
      <c r="BPD7" s="372"/>
      <c r="BPE7" s="372"/>
      <c r="BPF7" s="372"/>
      <c r="BPG7" s="372"/>
      <c r="BPH7" s="372"/>
      <c r="BPI7" s="372"/>
      <c r="BPJ7" s="372"/>
      <c r="BPK7" s="372"/>
      <c r="BPL7" s="372"/>
      <c r="BPM7" s="372"/>
      <c r="BPN7" s="372"/>
      <c r="BPO7" s="372"/>
      <c r="BPP7" s="372"/>
      <c r="BPQ7" s="372"/>
      <c r="BPR7" s="372"/>
      <c r="BPS7" s="372"/>
      <c r="BPT7" s="372"/>
      <c r="BPU7" s="372"/>
      <c r="BPV7" s="372"/>
      <c r="BPW7" s="372"/>
      <c r="BPX7" s="372"/>
      <c r="BPY7" s="372"/>
      <c r="BPZ7" s="372"/>
      <c r="BQA7" s="372"/>
      <c r="BQB7" s="372"/>
      <c r="BQC7" s="372"/>
      <c r="BQD7" s="372"/>
      <c r="BQE7" s="372"/>
      <c r="BQF7" s="372"/>
      <c r="BQG7" s="372"/>
      <c r="BQH7" s="372"/>
      <c r="BQI7" s="372"/>
      <c r="BQJ7" s="372"/>
      <c r="BQK7" s="372"/>
      <c r="BQL7" s="372"/>
      <c r="BQM7" s="372"/>
      <c r="BQN7" s="372"/>
      <c r="BQO7" s="372"/>
      <c r="BQP7" s="372"/>
      <c r="BQQ7" s="372"/>
      <c r="BQR7" s="372"/>
      <c r="BQS7" s="372"/>
      <c r="BQT7" s="372"/>
      <c r="BQU7" s="372"/>
      <c r="BQV7" s="372"/>
      <c r="BQW7" s="372"/>
      <c r="BQX7" s="372"/>
      <c r="BQY7" s="372"/>
      <c r="BQZ7" s="372"/>
      <c r="BRA7" s="372"/>
      <c r="BRB7" s="372"/>
      <c r="BRC7" s="372"/>
      <c r="BRD7" s="372"/>
      <c r="BRE7" s="372"/>
      <c r="BRF7" s="372"/>
      <c r="BRG7" s="372"/>
      <c r="BRH7" s="372"/>
      <c r="BRI7" s="372"/>
      <c r="BRJ7" s="372"/>
      <c r="BRK7" s="372"/>
      <c r="BRL7" s="372"/>
      <c r="BRM7" s="372"/>
      <c r="BRN7" s="372"/>
      <c r="BRO7" s="372"/>
      <c r="BRP7" s="372"/>
      <c r="BRQ7" s="372"/>
      <c r="BRR7" s="372"/>
      <c r="BRS7" s="372"/>
      <c r="BRT7" s="372"/>
      <c r="BRU7" s="372"/>
      <c r="BRV7" s="372"/>
      <c r="BRW7" s="372"/>
      <c r="BRX7" s="372"/>
      <c r="BRY7" s="372"/>
      <c r="BRZ7" s="372"/>
      <c r="BSA7" s="372"/>
      <c r="BSB7" s="372"/>
      <c r="BSC7" s="372"/>
      <c r="BSD7" s="372"/>
      <c r="BSE7" s="372"/>
      <c r="BSF7" s="372"/>
      <c r="BSG7" s="372"/>
      <c r="BSH7" s="372"/>
      <c r="BSI7" s="372"/>
      <c r="BSJ7" s="372"/>
      <c r="BSK7" s="372"/>
      <c r="BSL7" s="372"/>
      <c r="BSM7" s="372"/>
      <c r="BSN7" s="372"/>
      <c r="BSO7" s="372"/>
      <c r="BSP7" s="372"/>
      <c r="BSQ7" s="372"/>
      <c r="BSR7" s="372"/>
      <c r="BSS7" s="372"/>
      <c r="BST7" s="372"/>
      <c r="BSU7" s="372"/>
      <c r="BSV7" s="372"/>
      <c r="BSW7" s="372"/>
      <c r="BSX7" s="372"/>
      <c r="BSY7" s="372"/>
      <c r="BSZ7" s="372"/>
      <c r="BTA7" s="372"/>
      <c r="BTB7" s="372"/>
      <c r="BTC7" s="372"/>
      <c r="BTD7" s="372"/>
      <c r="BTE7" s="372"/>
      <c r="BTF7" s="372"/>
      <c r="BTG7" s="372"/>
      <c r="BTH7" s="372"/>
      <c r="BTI7" s="372"/>
      <c r="BTJ7" s="372"/>
      <c r="BTK7" s="372"/>
      <c r="BTL7" s="372"/>
      <c r="BTM7" s="372"/>
      <c r="BTN7" s="372"/>
      <c r="BTO7" s="372"/>
      <c r="BTP7" s="372"/>
      <c r="BTQ7" s="372"/>
      <c r="BTR7" s="372"/>
      <c r="BTS7" s="372"/>
      <c r="BTT7" s="372"/>
      <c r="BTU7" s="372"/>
      <c r="BTV7" s="372"/>
      <c r="BTW7" s="372"/>
      <c r="BTX7" s="372"/>
      <c r="BTY7" s="372"/>
      <c r="BTZ7" s="372"/>
      <c r="BUA7" s="372"/>
      <c r="BUB7" s="372"/>
      <c r="BUC7" s="372"/>
      <c r="BUD7" s="372"/>
      <c r="BUE7" s="372"/>
      <c r="BUF7" s="372"/>
      <c r="BUG7" s="372"/>
      <c r="BUH7" s="372"/>
      <c r="BUI7" s="372"/>
      <c r="BUJ7" s="372"/>
      <c r="BUK7" s="372"/>
      <c r="BUL7" s="372"/>
      <c r="BUM7" s="372"/>
      <c r="BUN7" s="372"/>
      <c r="BUO7" s="372"/>
      <c r="BUP7" s="372"/>
      <c r="BUQ7" s="372"/>
      <c r="BUR7" s="372"/>
      <c r="BUS7" s="372"/>
      <c r="BUT7" s="372"/>
      <c r="BUU7" s="372"/>
      <c r="BUV7" s="372"/>
      <c r="BUW7" s="372"/>
      <c r="BUX7" s="372"/>
      <c r="BUY7" s="372"/>
      <c r="BUZ7" s="372"/>
      <c r="BVA7" s="372"/>
      <c r="BVB7" s="372"/>
      <c r="BVC7" s="372"/>
      <c r="BVD7" s="372"/>
      <c r="BVE7" s="372"/>
      <c r="BVF7" s="372"/>
      <c r="BVG7" s="372"/>
      <c r="BVH7" s="372"/>
      <c r="BVI7" s="372"/>
      <c r="BVJ7" s="372"/>
      <c r="BVK7" s="372"/>
      <c r="BVL7" s="372"/>
      <c r="BVM7" s="372"/>
      <c r="BVN7" s="372"/>
      <c r="BVO7" s="372"/>
      <c r="BVP7" s="372"/>
      <c r="BVQ7" s="372"/>
      <c r="BVR7" s="372"/>
      <c r="BVS7" s="372"/>
      <c r="BVT7" s="372"/>
      <c r="BVU7" s="372"/>
      <c r="BVV7" s="372"/>
      <c r="BVW7" s="372"/>
      <c r="BVX7" s="372"/>
      <c r="BVY7" s="372"/>
      <c r="BVZ7" s="372"/>
      <c r="BWA7" s="372"/>
      <c r="BWB7" s="372"/>
      <c r="BWC7" s="372"/>
      <c r="BWD7" s="372"/>
      <c r="BWE7" s="372"/>
      <c r="BWF7" s="372"/>
      <c r="BWG7" s="372"/>
      <c r="BWH7" s="372"/>
      <c r="BWI7" s="372"/>
      <c r="BWJ7" s="372"/>
      <c r="BWK7" s="372"/>
      <c r="BWL7" s="372"/>
      <c r="BWM7" s="372"/>
      <c r="BWN7" s="372"/>
      <c r="BWO7" s="372"/>
      <c r="BWP7" s="372"/>
      <c r="BWQ7" s="372"/>
      <c r="BWR7" s="372"/>
      <c r="BWS7" s="372"/>
      <c r="BWT7" s="372"/>
      <c r="BWU7" s="372"/>
      <c r="BWV7" s="372"/>
      <c r="BWW7" s="372"/>
      <c r="BWX7" s="372"/>
      <c r="BWY7" s="372"/>
      <c r="BWZ7" s="372"/>
      <c r="BXA7" s="372"/>
      <c r="BXB7" s="372"/>
      <c r="BXC7" s="372"/>
      <c r="BXD7" s="372"/>
      <c r="BXE7" s="372"/>
      <c r="BXF7" s="372"/>
      <c r="BXG7" s="372"/>
      <c r="BXH7" s="372"/>
      <c r="BXI7" s="372"/>
      <c r="BXJ7" s="372"/>
      <c r="BXK7" s="372"/>
      <c r="BXL7" s="372"/>
      <c r="BXM7" s="372"/>
      <c r="BXN7" s="372"/>
      <c r="BXO7" s="372"/>
      <c r="BXP7" s="372"/>
      <c r="BXQ7" s="372"/>
      <c r="BXR7" s="372"/>
      <c r="BXS7" s="372"/>
      <c r="BXT7" s="372"/>
      <c r="BXU7" s="372"/>
      <c r="BXV7" s="372"/>
      <c r="BXW7" s="372"/>
      <c r="BXX7" s="372"/>
      <c r="BXY7" s="372"/>
      <c r="BXZ7" s="372"/>
      <c r="BYA7" s="372"/>
      <c r="BYB7" s="372"/>
      <c r="BYC7" s="372"/>
      <c r="BYD7" s="372"/>
      <c r="BYE7" s="372"/>
      <c r="BYF7" s="372"/>
      <c r="BYG7" s="372"/>
      <c r="BYH7" s="372"/>
      <c r="BYI7" s="372"/>
      <c r="BYJ7" s="372"/>
      <c r="BYK7" s="372"/>
      <c r="BYL7" s="372"/>
      <c r="BYM7" s="372"/>
      <c r="BYN7" s="372"/>
      <c r="BYO7" s="372"/>
      <c r="BYP7" s="372"/>
      <c r="BYQ7" s="372"/>
      <c r="BYR7" s="372"/>
      <c r="BYS7" s="372"/>
      <c r="BYT7" s="372"/>
      <c r="BYU7" s="372"/>
      <c r="BYV7" s="372"/>
      <c r="BYW7" s="372"/>
      <c r="BYX7" s="372"/>
      <c r="BYY7" s="372"/>
      <c r="BYZ7" s="372"/>
      <c r="BZA7" s="372"/>
      <c r="BZB7" s="372"/>
      <c r="BZC7" s="372"/>
      <c r="BZD7" s="372"/>
      <c r="BZE7" s="372"/>
      <c r="BZF7" s="372"/>
      <c r="BZG7" s="372"/>
      <c r="BZH7" s="372"/>
      <c r="BZI7" s="372"/>
      <c r="BZJ7" s="372"/>
      <c r="BZK7" s="372"/>
      <c r="BZL7" s="372"/>
      <c r="BZM7" s="372"/>
      <c r="BZN7" s="372"/>
      <c r="BZO7" s="372"/>
      <c r="BZP7" s="372"/>
      <c r="BZQ7" s="372"/>
      <c r="BZR7" s="372"/>
      <c r="BZS7" s="372"/>
      <c r="BZT7" s="372"/>
      <c r="BZU7" s="372"/>
      <c r="BZV7" s="372"/>
      <c r="BZW7" s="372"/>
      <c r="BZX7" s="372"/>
      <c r="BZY7" s="372"/>
      <c r="BZZ7" s="372"/>
      <c r="CAA7" s="372"/>
      <c r="CAB7" s="372"/>
      <c r="CAC7" s="372"/>
      <c r="CAD7" s="372"/>
      <c r="CAE7" s="372"/>
      <c r="CAF7" s="372"/>
      <c r="CAG7" s="372"/>
      <c r="CAH7" s="372"/>
      <c r="CAI7" s="372"/>
      <c r="CAJ7" s="372"/>
      <c r="CAK7" s="372"/>
      <c r="CAL7" s="372"/>
      <c r="CAM7" s="372"/>
      <c r="CAN7" s="372"/>
      <c r="CAO7" s="372"/>
      <c r="CAP7" s="372"/>
      <c r="CAQ7" s="372"/>
      <c r="CAR7" s="372"/>
      <c r="CAS7" s="372"/>
      <c r="CAT7" s="372"/>
      <c r="CAU7" s="372"/>
      <c r="CAV7" s="372"/>
      <c r="CAW7" s="372"/>
      <c r="CAX7" s="372"/>
      <c r="CAY7" s="372"/>
      <c r="CAZ7" s="372"/>
      <c r="CBA7" s="372"/>
      <c r="CBB7" s="372"/>
      <c r="CBC7" s="372"/>
      <c r="CBD7" s="372"/>
      <c r="CBE7" s="372"/>
      <c r="CBF7" s="372"/>
      <c r="CBG7" s="372"/>
      <c r="CBH7" s="372"/>
      <c r="CBI7" s="372"/>
      <c r="CBJ7" s="372"/>
      <c r="CBK7" s="372"/>
      <c r="CBL7" s="372"/>
      <c r="CBM7" s="372"/>
      <c r="CBN7" s="372"/>
      <c r="CBO7" s="372"/>
      <c r="CBP7" s="372"/>
      <c r="CBQ7" s="372"/>
      <c r="CBR7" s="372"/>
      <c r="CBS7" s="372"/>
      <c r="CBT7" s="372"/>
      <c r="CBU7" s="372"/>
      <c r="CBV7" s="372"/>
      <c r="CBW7" s="372"/>
      <c r="CBX7" s="372"/>
      <c r="CBY7" s="372"/>
      <c r="CBZ7" s="372"/>
      <c r="CCA7" s="372"/>
      <c r="CCB7" s="372"/>
      <c r="CCC7" s="372"/>
      <c r="CCD7" s="372"/>
      <c r="CCE7" s="372"/>
      <c r="CCF7" s="372"/>
      <c r="CCG7" s="372"/>
      <c r="CCH7" s="372"/>
      <c r="CCI7" s="372"/>
      <c r="CCJ7" s="372"/>
      <c r="CCK7" s="372"/>
      <c r="CCL7" s="372"/>
      <c r="CCM7" s="372"/>
      <c r="CCN7" s="372"/>
      <c r="CCO7" s="372"/>
      <c r="CCP7" s="372"/>
      <c r="CCQ7" s="372"/>
      <c r="CCR7" s="372"/>
      <c r="CCS7" s="372"/>
      <c r="CCT7" s="372"/>
      <c r="CCU7" s="372"/>
      <c r="CCV7" s="372"/>
      <c r="CCW7" s="372"/>
      <c r="CCX7" s="372"/>
      <c r="CCY7" s="372"/>
      <c r="CCZ7" s="372"/>
      <c r="CDA7" s="372"/>
      <c r="CDB7" s="372"/>
      <c r="CDC7" s="372"/>
      <c r="CDD7" s="372"/>
      <c r="CDE7" s="372"/>
      <c r="CDF7" s="372"/>
      <c r="CDG7" s="372"/>
      <c r="CDH7" s="372"/>
      <c r="CDI7" s="372"/>
      <c r="CDJ7" s="372"/>
      <c r="CDK7" s="372"/>
      <c r="CDL7" s="372"/>
      <c r="CDM7" s="372"/>
      <c r="CDN7" s="372"/>
      <c r="CDO7" s="372"/>
      <c r="CDP7" s="372"/>
      <c r="CDQ7" s="372"/>
      <c r="CDR7" s="372"/>
      <c r="CDS7" s="372"/>
      <c r="CDT7" s="372"/>
      <c r="CDU7" s="372"/>
      <c r="CDV7" s="372"/>
      <c r="CDW7" s="372"/>
      <c r="CDX7" s="372"/>
      <c r="CDY7" s="372"/>
      <c r="CDZ7" s="372"/>
      <c r="CEA7" s="372"/>
      <c r="CEB7" s="372"/>
      <c r="CEC7" s="372"/>
      <c r="CED7" s="372"/>
      <c r="CEE7" s="372"/>
      <c r="CEF7" s="372"/>
      <c r="CEG7" s="372"/>
      <c r="CEH7" s="372"/>
      <c r="CEI7" s="372"/>
      <c r="CEJ7" s="372"/>
      <c r="CEK7" s="372"/>
      <c r="CEL7" s="372"/>
      <c r="CEM7" s="372"/>
      <c r="CEN7" s="372"/>
      <c r="CEO7" s="372"/>
      <c r="CEP7" s="372"/>
      <c r="CEQ7" s="372"/>
      <c r="CER7" s="372"/>
      <c r="CES7" s="372"/>
      <c r="CET7" s="372"/>
      <c r="CEU7" s="372"/>
      <c r="CEV7" s="372"/>
      <c r="CEW7" s="372"/>
      <c r="CEX7" s="372"/>
      <c r="CEY7" s="372"/>
      <c r="CEZ7" s="372"/>
      <c r="CFA7" s="372"/>
      <c r="CFB7" s="372"/>
      <c r="CFC7" s="372"/>
      <c r="CFD7" s="372"/>
      <c r="CFE7" s="372"/>
      <c r="CFF7" s="372"/>
      <c r="CFG7" s="372"/>
      <c r="CFH7" s="372"/>
      <c r="CFI7" s="372"/>
      <c r="CFJ7" s="372"/>
      <c r="CFK7" s="372"/>
      <c r="CFL7" s="372"/>
      <c r="CFM7" s="372"/>
      <c r="CFN7" s="372"/>
      <c r="CFO7" s="372"/>
      <c r="CFP7" s="372"/>
      <c r="CFQ7" s="372"/>
      <c r="CFR7" s="372"/>
      <c r="CFS7" s="372"/>
      <c r="CFT7" s="372"/>
      <c r="CFU7" s="372"/>
      <c r="CFV7" s="372"/>
    </row>
    <row r="8" spans="1:2206" s="260" customFormat="1" ht="25.5" customHeight="1">
      <c r="A8" s="592">
        <f t="shared" si="0"/>
        <v>5</v>
      </c>
      <c r="B8" s="593">
        <v>9623</v>
      </c>
      <c r="C8" s="269">
        <v>9860</v>
      </c>
      <c r="D8" s="270" t="s">
        <v>16</v>
      </c>
      <c r="E8" s="271">
        <v>240.1</v>
      </c>
      <c r="F8" s="264"/>
      <c r="G8" s="264"/>
      <c r="H8" s="271"/>
      <c r="I8" s="264"/>
      <c r="J8" s="264"/>
      <c r="K8" s="264"/>
      <c r="L8" s="276" t="s">
        <v>210</v>
      </c>
      <c r="M8" s="594">
        <f>SUMPRODUCT((E$3:K$3="토사")*(E8:K8)*((E$2:K$2="형식-5")*1.488+(E$2:K$2="형식-7")*1.463+(E$2:K$2="형식-8")*1.838))</f>
        <v>357.2688</v>
      </c>
      <c r="N8" s="595">
        <f>SUMPRODUCT((E$3:K$3="리핑")*(E8:K8)*((E$2:K$2="형식-5")*1.488+(E$2:K$2="형식-7")*1.463+(E$2:K$2="형식-8")*1.838))</f>
        <v>0</v>
      </c>
      <c r="O8" s="276">
        <f>SUMPRODUCT((E$3:K$3="발파")*(E8:K8)*((E$2:K$2="형식-5")*0.546+(E$2:K$2="형식-7")*1.463+(E$2:K$2="형식-8")*1.838))</f>
        <v>0</v>
      </c>
      <c r="P8" s="596">
        <f>SUMPRODUCT((E$3:K$3="토사")*(E8:K8)*((E$2:K$2="형식-5")*0.942+(E$2:K$2="형식-7")*0.943+(E$2:K$2="형식-8")*1.163))</f>
        <v>226.17419999999998</v>
      </c>
      <c r="Q8" s="276">
        <f>SUMPRODUCT((E$3:K$3="리핑")*(E8:K8)*((E$2:K$2="형식-5")*0.942+(E$2:K$2="형식-7")*0.943+(E$2:K$2="형식-8")*1.163))</f>
        <v>0</v>
      </c>
      <c r="R8" s="596">
        <f>ROUND(
  1.03*
  SUMPRODUCT(
    (E$2:K$2="형식-5")*
    ((E$3:K$3="토사")+(E$3:K$3="리핑")+(E$3:K$3="발파"))*
    (E8:K8)
  )
  *0.00166,3)</f>
        <v>0.41099999999999998</v>
      </c>
      <c r="S8" s="369">
        <f>ROUND(
  0.03*
  SUMPRODUCT(
    (E$2:K$2="형식-5")*
    ((E$3:K$3="토사")+(E$3:K$3="리핑")+(E$3:K$3="발파"))*
    (E8:K8)
  )
  *0.00166,3)</f>
        <v>1.2E-2</v>
      </c>
      <c r="T8" s="596"/>
      <c r="U8" s="596"/>
      <c r="V8" s="596"/>
      <c r="W8" s="369"/>
      <c r="X8" s="372"/>
      <c r="Y8" s="372"/>
      <c r="Z8" s="372"/>
      <c r="AA8" s="372"/>
      <c r="AB8" s="372"/>
      <c r="AC8" s="372"/>
      <c r="AD8" s="372"/>
      <c r="AE8" s="372"/>
      <c r="AF8" s="372"/>
      <c r="AG8" s="372"/>
      <c r="AH8" s="372"/>
      <c r="AI8" s="372"/>
      <c r="AJ8" s="372"/>
      <c r="AK8" s="372"/>
      <c r="AL8" s="372"/>
      <c r="AM8" s="372"/>
      <c r="AN8" s="372"/>
      <c r="AO8" s="372"/>
      <c r="AP8" s="372"/>
      <c r="AQ8" s="372"/>
      <c r="AR8" s="372"/>
      <c r="AS8" s="372"/>
      <c r="AT8" s="372"/>
      <c r="AU8" s="372"/>
      <c r="AV8" s="372"/>
      <c r="AW8" s="372"/>
      <c r="AX8" s="372"/>
      <c r="AY8" s="372"/>
      <c r="AZ8" s="372"/>
      <c r="BA8" s="372"/>
      <c r="BB8" s="372"/>
      <c r="BC8" s="372"/>
      <c r="BD8" s="372"/>
      <c r="BE8" s="372"/>
      <c r="BF8" s="372"/>
      <c r="BG8" s="372"/>
      <c r="BH8" s="372"/>
      <c r="BI8" s="372"/>
      <c r="BJ8" s="372"/>
      <c r="BK8" s="372"/>
      <c r="BL8" s="372"/>
      <c r="BM8" s="372"/>
      <c r="BN8" s="372"/>
      <c r="BO8" s="372"/>
      <c r="BP8" s="372"/>
      <c r="BQ8" s="372"/>
      <c r="BR8" s="372"/>
      <c r="BS8" s="372"/>
      <c r="BT8" s="372"/>
      <c r="BU8" s="372"/>
      <c r="BV8" s="372"/>
      <c r="BW8" s="372"/>
      <c r="BX8" s="372"/>
      <c r="BY8" s="372"/>
      <c r="BZ8" s="372"/>
      <c r="CA8" s="372"/>
      <c r="CB8" s="372"/>
      <c r="CC8" s="372"/>
      <c r="CD8" s="372"/>
      <c r="CE8" s="372"/>
      <c r="CF8" s="372"/>
      <c r="CG8" s="372"/>
      <c r="CH8" s="372"/>
      <c r="CI8" s="372"/>
      <c r="CJ8" s="372"/>
      <c r="CK8" s="372"/>
      <c r="CL8" s="372"/>
      <c r="CM8" s="372"/>
      <c r="CN8" s="372"/>
      <c r="CO8" s="372"/>
      <c r="CP8" s="372"/>
      <c r="CQ8" s="372"/>
      <c r="CR8" s="372"/>
      <c r="CS8" s="372"/>
      <c r="CT8" s="372"/>
      <c r="CU8" s="372"/>
      <c r="CV8" s="372"/>
      <c r="CW8" s="372"/>
      <c r="CX8" s="372"/>
      <c r="CY8" s="372"/>
      <c r="CZ8" s="372"/>
      <c r="DA8" s="372"/>
      <c r="DB8" s="372"/>
      <c r="DC8" s="372"/>
      <c r="DD8" s="372"/>
      <c r="DE8" s="372"/>
      <c r="DF8" s="372"/>
      <c r="DG8" s="372"/>
      <c r="DH8" s="372"/>
      <c r="DI8" s="372"/>
      <c r="DJ8" s="372"/>
      <c r="DK8" s="372"/>
      <c r="DL8" s="372"/>
      <c r="DM8" s="372"/>
      <c r="DN8" s="372"/>
      <c r="DO8" s="372"/>
      <c r="DP8" s="372"/>
      <c r="DQ8" s="372"/>
      <c r="DR8" s="372"/>
      <c r="DS8" s="372"/>
      <c r="DT8" s="372"/>
      <c r="DU8" s="372"/>
      <c r="DV8" s="372"/>
      <c r="DW8" s="372"/>
      <c r="DX8" s="372"/>
      <c r="DY8" s="372"/>
      <c r="DZ8" s="372"/>
      <c r="EA8" s="372"/>
      <c r="EB8" s="372"/>
      <c r="EC8" s="372"/>
      <c r="ED8" s="372"/>
      <c r="EE8" s="372"/>
      <c r="EF8" s="372"/>
      <c r="EG8" s="372"/>
      <c r="EH8" s="372"/>
      <c r="EI8" s="372"/>
      <c r="EJ8" s="372"/>
      <c r="EK8" s="372"/>
      <c r="EL8" s="372"/>
      <c r="EM8" s="372"/>
      <c r="EN8" s="372"/>
      <c r="EO8" s="372"/>
      <c r="EP8" s="372"/>
      <c r="EQ8" s="372"/>
      <c r="ER8" s="372"/>
      <c r="ES8" s="372"/>
      <c r="ET8" s="372"/>
      <c r="EU8" s="372"/>
      <c r="EV8" s="372"/>
      <c r="EW8" s="372"/>
      <c r="EX8" s="372"/>
      <c r="EY8" s="372"/>
      <c r="EZ8" s="372"/>
      <c r="FA8" s="372"/>
      <c r="FB8" s="372"/>
      <c r="FC8" s="372"/>
      <c r="FD8" s="372"/>
      <c r="FE8" s="372"/>
      <c r="FF8" s="372"/>
      <c r="FG8" s="372"/>
      <c r="FH8" s="372"/>
      <c r="FI8" s="372"/>
      <c r="FJ8" s="372"/>
      <c r="FK8" s="372"/>
      <c r="FL8" s="372"/>
      <c r="FM8" s="372"/>
      <c r="FN8" s="372"/>
      <c r="FO8" s="372"/>
      <c r="FP8" s="372"/>
      <c r="FQ8" s="372"/>
      <c r="FR8" s="372"/>
      <c r="FS8" s="372"/>
      <c r="FT8" s="372"/>
      <c r="FU8" s="372"/>
      <c r="FV8" s="372"/>
      <c r="FW8" s="372"/>
      <c r="FX8" s="372"/>
      <c r="FY8" s="372"/>
      <c r="FZ8" s="372"/>
      <c r="GA8" s="372"/>
      <c r="GB8" s="372"/>
      <c r="GC8" s="372"/>
      <c r="GD8" s="372"/>
      <c r="GE8" s="372"/>
      <c r="GF8" s="372"/>
      <c r="GG8" s="372"/>
      <c r="GH8" s="372"/>
      <c r="GI8" s="372"/>
      <c r="GJ8" s="372"/>
      <c r="GK8" s="372"/>
      <c r="GL8" s="372"/>
      <c r="GM8" s="372"/>
      <c r="GN8" s="372"/>
      <c r="GO8" s="372"/>
      <c r="GP8" s="372"/>
      <c r="GQ8" s="372"/>
      <c r="GR8" s="372"/>
      <c r="GS8" s="372"/>
      <c r="GT8" s="372"/>
      <c r="GU8" s="372"/>
      <c r="GV8" s="372"/>
      <c r="GW8" s="372"/>
      <c r="GX8" s="372"/>
      <c r="GY8" s="372"/>
      <c r="GZ8" s="372"/>
      <c r="HA8" s="372"/>
      <c r="HB8" s="372"/>
      <c r="HC8" s="372"/>
      <c r="HD8" s="372"/>
      <c r="HE8" s="372"/>
      <c r="HF8" s="372"/>
      <c r="HG8" s="372"/>
      <c r="HH8" s="372"/>
      <c r="HI8" s="372"/>
      <c r="HJ8" s="372"/>
      <c r="HK8" s="372"/>
      <c r="HL8" s="372"/>
      <c r="HM8" s="372"/>
      <c r="HN8" s="372"/>
      <c r="HO8" s="372"/>
      <c r="HP8" s="372"/>
      <c r="HQ8" s="372"/>
      <c r="HR8" s="372"/>
      <c r="HS8" s="372"/>
      <c r="HT8" s="372"/>
      <c r="HU8" s="372"/>
      <c r="HV8" s="372"/>
      <c r="HW8" s="372"/>
      <c r="HX8" s="372"/>
      <c r="HY8" s="372"/>
      <c r="HZ8" s="372"/>
      <c r="IA8" s="372"/>
      <c r="IB8" s="372"/>
      <c r="IC8" s="372"/>
      <c r="ID8" s="372"/>
      <c r="IE8" s="372"/>
      <c r="IF8" s="372"/>
      <c r="IG8" s="372"/>
      <c r="IH8" s="372"/>
      <c r="II8" s="372"/>
      <c r="IJ8" s="372"/>
      <c r="IK8" s="372"/>
      <c r="IL8" s="372"/>
      <c r="IM8" s="372"/>
      <c r="IN8" s="372"/>
      <c r="IO8" s="372"/>
      <c r="IP8" s="372"/>
      <c r="IQ8" s="372"/>
      <c r="IR8" s="372"/>
      <c r="IS8" s="372"/>
      <c r="IT8" s="372"/>
      <c r="IU8" s="372"/>
      <c r="IV8" s="372"/>
      <c r="IW8" s="372"/>
      <c r="IX8" s="372"/>
      <c r="IY8" s="372"/>
      <c r="IZ8" s="372"/>
      <c r="JA8" s="372"/>
      <c r="JB8" s="372"/>
      <c r="JC8" s="372"/>
      <c r="JD8" s="372"/>
      <c r="JE8" s="372"/>
      <c r="JF8" s="372"/>
      <c r="JG8" s="372"/>
      <c r="JH8" s="372"/>
      <c r="JI8" s="372"/>
      <c r="JJ8" s="372"/>
      <c r="JK8" s="372"/>
      <c r="JL8" s="372"/>
      <c r="JM8" s="372"/>
      <c r="JN8" s="372"/>
      <c r="JO8" s="372"/>
      <c r="JP8" s="372"/>
      <c r="JQ8" s="372"/>
      <c r="JR8" s="372"/>
      <c r="JS8" s="372"/>
      <c r="JT8" s="372"/>
      <c r="JU8" s="372"/>
      <c r="JV8" s="372"/>
      <c r="JW8" s="372"/>
      <c r="JX8" s="372"/>
      <c r="JY8" s="372"/>
      <c r="JZ8" s="372"/>
      <c r="KA8" s="372"/>
      <c r="KB8" s="372"/>
      <c r="KC8" s="372"/>
      <c r="KD8" s="372"/>
      <c r="KE8" s="372"/>
      <c r="KF8" s="372"/>
      <c r="KG8" s="372"/>
      <c r="KH8" s="372"/>
      <c r="KI8" s="372"/>
      <c r="KJ8" s="372"/>
      <c r="KK8" s="372"/>
      <c r="KL8" s="372"/>
      <c r="KM8" s="372"/>
      <c r="KN8" s="372"/>
      <c r="KO8" s="372"/>
      <c r="KP8" s="372"/>
      <c r="KQ8" s="372"/>
      <c r="KR8" s="372"/>
      <c r="KS8" s="372"/>
      <c r="KT8" s="372"/>
      <c r="KU8" s="372"/>
      <c r="KV8" s="372"/>
      <c r="KW8" s="372"/>
      <c r="KX8" s="372"/>
      <c r="KY8" s="372"/>
      <c r="KZ8" s="372"/>
      <c r="LA8" s="372"/>
      <c r="LB8" s="372"/>
      <c r="LC8" s="372"/>
      <c r="LD8" s="372"/>
      <c r="LE8" s="372"/>
      <c r="LF8" s="372"/>
      <c r="LG8" s="372"/>
      <c r="LH8" s="372"/>
      <c r="LI8" s="372"/>
      <c r="LJ8" s="372"/>
      <c r="LK8" s="372"/>
      <c r="LL8" s="372"/>
      <c r="LM8" s="372"/>
      <c r="LN8" s="372"/>
      <c r="LO8" s="372"/>
      <c r="LP8" s="372"/>
      <c r="LQ8" s="372"/>
      <c r="LR8" s="372"/>
      <c r="LS8" s="372"/>
      <c r="LT8" s="372"/>
      <c r="LU8" s="372"/>
      <c r="LV8" s="372"/>
      <c r="LW8" s="372"/>
      <c r="LX8" s="372"/>
      <c r="LY8" s="372"/>
      <c r="LZ8" s="372"/>
      <c r="MA8" s="372"/>
      <c r="MB8" s="372"/>
      <c r="MC8" s="372"/>
      <c r="MD8" s="372"/>
      <c r="ME8" s="372"/>
      <c r="MF8" s="372"/>
      <c r="MG8" s="372"/>
      <c r="MH8" s="372"/>
      <c r="MI8" s="372"/>
      <c r="MJ8" s="372"/>
      <c r="MK8" s="372"/>
      <c r="ML8" s="372"/>
      <c r="MM8" s="372"/>
      <c r="MN8" s="372"/>
      <c r="MO8" s="372"/>
      <c r="MP8" s="372"/>
      <c r="MQ8" s="372"/>
      <c r="MR8" s="372"/>
      <c r="MS8" s="372"/>
      <c r="MT8" s="372"/>
      <c r="MU8" s="372"/>
      <c r="MV8" s="372"/>
      <c r="MW8" s="372"/>
      <c r="MX8" s="372"/>
      <c r="MY8" s="372"/>
      <c r="MZ8" s="372"/>
      <c r="NA8" s="372"/>
      <c r="NB8" s="372"/>
      <c r="NC8" s="372"/>
      <c r="ND8" s="372"/>
      <c r="NE8" s="372"/>
      <c r="NF8" s="372"/>
      <c r="NG8" s="372"/>
      <c r="NH8" s="372"/>
      <c r="NI8" s="372"/>
      <c r="NJ8" s="372"/>
      <c r="NK8" s="372"/>
      <c r="NL8" s="372"/>
      <c r="NM8" s="372"/>
      <c r="NN8" s="372"/>
      <c r="NO8" s="372"/>
      <c r="NP8" s="372"/>
      <c r="NQ8" s="372"/>
      <c r="NR8" s="372"/>
      <c r="NS8" s="372"/>
      <c r="NT8" s="372"/>
      <c r="NU8" s="372"/>
      <c r="NV8" s="372"/>
      <c r="NW8" s="372"/>
      <c r="NX8" s="372"/>
      <c r="NY8" s="372"/>
      <c r="NZ8" s="372"/>
      <c r="OA8" s="372"/>
      <c r="OB8" s="372"/>
      <c r="OC8" s="372"/>
      <c r="OD8" s="372"/>
      <c r="OE8" s="372"/>
      <c r="OF8" s="372"/>
      <c r="OG8" s="372"/>
      <c r="OH8" s="372"/>
      <c r="OI8" s="372"/>
      <c r="OJ8" s="372"/>
      <c r="OK8" s="372"/>
      <c r="OL8" s="372"/>
      <c r="OM8" s="372"/>
      <c r="ON8" s="372"/>
      <c r="OO8" s="372"/>
      <c r="OP8" s="372"/>
      <c r="OQ8" s="372"/>
      <c r="OR8" s="372"/>
      <c r="OS8" s="372"/>
      <c r="OT8" s="372"/>
      <c r="OU8" s="372"/>
      <c r="OV8" s="372"/>
      <c r="OW8" s="372"/>
      <c r="OX8" s="372"/>
      <c r="OY8" s="372"/>
      <c r="OZ8" s="372"/>
      <c r="PA8" s="372"/>
      <c r="PB8" s="372"/>
      <c r="PC8" s="372"/>
      <c r="PD8" s="372"/>
      <c r="PE8" s="372"/>
      <c r="PF8" s="372"/>
      <c r="PG8" s="372"/>
      <c r="PH8" s="372"/>
      <c r="PI8" s="372"/>
      <c r="PJ8" s="372"/>
      <c r="PK8" s="372"/>
      <c r="PL8" s="372"/>
      <c r="PM8" s="372"/>
      <c r="PN8" s="372"/>
      <c r="PO8" s="372"/>
      <c r="PP8" s="372"/>
      <c r="PQ8" s="372"/>
      <c r="PR8" s="372"/>
      <c r="PS8" s="372"/>
      <c r="PT8" s="372"/>
      <c r="PU8" s="372"/>
      <c r="PV8" s="372"/>
      <c r="PW8" s="372"/>
      <c r="PX8" s="372"/>
      <c r="PY8" s="372"/>
      <c r="PZ8" s="372"/>
      <c r="QA8" s="372"/>
      <c r="QB8" s="372"/>
      <c r="QC8" s="372"/>
      <c r="QD8" s="372"/>
      <c r="QE8" s="372"/>
      <c r="QF8" s="372"/>
      <c r="QG8" s="372"/>
      <c r="QH8" s="372"/>
      <c r="QI8" s="372"/>
      <c r="QJ8" s="372"/>
      <c r="QK8" s="372"/>
      <c r="QL8" s="372"/>
      <c r="QM8" s="372"/>
      <c r="QN8" s="372"/>
      <c r="QO8" s="372"/>
      <c r="QP8" s="372"/>
      <c r="QQ8" s="372"/>
      <c r="QR8" s="372"/>
      <c r="QS8" s="372"/>
      <c r="QT8" s="372"/>
      <c r="QU8" s="372"/>
      <c r="QV8" s="372"/>
      <c r="QW8" s="372"/>
      <c r="QX8" s="372"/>
      <c r="QY8" s="372"/>
      <c r="QZ8" s="372"/>
      <c r="RA8" s="372"/>
      <c r="RB8" s="372"/>
      <c r="RC8" s="372"/>
      <c r="RD8" s="372"/>
      <c r="RE8" s="372"/>
      <c r="RF8" s="372"/>
      <c r="RG8" s="372"/>
      <c r="RH8" s="372"/>
      <c r="RI8" s="372"/>
      <c r="RJ8" s="372"/>
      <c r="RK8" s="372"/>
      <c r="RL8" s="372"/>
      <c r="RM8" s="372"/>
      <c r="RN8" s="372"/>
      <c r="RO8" s="372"/>
      <c r="RP8" s="372"/>
      <c r="RQ8" s="372"/>
      <c r="RR8" s="372"/>
      <c r="RS8" s="372"/>
      <c r="RT8" s="372"/>
      <c r="RU8" s="372"/>
      <c r="RV8" s="372"/>
      <c r="RW8" s="372"/>
      <c r="RX8" s="372"/>
      <c r="RY8" s="372"/>
      <c r="RZ8" s="372"/>
      <c r="SA8" s="372"/>
      <c r="SB8" s="372"/>
      <c r="SC8" s="372"/>
      <c r="SD8" s="372"/>
      <c r="SE8" s="372"/>
      <c r="SF8" s="372"/>
      <c r="SG8" s="372"/>
      <c r="SH8" s="372"/>
      <c r="SI8" s="372"/>
      <c r="SJ8" s="372"/>
      <c r="SK8" s="372"/>
      <c r="SL8" s="372"/>
      <c r="SM8" s="372"/>
      <c r="SN8" s="372"/>
      <c r="SO8" s="372"/>
      <c r="SP8" s="372"/>
      <c r="SQ8" s="372"/>
      <c r="SR8" s="372"/>
      <c r="SS8" s="372"/>
      <c r="ST8" s="372"/>
      <c r="SU8" s="372"/>
      <c r="SV8" s="372"/>
      <c r="SW8" s="372"/>
      <c r="SX8" s="372"/>
      <c r="SY8" s="372"/>
      <c r="SZ8" s="372"/>
      <c r="TA8" s="372"/>
      <c r="TB8" s="372"/>
      <c r="TC8" s="372"/>
      <c r="TD8" s="372"/>
      <c r="TE8" s="372"/>
      <c r="TF8" s="372"/>
      <c r="TG8" s="372"/>
      <c r="TH8" s="372"/>
      <c r="TI8" s="372"/>
      <c r="TJ8" s="372"/>
      <c r="TK8" s="372"/>
      <c r="TL8" s="372"/>
      <c r="TM8" s="372"/>
      <c r="TN8" s="372"/>
      <c r="TO8" s="372"/>
      <c r="TP8" s="372"/>
      <c r="TQ8" s="372"/>
      <c r="TR8" s="372"/>
      <c r="TS8" s="372"/>
      <c r="TT8" s="372"/>
      <c r="TU8" s="372"/>
      <c r="TV8" s="372"/>
      <c r="TW8" s="372"/>
      <c r="TX8" s="372"/>
      <c r="TY8" s="372"/>
      <c r="TZ8" s="372"/>
      <c r="UA8" s="372"/>
      <c r="UB8" s="372"/>
      <c r="UC8" s="372"/>
      <c r="UD8" s="372"/>
      <c r="UE8" s="372"/>
      <c r="UF8" s="372"/>
      <c r="UG8" s="372"/>
      <c r="UH8" s="372"/>
      <c r="UI8" s="372"/>
      <c r="UJ8" s="372"/>
      <c r="UK8" s="372"/>
      <c r="UL8" s="372"/>
      <c r="UM8" s="372"/>
      <c r="UN8" s="372"/>
      <c r="UO8" s="372"/>
      <c r="UP8" s="372"/>
      <c r="UQ8" s="372"/>
      <c r="UR8" s="372"/>
      <c r="US8" s="372"/>
      <c r="UT8" s="372"/>
      <c r="UU8" s="372"/>
      <c r="UV8" s="372"/>
      <c r="UW8" s="372"/>
      <c r="UX8" s="372"/>
      <c r="UY8" s="372"/>
      <c r="UZ8" s="372"/>
      <c r="VA8" s="372"/>
      <c r="VB8" s="372"/>
      <c r="VC8" s="372"/>
      <c r="VD8" s="372"/>
      <c r="VE8" s="372"/>
      <c r="VF8" s="372"/>
      <c r="VG8" s="372"/>
      <c r="VH8" s="372"/>
      <c r="VI8" s="372"/>
      <c r="VJ8" s="372"/>
      <c r="VK8" s="372"/>
      <c r="VL8" s="372"/>
      <c r="VM8" s="372"/>
      <c r="VN8" s="372"/>
      <c r="VO8" s="372"/>
      <c r="VP8" s="372"/>
      <c r="VQ8" s="372"/>
      <c r="VR8" s="372"/>
      <c r="VS8" s="372"/>
      <c r="VT8" s="372"/>
      <c r="VU8" s="372"/>
      <c r="VV8" s="372"/>
      <c r="VW8" s="372"/>
      <c r="VX8" s="372"/>
      <c r="VY8" s="372"/>
      <c r="VZ8" s="372"/>
      <c r="WA8" s="372"/>
      <c r="WB8" s="372"/>
      <c r="WC8" s="372"/>
      <c r="WD8" s="372"/>
      <c r="WE8" s="372"/>
      <c r="WF8" s="372"/>
      <c r="WG8" s="372"/>
      <c r="WH8" s="372"/>
      <c r="WI8" s="372"/>
      <c r="WJ8" s="372"/>
      <c r="WK8" s="372"/>
      <c r="WL8" s="372"/>
      <c r="WM8" s="372"/>
      <c r="WN8" s="372"/>
      <c r="WO8" s="372"/>
      <c r="WP8" s="372"/>
      <c r="WQ8" s="372"/>
      <c r="WR8" s="372"/>
      <c r="WS8" s="372"/>
      <c r="WT8" s="372"/>
      <c r="WU8" s="372"/>
      <c r="WV8" s="372"/>
      <c r="WW8" s="372"/>
      <c r="WX8" s="372"/>
      <c r="WY8" s="372"/>
      <c r="WZ8" s="372"/>
      <c r="XA8" s="372"/>
      <c r="XB8" s="372"/>
      <c r="XC8" s="372"/>
      <c r="XD8" s="372"/>
      <c r="XE8" s="372"/>
      <c r="XF8" s="372"/>
      <c r="XG8" s="372"/>
      <c r="XH8" s="372"/>
      <c r="XI8" s="372"/>
      <c r="XJ8" s="372"/>
      <c r="XK8" s="372"/>
      <c r="XL8" s="372"/>
      <c r="XM8" s="372"/>
      <c r="XN8" s="372"/>
      <c r="XO8" s="372"/>
      <c r="XP8" s="372"/>
      <c r="XQ8" s="372"/>
      <c r="XR8" s="372"/>
      <c r="XS8" s="372"/>
      <c r="XT8" s="372"/>
      <c r="XU8" s="372"/>
      <c r="XV8" s="372"/>
      <c r="XW8" s="372"/>
      <c r="XX8" s="372"/>
      <c r="XY8" s="372"/>
      <c r="XZ8" s="372"/>
      <c r="YA8" s="372"/>
      <c r="YB8" s="372"/>
      <c r="YC8" s="372"/>
      <c r="YD8" s="372"/>
      <c r="YE8" s="372"/>
      <c r="YF8" s="372"/>
      <c r="YG8" s="372"/>
      <c r="YH8" s="372"/>
      <c r="YI8" s="372"/>
      <c r="YJ8" s="372"/>
      <c r="YK8" s="372"/>
      <c r="YL8" s="372"/>
      <c r="YM8" s="372"/>
      <c r="YN8" s="372"/>
      <c r="YO8" s="372"/>
      <c r="YP8" s="372"/>
      <c r="YQ8" s="372"/>
      <c r="YR8" s="372"/>
      <c r="YS8" s="372"/>
      <c r="YT8" s="372"/>
      <c r="YU8" s="372"/>
      <c r="YV8" s="372"/>
      <c r="YW8" s="372"/>
      <c r="YX8" s="372"/>
      <c r="YY8" s="372"/>
      <c r="YZ8" s="372"/>
      <c r="ZA8" s="372"/>
      <c r="ZB8" s="372"/>
      <c r="ZC8" s="372"/>
      <c r="ZD8" s="372"/>
      <c r="ZE8" s="372"/>
      <c r="ZF8" s="372"/>
      <c r="ZG8" s="372"/>
      <c r="ZH8" s="372"/>
      <c r="ZI8" s="372"/>
      <c r="ZJ8" s="372"/>
      <c r="ZK8" s="372"/>
      <c r="ZL8" s="372"/>
      <c r="ZM8" s="372"/>
      <c r="ZN8" s="372"/>
      <c r="ZO8" s="372"/>
      <c r="ZP8" s="372"/>
      <c r="ZQ8" s="372"/>
      <c r="ZR8" s="372"/>
      <c r="ZS8" s="372"/>
      <c r="ZT8" s="372"/>
      <c r="ZU8" s="372"/>
      <c r="ZV8" s="372"/>
      <c r="ZW8" s="372"/>
      <c r="ZX8" s="372"/>
      <c r="ZY8" s="372"/>
      <c r="ZZ8" s="372"/>
      <c r="AAA8" s="372"/>
      <c r="AAB8" s="372"/>
      <c r="AAC8" s="372"/>
      <c r="AAD8" s="372"/>
      <c r="AAE8" s="372"/>
      <c r="AAF8" s="372"/>
      <c r="AAG8" s="372"/>
      <c r="AAH8" s="372"/>
      <c r="AAI8" s="372"/>
      <c r="AAJ8" s="372"/>
      <c r="AAK8" s="372"/>
      <c r="AAL8" s="372"/>
      <c r="AAM8" s="372"/>
      <c r="AAN8" s="372"/>
      <c r="AAO8" s="372"/>
      <c r="AAP8" s="372"/>
      <c r="AAQ8" s="372"/>
      <c r="AAR8" s="372"/>
      <c r="AAS8" s="372"/>
      <c r="AAT8" s="372"/>
      <c r="AAU8" s="372"/>
      <c r="AAV8" s="372"/>
      <c r="AAW8" s="372"/>
      <c r="AAX8" s="372"/>
      <c r="AAY8" s="372"/>
      <c r="AAZ8" s="372"/>
      <c r="ABA8" s="372"/>
      <c r="ABB8" s="372"/>
      <c r="ABC8" s="372"/>
      <c r="ABD8" s="372"/>
      <c r="ABE8" s="372"/>
      <c r="ABF8" s="372"/>
      <c r="ABG8" s="372"/>
      <c r="ABH8" s="372"/>
      <c r="ABI8" s="372"/>
      <c r="ABJ8" s="372"/>
      <c r="ABK8" s="372"/>
      <c r="ABL8" s="372"/>
      <c r="ABM8" s="372"/>
      <c r="ABN8" s="372"/>
      <c r="ABO8" s="372"/>
      <c r="ABP8" s="372"/>
      <c r="ABQ8" s="372"/>
      <c r="ABR8" s="372"/>
      <c r="ABS8" s="372"/>
      <c r="ABT8" s="372"/>
      <c r="ABU8" s="372"/>
      <c r="ABV8" s="372"/>
      <c r="ABW8" s="372"/>
      <c r="ABX8" s="372"/>
      <c r="ABY8" s="372"/>
      <c r="ABZ8" s="372"/>
      <c r="ACA8" s="372"/>
      <c r="ACB8" s="372"/>
      <c r="ACC8" s="372"/>
      <c r="ACD8" s="372"/>
      <c r="ACE8" s="372"/>
      <c r="ACF8" s="372"/>
      <c r="ACG8" s="372"/>
      <c r="ACH8" s="372"/>
      <c r="ACI8" s="372"/>
      <c r="ACJ8" s="372"/>
      <c r="ACK8" s="372"/>
      <c r="ACL8" s="372"/>
      <c r="ACM8" s="372"/>
      <c r="ACN8" s="372"/>
      <c r="ACO8" s="372"/>
      <c r="ACP8" s="372"/>
      <c r="ACQ8" s="372"/>
      <c r="ACR8" s="372"/>
      <c r="ACS8" s="372"/>
      <c r="ACT8" s="372"/>
      <c r="ACU8" s="372"/>
      <c r="ACV8" s="372"/>
      <c r="ACW8" s="372"/>
      <c r="ACX8" s="372"/>
      <c r="ACY8" s="372"/>
      <c r="ACZ8" s="372"/>
      <c r="ADA8" s="372"/>
      <c r="ADB8" s="372"/>
      <c r="ADC8" s="372"/>
      <c r="ADD8" s="372"/>
      <c r="ADE8" s="372"/>
      <c r="ADF8" s="372"/>
      <c r="ADG8" s="372"/>
      <c r="ADH8" s="372"/>
      <c r="ADI8" s="372"/>
      <c r="ADJ8" s="372"/>
      <c r="ADK8" s="372"/>
      <c r="ADL8" s="372"/>
      <c r="ADM8" s="372"/>
      <c r="ADN8" s="372"/>
      <c r="ADO8" s="372"/>
      <c r="ADP8" s="372"/>
      <c r="ADQ8" s="372"/>
      <c r="ADR8" s="372"/>
      <c r="ADS8" s="372"/>
      <c r="ADT8" s="372"/>
      <c r="ADU8" s="372"/>
      <c r="ADV8" s="372"/>
      <c r="ADW8" s="372"/>
      <c r="ADX8" s="372"/>
      <c r="ADY8" s="372"/>
      <c r="ADZ8" s="372"/>
      <c r="AEA8" s="372"/>
      <c r="AEB8" s="372"/>
      <c r="AEC8" s="372"/>
      <c r="AED8" s="372"/>
      <c r="AEE8" s="372"/>
      <c r="AEF8" s="372"/>
      <c r="AEG8" s="372"/>
      <c r="AEH8" s="372"/>
      <c r="AEI8" s="372"/>
      <c r="AEJ8" s="372"/>
      <c r="AEK8" s="372"/>
      <c r="AEL8" s="372"/>
      <c r="AEM8" s="372"/>
      <c r="AEN8" s="372"/>
      <c r="AEO8" s="372"/>
      <c r="AEP8" s="372"/>
      <c r="AEQ8" s="372"/>
      <c r="AER8" s="372"/>
      <c r="AES8" s="372"/>
      <c r="AET8" s="372"/>
      <c r="AEU8" s="372"/>
      <c r="AEV8" s="372"/>
      <c r="AEW8" s="372"/>
      <c r="AEX8" s="372"/>
      <c r="AEY8" s="372"/>
      <c r="AEZ8" s="372"/>
      <c r="AFA8" s="372"/>
      <c r="AFB8" s="372"/>
      <c r="AFC8" s="372"/>
      <c r="AFD8" s="372"/>
      <c r="AFE8" s="372"/>
      <c r="AFF8" s="372"/>
      <c r="AFG8" s="372"/>
      <c r="AFH8" s="372"/>
      <c r="AFI8" s="372"/>
      <c r="AFJ8" s="372"/>
      <c r="AFK8" s="372"/>
      <c r="AFL8" s="372"/>
      <c r="AFM8" s="372"/>
      <c r="AFN8" s="372"/>
      <c r="AFO8" s="372"/>
      <c r="AFP8" s="372"/>
      <c r="AFQ8" s="372"/>
      <c r="AFR8" s="372"/>
      <c r="AFS8" s="372"/>
      <c r="AFT8" s="372"/>
      <c r="AFU8" s="372"/>
      <c r="AFV8" s="372"/>
      <c r="AFW8" s="372"/>
      <c r="AFX8" s="372"/>
      <c r="AFY8" s="372"/>
      <c r="AFZ8" s="372"/>
      <c r="AGA8" s="372"/>
      <c r="AGB8" s="372"/>
      <c r="AGC8" s="372"/>
      <c r="AGD8" s="372"/>
      <c r="AGE8" s="372"/>
      <c r="AGF8" s="372"/>
      <c r="AGG8" s="372"/>
      <c r="AGH8" s="372"/>
      <c r="AGI8" s="372"/>
      <c r="AGJ8" s="372"/>
      <c r="AGK8" s="372"/>
      <c r="AGL8" s="372"/>
      <c r="AGM8" s="372"/>
      <c r="AGN8" s="372"/>
      <c r="AGO8" s="372"/>
      <c r="AGP8" s="372"/>
      <c r="AGQ8" s="372"/>
      <c r="AGR8" s="372"/>
      <c r="AGS8" s="372"/>
      <c r="AGT8" s="372"/>
      <c r="AGU8" s="372"/>
      <c r="AGV8" s="372"/>
      <c r="AGW8" s="372"/>
      <c r="AGX8" s="372"/>
      <c r="AGY8" s="372"/>
      <c r="AGZ8" s="372"/>
      <c r="AHA8" s="372"/>
      <c r="AHB8" s="372"/>
      <c r="AHC8" s="372"/>
      <c r="AHD8" s="372"/>
      <c r="AHE8" s="372"/>
      <c r="AHF8" s="372"/>
      <c r="AHG8" s="372"/>
      <c r="AHH8" s="372"/>
      <c r="AHI8" s="372"/>
      <c r="AHJ8" s="372"/>
      <c r="AHK8" s="372"/>
      <c r="AHL8" s="372"/>
      <c r="AHM8" s="372"/>
      <c r="AHN8" s="372"/>
      <c r="AHO8" s="372"/>
      <c r="AHP8" s="372"/>
      <c r="AHQ8" s="372"/>
      <c r="AHR8" s="372"/>
      <c r="AHS8" s="372"/>
      <c r="AHT8" s="372"/>
      <c r="AHU8" s="372"/>
      <c r="AHV8" s="372"/>
      <c r="AHW8" s="372"/>
      <c r="AHX8" s="372"/>
      <c r="AHY8" s="372"/>
      <c r="AHZ8" s="372"/>
      <c r="AIA8" s="372"/>
      <c r="AIB8" s="372"/>
      <c r="AIC8" s="372"/>
      <c r="AID8" s="372"/>
      <c r="AIE8" s="372"/>
      <c r="AIF8" s="372"/>
      <c r="AIG8" s="372"/>
      <c r="AIH8" s="372"/>
      <c r="AII8" s="372"/>
      <c r="AIJ8" s="372"/>
      <c r="AIK8" s="372"/>
      <c r="AIL8" s="372"/>
      <c r="AIM8" s="372"/>
      <c r="AIN8" s="372"/>
      <c r="AIO8" s="372"/>
      <c r="AIP8" s="372"/>
      <c r="AIQ8" s="372"/>
      <c r="AIR8" s="372"/>
      <c r="AIS8" s="372"/>
      <c r="AIT8" s="372"/>
      <c r="AIU8" s="372"/>
      <c r="AIV8" s="372"/>
      <c r="AIW8" s="372"/>
      <c r="AIX8" s="372"/>
      <c r="AIY8" s="372"/>
      <c r="AIZ8" s="372"/>
      <c r="AJA8" s="372"/>
      <c r="AJB8" s="372"/>
      <c r="AJC8" s="372"/>
      <c r="AJD8" s="372"/>
      <c r="AJE8" s="372"/>
      <c r="AJF8" s="372"/>
      <c r="AJG8" s="372"/>
      <c r="AJH8" s="372"/>
      <c r="AJI8" s="372"/>
      <c r="AJJ8" s="372"/>
      <c r="AJK8" s="372"/>
      <c r="AJL8" s="372"/>
      <c r="AJM8" s="372"/>
      <c r="AJN8" s="372"/>
      <c r="AJO8" s="372"/>
      <c r="AJP8" s="372"/>
      <c r="AJQ8" s="372"/>
      <c r="AJR8" s="372"/>
      <c r="AJS8" s="372"/>
      <c r="AJT8" s="372"/>
      <c r="AJU8" s="372"/>
      <c r="AJV8" s="372"/>
      <c r="AJW8" s="372"/>
      <c r="AJX8" s="372"/>
      <c r="AJY8" s="372"/>
      <c r="AJZ8" s="372"/>
      <c r="AKA8" s="372"/>
      <c r="AKB8" s="372"/>
      <c r="AKC8" s="372"/>
      <c r="AKD8" s="372"/>
      <c r="AKE8" s="372"/>
      <c r="AKF8" s="372"/>
      <c r="AKG8" s="372"/>
      <c r="AKH8" s="372"/>
      <c r="AKI8" s="372"/>
      <c r="AKJ8" s="372"/>
      <c r="AKK8" s="372"/>
      <c r="AKL8" s="372"/>
      <c r="AKM8" s="372"/>
      <c r="AKN8" s="372"/>
      <c r="AKO8" s="372"/>
      <c r="AKP8" s="372"/>
      <c r="AKQ8" s="372"/>
      <c r="AKR8" s="372"/>
      <c r="AKS8" s="372"/>
      <c r="AKT8" s="372"/>
      <c r="AKU8" s="372"/>
      <c r="AKV8" s="372"/>
      <c r="AKW8" s="372"/>
      <c r="AKX8" s="372"/>
      <c r="AKY8" s="372"/>
      <c r="AKZ8" s="372"/>
      <c r="ALA8" s="372"/>
      <c r="ALB8" s="372"/>
      <c r="ALC8" s="372"/>
      <c r="ALD8" s="372"/>
      <c r="ALE8" s="372"/>
      <c r="ALF8" s="372"/>
      <c r="ALG8" s="372"/>
      <c r="ALH8" s="372"/>
      <c r="ALI8" s="372"/>
      <c r="ALJ8" s="372"/>
      <c r="ALK8" s="372"/>
      <c r="ALL8" s="372"/>
      <c r="ALM8" s="372"/>
      <c r="ALN8" s="372"/>
      <c r="ALO8" s="372"/>
      <c r="ALP8" s="372"/>
      <c r="ALQ8" s="372"/>
      <c r="ALR8" s="372"/>
      <c r="ALS8" s="372"/>
      <c r="ALT8" s="372"/>
      <c r="ALU8" s="372"/>
      <c r="ALV8" s="372"/>
      <c r="ALW8" s="372"/>
      <c r="ALX8" s="372"/>
      <c r="ALY8" s="372"/>
      <c r="ALZ8" s="372"/>
      <c r="AMA8" s="372"/>
      <c r="AMB8" s="372"/>
      <c r="AMC8" s="372"/>
      <c r="AMD8" s="372"/>
      <c r="AME8" s="372"/>
      <c r="AMF8" s="372"/>
      <c r="AMG8" s="372"/>
      <c r="AMH8" s="372"/>
      <c r="AMI8" s="372"/>
      <c r="AMJ8" s="372"/>
      <c r="AMK8" s="372"/>
      <c r="AML8" s="372"/>
      <c r="AMM8" s="372"/>
      <c r="AMN8" s="372"/>
      <c r="AMO8" s="372"/>
      <c r="AMP8" s="372"/>
      <c r="AMQ8" s="372"/>
      <c r="AMR8" s="372"/>
      <c r="AMS8" s="372"/>
      <c r="AMT8" s="372"/>
      <c r="AMU8" s="372"/>
      <c r="AMV8" s="372"/>
      <c r="AMW8" s="372"/>
      <c r="AMX8" s="372"/>
      <c r="AMY8" s="372"/>
      <c r="AMZ8" s="372"/>
      <c r="ANA8" s="372"/>
      <c r="ANB8" s="372"/>
      <c r="ANC8" s="372"/>
      <c r="AND8" s="372"/>
      <c r="ANE8" s="372"/>
      <c r="ANF8" s="372"/>
      <c r="ANG8" s="372"/>
      <c r="ANH8" s="372"/>
      <c r="ANI8" s="372"/>
      <c r="ANJ8" s="372"/>
      <c r="ANK8" s="372"/>
      <c r="ANL8" s="372"/>
      <c r="ANM8" s="372"/>
      <c r="ANN8" s="372"/>
      <c r="ANO8" s="372"/>
      <c r="ANP8" s="372"/>
      <c r="ANQ8" s="372"/>
      <c r="ANR8" s="372"/>
      <c r="ANS8" s="372"/>
      <c r="ANT8" s="372"/>
      <c r="ANU8" s="372"/>
      <c r="ANV8" s="372"/>
      <c r="ANW8" s="372"/>
      <c r="ANX8" s="372"/>
      <c r="ANY8" s="372"/>
      <c r="ANZ8" s="372"/>
      <c r="AOA8" s="372"/>
      <c r="AOB8" s="372"/>
      <c r="AOC8" s="372"/>
      <c r="AOD8" s="372"/>
      <c r="AOE8" s="372"/>
      <c r="AOF8" s="372"/>
      <c r="AOG8" s="372"/>
      <c r="AOH8" s="372"/>
      <c r="AOI8" s="372"/>
      <c r="AOJ8" s="372"/>
      <c r="AOK8" s="372"/>
      <c r="AOL8" s="372"/>
      <c r="AOM8" s="372"/>
      <c r="AON8" s="372"/>
      <c r="AOO8" s="372"/>
      <c r="AOP8" s="372"/>
      <c r="AOQ8" s="372"/>
      <c r="AOR8" s="372"/>
      <c r="AOS8" s="372"/>
      <c r="AOT8" s="372"/>
      <c r="AOU8" s="372"/>
      <c r="AOV8" s="372"/>
      <c r="AOW8" s="372"/>
      <c r="AOX8" s="372"/>
      <c r="AOY8" s="372"/>
      <c r="AOZ8" s="372"/>
      <c r="APA8" s="372"/>
      <c r="APB8" s="372"/>
      <c r="APC8" s="372"/>
      <c r="APD8" s="372"/>
      <c r="APE8" s="372"/>
      <c r="APF8" s="372"/>
      <c r="APG8" s="372"/>
      <c r="APH8" s="372"/>
      <c r="API8" s="372"/>
      <c r="APJ8" s="372"/>
      <c r="APK8" s="372"/>
      <c r="APL8" s="372"/>
      <c r="APM8" s="372"/>
      <c r="APN8" s="372"/>
      <c r="APO8" s="372"/>
      <c r="APP8" s="372"/>
      <c r="APQ8" s="372"/>
      <c r="APR8" s="372"/>
      <c r="APS8" s="372"/>
      <c r="APT8" s="372"/>
      <c r="APU8" s="372"/>
      <c r="APV8" s="372"/>
      <c r="APW8" s="372"/>
      <c r="APX8" s="372"/>
      <c r="APY8" s="372"/>
      <c r="APZ8" s="372"/>
      <c r="AQA8" s="372"/>
      <c r="AQB8" s="372"/>
      <c r="AQC8" s="372"/>
      <c r="AQD8" s="372"/>
      <c r="AQE8" s="372"/>
      <c r="AQF8" s="372"/>
      <c r="AQG8" s="372"/>
      <c r="AQH8" s="372"/>
      <c r="AQI8" s="372"/>
      <c r="AQJ8" s="372"/>
      <c r="AQK8" s="372"/>
      <c r="AQL8" s="372"/>
      <c r="AQM8" s="372"/>
      <c r="AQN8" s="372"/>
      <c r="AQO8" s="372"/>
      <c r="AQP8" s="372"/>
      <c r="AQQ8" s="372"/>
      <c r="AQR8" s="372"/>
      <c r="AQS8" s="372"/>
      <c r="AQT8" s="372"/>
      <c r="AQU8" s="372"/>
      <c r="AQV8" s="372"/>
      <c r="AQW8" s="372"/>
      <c r="AQX8" s="372"/>
      <c r="AQY8" s="372"/>
      <c r="AQZ8" s="372"/>
      <c r="ARA8" s="372"/>
      <c r="ARB8" s="372"/>
      <c r="ARC8" s="372"/>
      <c r="ARD8" s="372"/>
      <c r="ARE8" s="372"/>
      <c r="ARF8" s="372"/>
      <c r="ARG8" s="372"/>
      <c r="ARH8" s="372"/>
      <c r="ARI8" s="372"/>
      <c r="ARJ8" s="372"/>
      <c r="ARK8" s="372"/>
      <c r="ARL8" s="372"/>
      <c r="ARM8" s="372"/>
      <c r="ARN8" s="372"/>
      <c r="ARO8" s="372"/>
      <c r="ARP8" s="372"/>
      <c r="ARQ8" s="372"/>
      <c r="ARR8" s="372"/>
      <c r="ARS8" s="372"/>
      <c r="ART8" s="372"/>
      <c r="ARU8" s="372"/>
      <c r="ARV8" s="372"/>
      <c r="ARW8" s="372"/>
      <c r="ARX8" s="372"/>
      <c r="ARY8" s="372"/>
      <c r="ARZ8" s="372"/>
      <c r="ASA8" s="372"/>
      <c r="ASB8" s="372"/>
      <c r="ASC8" s="372"/>
      <c r="ASD8" s="372"/>
      <c r="ASE8" s="372"/>
      <c r="ASF8" s="372"/>
      <c r="ASG8" s="372"/>
      <c r="ASH8" s="372"/>
      <c r="ASI8" s="372"/>
      <c r="ASJ8" s="372"/>
      <c r="ASK8" s="372"/>
      <c r="ASL8" s="372"/>
      <c r="ASM8" s="372"/>
      <c r="ASN8" s="372"/>
      <c r="ASO8" s="372"/>
      <c r="ASP8" s="372"/>
      <c r="ASQ8" s="372"/>
      <c r="ASR8" s="372"/>
      <c r="ASS8" s="372"/>
      <c r="AST8" s="372"/>
      <c r="ASU8" s="372"/>
      <c r="ASV8" s="372"/>
      <c r="ASW8" s="372"/>
      <c r="ASX8" s="372"/>
      <c r="ASY8" s="372"/>
      <c r="ASZ8" s="372"/>
      <c r="ATA8" s="372"/>
      <c r="ATB8" s="372"/>
      <c r="ATC8" s="372"/>
      <c r="ATD8" s="372"/>
      <c r="ATE8" s="372"/>
      <c r="ATF8" s="372"/>
      <c r="ATG8" s="372"/>
      <c r="ATH8" s="372"/>
      <c r="ATI8" s="372"/>
      <c r="ATJ8" s="372"/>
      <c r="ATK8" s="372"/>
      <c r="ATL8" s="372"/>
      <c r="ATM8" s="372"/>
      <c r="ATN8" s="372"/>
      <c r="ATO8" s="372"/>
      <c r="ATP8" s="372"/>
      <c r="ATQ8" s="372"/>
      <c r="ATR8" s="372"/>
      <c r="ATS8" s="372"/>
      <c r="ATT8" s="372"/>
      <c r="ATU8" s="372"/>
      <c r="ATV8" s="372"/>
      <c r="ATW8" s="372"/>
      <c r="ATX8" s="372"/>
      <c r="ATY8" s="372"/>
      <c r="ATZ8" s="372"/>
      <c r="AUA8" s="372"/>
      <c r="AUB8" s="372"/>
      <c r="AUC8" s="372"/>
      <c r="AUD8" s="372"/>
      <c r="AUE8" s="372"/>
      <c r="AUF8" s="372"/>
      <c r="AUG8" s="372"/>
      <c r="AUH8" s="372"/>
      <c r="AUI8" s="372"/>
      <c r="AUJ8" s="372"/>
      <c r="AUK8" s="372"/>
      <c r="AUL8" s="372"/>
      <c r="AUM8" s="372"/>
      <c r="AUN8" s="372"/>
      <c r="AUO8" s="372"/>
      <c r="AUP8" s="372"/>
      <c r="AUQ8" s="372"/>
      <c r="AUR8" s="372"/>
      <c r="AUS8" s="372"/>
      <c r="AUT8" s="372"/>
      <c r="AUU8" s="372"/>
      <c r="AUV8" s="372"/>
      <c r="AUW8" s="372"/>
      <c r="AUX8" s="372"/>
      <c r="AUY8" s="372"/>
      <c r="AUZ8" s="372"/>
      <c r="AVA8" s="372"/>
      <c r="AVB8" s="372"/>
      <c r="AVC8" s="372"/>
      <c r="AVD8" s="372"/>
      <c r="AVE8" s="372"/>
      <c r="AVF8" s="372"/>
      <c r="AVG8" s="372"/>
      <c r="AVH8" s="372"/>
      <c r="AVI8" s="372"/>
      <c r="AVJ8" s="372"/>
      <c r="AVK8" s="372"/>
      <c r="AVL8" s="372"/>
      <c r="AVM8" s="372"/>
      <c r="AVN8" s="372"/>
      <c r="AVO8" s="372"/>
      <c r="AVP8" s="372"/>
      <c r="AVQ8" s="372"/>
      <c r="AVR8" s="372"/>
      <c r="AVS8" s="372"/>
      <c r="AVT8" s="372"/>
      <c r="AVU8" s="372"/>
      <c r="AVV8" s="372"/>
      <c r="AVW8" s="372"/>
      <c r="AVX8" s="372"/>
      <c r="AVY8" s="372"/>
      <c r="AVZ8" s="372"/>
      <c r="AWA8" s="372"/>
      <c r="AWB8" s="372"/>
      <c r="AWC8" s="372"/>
      <c r="AWD8" s="372"/>
      <c r="AWE8" s="372"/>
      <c r="AWF8" s="372"/>
      <c r="AWG8" s="372"/>
      <c r="AWH8" s="372"/>
      <c r="AWI8" s="372"/>
      <c r="AWJ8" s="372"/>
      <c r="AWK8" s="372"/>
      <c r="AWL8" s="372"/>
      <c r="AWM8" s="372"/>
      <c r="AWN8" s="372"/>
      <c r="AWO8" s="372"/>
      <c r="AWP8" s="372"/>
      <c r="AWQ8" s="372"/>
      <c r="AWR8" s="372"/>
      <c r="AWS8" s="372"/>
      <c r="AWT8" s="372"/>
      <c r="AWU8" s="372"/>
      <c r="AWV8" s="372"/>
      <c r="AWW8" s="372"/>
      <c r="AWX8" s="372"/>
      <c r="AWY8" s="372"/>
      <c r="AWZ8" s="372"/>
      <c r="AXA8" s="372"/>
      <c r="AXB8" s="372"/>
      <c r="AXC8" s="372"/>
      <c r="AXD8" s="372"/>
      <c r="AXE8" s="372"/>
      <c r="AXF8" s="372"/>
      <c r="AXG8" s="372"/>
      <c r="AXH8" s="372"/>
      <c r="AXI8" s="372"/>
      <c r="AXJ8" s="372"/>
      <c r="AXK8" s="372"/>
      <c r="AXL8" s="372"/>
      <c r="AXM8" s="372"/>
      <c r="AXN8" s="372"/>
      <c r="AXO8" s="372"/>
      <c r="AXP8" s="372"/>
      <c r="AXQ8" s="372"/>
      <c r="AXR8" s="372"/>
      <c r="AXS8" s="372"/>
      <c r="AXT8" s="372"/>
      <c r="AXU8" s="372"/>
      <c r="AXV8" s="372"/>
      <c r="AXW8" s="372"/>
      <c r="AXX8" s="372"/>
      <c r="AXY8" s="372"/>
      <c r="AXZ8" s="372"/>
      <c r="AYA8" s="372"/>
      <c r="AYB8" s="372"/>
      <c r="AYC8" s="372"/>
      <c r="AYD8" s="372"/>
      <c r="AYE8" s="372"/>
      <c r="AYF8" s="372"/>
      <c r="AYG8" s="372"/>
      <c r="AYH8" s="372"/>
      <c r="AYI8" s="372"/>
      <c r="AYJ8" s="372"/>
      <c r="AYK8" s="372"/>
      <c r="AYL8" s="372"/>
      <c r="AYM8" s="372"/>
      <c r="AYN8" s="372"/>
      <c r="AYO8" s="372"/>
      <c r="AYP8" s="372"/>
      <c r="AYQ8" s="372"/>
      <c r="AYR8" s="372"/>
      <c r="AYS8" s="372"/>
      <c r="AYT8" s="372"/>
      <c r="AYU8" s="372"/>
      <c r="AYV8" s="372"/>
      <c r="AYW8" s="372"/>
      <c r="AYX8" s="372"/>
      <c r="AYY8" s="372"/>
      <c r="AYZ8" s="372"/>
      <c r="AZA8" s="372"/>
      <c r="AZB8" s="372"/>
      <c r="AZC8" s="372"/>
      <c r="AZD8" s="372"/>
      <c r="AZE8" s="372"/>
      <c r="AZF8" s="372"/>
      <c r="AZG8" s="372"/>
      <c r="AZH8" s="372"/>
      <c r="AZI8" s="372"/>
      <c r="AZJ8" s="372"/>
      <c r="AZK8" s="372"/>
      <c r="AZL8" s="372"/>
      <c r="AZM8" s="372"/>
      <c r="AZN8" s="372"/>
      <c r="AZO8" s="372"/>
      <c r="AZP8" s="372"/>
      <c r="AZQ8" s="372"/>
      <c r="AZR8" s="372"/>
      <c r="AZS8" s="372"/>
      <c r="AZT8" s="372"/>
      <c r="AZU8" s="372"/>
      <c r="AZV8" s="372"/>
      <c r="AZW8" s="372"/>
      <c r="AZX8" s="372"/>
      <c r="AZY8" s="372"/>
      <c r="AZZ8" s="372"/>
      <c r="BAA8" s="372"/>
      <c r="BAB8" s="372"/>
      <c r="BAC8" s="372"/>
      <c r="BAD8" s="372"/>
      <c r="BAE8" s="372"/>
      <c r="BAF8" s="372"/>
      <c r="BAG8" s="372"/>
      <c r="BAH8" s="372"/>
      <c r="BAI8" s="372"/>
      <c r="BAJ8" s="372"/>
      <c r="BAK8" s="372"/>
      <c r="BAL8" s="372"/>
      <c r="BAM8" s="372"/>
      <c r="BAN8" s="372"/>
      <c r="BAO8" s="372"/>
      <c r="BAP8" s="372"/>
      <c r="BAQ8" s="372"/>
      <c r="BAR8" s="372"/>
      <c r="BAS8" s="372"/>
      <c r="BAT8" s="372"/>
      <c r="BAU8" s="372"/>
      <c r="BAV8" s="372"/>
      <c r="BAW8" s="372"/>
      <c r="BAX8" s="372"/>
      <c r="BAY8" s="372"/>
      <c r="BAZ8" s="372"/>
      <c r="BBA8" s="372"/>
      <c r="BBB8" s="372"/>
      <c r="BBC8" s="372"/>
      <c r="BBD8" s="372"/>
      <c r="BBE8" s="372"/>
      <c r="BBF8" s="372"/>
      <c r="BBG8" s="372"/>
      <c r="BBH8" s="372"/>
      <c r="BBI8" s="372"/>
      <c r="BBJ8" s="372"/>
      <c r="BBK8" s="372"/>
      <c r="BBL8" s="372"/>
      <c r="BBM8" s="372"/>
      <c r="BBN8" s="372"/>
      <c r="BBO8" s="372"/>
      <c r="BBP8" s="372"/>
      <c r="BBQ8" s="372"/>
      <c r="BBR8" s="372"/>
      <c r="BBS8" s="372"/>
      <c r="BBT8" s="372"/>
      <c r="BBU8" s="372"/>
      <c r="BBV8" s="372"/>
      <c r="BBW8" s="372"/>
      <c r="BBX8" s="372"/>
      <c r="BBY8" s="372"/>
      <c r="BBZ8" s="372"/>
      <c r="BCA8" s="372"/>
      <c r="BCB8" s="372"/>
      <c r="BCC8" s="372"/>
      <c r="BCD8" s="372"/>
      <c r="BCE8" s="372"/>
      <c r="BCF8" s="372"/>
      <c r="BCG8" s="372"/>
      <c r="BCH8" s="372"/>
      <c r="BCI8" s="372"/>
      <c r="BCJ8" s="372"/>
      <c r="BCK8" s="372"/>
      <c r="BCL8" s="372"/>
      <c r="BCM8" s="372"/>
      <c r="BCN8" s="372"/>
      <c r="BCO8" s="372"/>
      <c r="BCP8" s="372"/>
      <c r="BCQ8" s="372"/>
      <c r="BCR8" s="372"/>
      <c r="BCS8" s="372"/>
      <c r="BCT8" s="372"/>
      <c r="BCU8" s="372"/>
      <c r="BCV8" s="372"/>
      <c r="BCW8" s="372"/>
      <c r="BCX8" s="372"/>
      <c r="BCY8" s="372"/>
      <c r="BCZ8" s="372"/>
      <c r="BDA8" s="372"/>
      <c r="BDB8" s="372"/>
      <c r="BDC8" s="372"/>
      <c r="BDD8" s="372"/>
      <c r="BDE8" s="372"/>
      <c r="BDF8" s="372"/>
      <c r="BDG8" s="372"/>
      <c r="BDH8" s="372"/>
      <c r="BDI8" s="372"/>
      <c r="BDJ8" s="372"/>
      <c r="BDK8" s="372"/>
      <c r="BDL8" s="372"/>
      <c r="BDM8" s="372"/>
      <c r="BDN8" s="372"/>
      <c r="BDO8" s="372"/>
      <c r="BDP8" s="372"/>
      <c r="BDQ8" s="372"/>
      <c r="BDR8" s="372"/>
      <c r="BDS8" s="372"/>
      <c r="BDT8" s="372"/>
      <c r="BDU8" s="372"/>
      <c r="BDV8" s="372"/>
      <c r="BDW8" s="372"/>
      <c r="BDX8" s="372"/>
      <c r="BDY8" s="372"/>
      <c r="BDZ8" s="372"/>
      <c r="BEA8" s="372"/>
      <c r="BEB8" s="372"/>
      <c r="BEC8" s="372"/>
      <c r="BED8" s="372"/>
      <c r="BEE8" s="372"/>
      <c r="BEF8" s="372"/>
      <c r="BEG8" s="372"/>
      <c r="BEH8" s="372"/>
      <c r="BEI8" s="372"/>
      <c r="BEJ8" s="372"/>
      <c r="BEK8" s="372"/>
      <c r="BEL8" s="372"/>
      <c r="BEM8" s="372"/>
      <c r="BEN8" s="372"/>
      <c r="BEO8" s="372"/>
      <c r="BEP8" s="372"/>
      <c r="BEQ8" s="372"/>
      <c r="BER8" s="372"/>
      <c r="BES8" s="372"/>
      <c r="BET8" s="372"/>
      <c r="BEU8" s="372"/>
      <c r="BEV8" s="372"/>
      <c r="BEW8" s="372"/>
      <c r="BEX8" s="372"/>
      <c r="BEY8" s="372"/>
      <c r="BEZ8" s="372"/>
      <c r="BFA8" s="372"/>
      <c r="BFB8" s="372"/>
      <c r="BFC8" s="372"/>
      <c r="BFD8" s="372"/>
      <c r="BFE8" s="372"/>
      <c r="BFF8" s="372"/>
      <c r="BFG8" s="372"/>
      <c r="BFH8" s="372"/>
      <c r="BFI8" s="372"/>
      <c r="BFJ8" s="372"/>
      <c r="BFK8" s="372"/>
      <c r="BFL8" s="372"/>
      <c r="BFM8" s="372"/>
      <c r="BFN8" s="372"/>
      <c r="BFO8" s="372"/>
      <c r="BFP8" s="372"/>
      <c r="BFQ8" s="372"/>
      <c r="BFR8" s="372"/>
      <c r="BFS8" s="372"/>
      <c r="BFT8" s="372"/>
      <c r="BFU8" s="372"/>
      <c r="BFV8" s="372"/>
      <c r="BFW8" s="372"/>
      <c r="BFX8" s="372"/>
      <c r="BFY8" s="372"/>
      <c r="BFZ8" s="372"/>
      <c r="BGA8" s="372"/>
      <c r="BGB8" s="372"/>
      <c r="BGC8" s="372"/>
      <c r="BGD8" s="372"/>
      <c r="BGE8" s="372"/>
      <c r="BGF8" s="372"/>
      <c r="BGG8" s="372"/>
      <c r="BGH8" s="372"/>
      <c r="BGI8" s="372"/>
      <c r="BGJ8" s="372"/>
      <c r="BGK8" s="372"/>
      <c r="BGL8" s="372"/>
      <c r="BGM8" s="372"/>
      <c r="BGN8" s="372"/>
      <c r="BGO8" s="372"/>
      <c r="BGP8" s="372"/>
      <c r="BGQ8" s="372"/>
      <c r="BGR8" s="372"/>
      <c r="BGS8" s="372"/>
      <c r="BGT8" s="372"/>
      <c r="BGU8" s="372"/>
      <c r="BGV8" s="372"/>
      <c r="BGW8" s="372"/>
      <c r="BGX8" s="372"/>
      <c r="BGY8" s="372"/>
      <c r="BGZ8" s="372"/>
      <c r="BHA8" s="372"/>
      <c r="BHB8" s="372"/>
      <c r="BHC8" s="372"/>
      <c r="BHD8" s="372"/>
      <c r="BHE8" s="372"/>
      <c r="BHF8" s="372"/>
      <c r="BHG8" s="372"/>
      <c r="BHH8" s="372"/>
      <c r="BHI8" s="372"/>
      <c r="BHJ8" s="372"/>
      <c r="BHK8" s="372"/>
      <c r="BHL8" s="372"/>
      <c r="BHM8" s="372"/>
      <c r="BHN8" s="372"/>
      <c r="BHO8" s="372"/>
      <c r="BHP8" s="372"/>
      <c r="BHQ8" s="372"/>
      <c r="BHR8" s="372"/>
      <c r="BHS8" s="372"/>
      <c r="BHT8" s="372"/>
      <c r="BHU8" s="372"/>
      <c r="BHV8" s="372"/>
      <c r="BHW8" s="372"/>
      <c r="BHX8" s="372"/>
      <c r="BHY8" s="372"/>
      <c r="BHZ8" s="372"/>
      <c r="BIA8" s="372"/>
      <c r="BIB8" s="372"/>
      <c r="BIC8" s="372"/>
      <c r="BID8" s="372"/>
      <c r="BIE8" s="372"/>
      <c r="BIF8" s="372"/>
      <c r="BIG8" s="372"/>
      <c r="BIH8" s="372"/>
      <c r="BII8" s="372"/>
      <c r="BIJ8" s="372"/>
      <c r="BIK8" s="372"/>
      <c r="BIL8" s="372"/>
      <c r="BIM8" s="372"/>
      <c r="BIN8" s="372"/>
      <c r="BIO8" s="372"/>
      <c r="BIP8" s="372"/>
      <c r="BIQ8" s="372"/>
      <c r="BIR8" s="372"/>
      <c r="BIS8" s="372"/>
      <c r="BIT8" s="372"/>
      <c r="BIU8" s="372"/>
      <c r="BIV8" s="372"/>
      <c r="BIW8" s="372"/>
      <c r="BIX8" s="372"/>
      <c r="BIY8" s="372"/>
      <c r="BIZ8" s="372"/>
      <c r="BJA8" s="372"/>
      <c r="BJB8" s="372"/>
      <c r="BJC8" s="372"/>
      <c r="BJD8" s="372"/>
      <c r="BJE8" s="372"/>
      <c r="BJF8" s="372"/>
      <c r="BJG8" s="372"/>
      <c r="BJH8" s="372"/>
      <c r="BJI8" s="372"/>
      <c r="BJJ8" s="372"/>
      <c r="BJK8" s="372"/>
      <c r="BJL8" s="372"/>
      <c r="BJM8" s="372"/>
      <c r="BJN8" s="372"/>
      <c r="BJO8" s="372"/>
      <c r="BJP8" s="372"/>
      <c r="BJQ8" s="372"/>
      <c r="BJR8" s="372"/>
      <c r="BJS8" s="372"/>
      <c r="BJT8" s="372"/>
      <c r="BJU8" s="372"/>
      <c r="BJV8" s="372"/>
      <c r="BJW8" s="372"/>
      <c r="BJX8" s="372"/>
      <c r="BJY8" s="372"/>
      <c r="BJZ8" s="372"/>
      <c r="BKA8" s="372"/>
      <c r="BKB8" s="372"/>
      <c r="BKC8" s="372"/>
      <c r="BKD8" s="372"/>
      <c r="BKE8" s="372"/>
      <c r="BKF8" s="372"/>
      <c r="BKG8" s="372"/>
      <c r="BKH8" s="372"/>
      <c r="BKI8" s="372"/>
      <c r="BKJ8" s="372"/>
      <c r="BKK8" s="372"/>
      <c r="BKL8" s="372"/>
      <c r="BKM8" s="372"/>
      <c r="BKN8" s="372"/>
      <c r="BKO8" s="372"/>
      <c r="BKP8" s="372"/>
      <c r="BKQ8" s="372"/>
      <c r="BKR8" s="372"/>
      <c r="BKS8" s="372"/>
      <c r="BKT8" s="372"/>
      <c r="BKU8" s="372"/>
      <c r="BKV8" s="372"/>
      <c r="BKW8" s="372"/>
      <c r="BKX8" s="372"/>
      <c r="BKY8" s="372"/>
      <c r="BKZ8" s="372"/>
      <c r="BLA8" s="372"/>
      <c r="BLB8" s="372"/>
      <c r="BLC8" s="372"/>
      <c r="BLD8" s="372"/>
      <c r="BLE8" s="372"/>
      <c r="BLF8" s="372"/>
      <c r="BLG8" s="372"/>
      <c r="BLH8" s="372"/>
      <c r="BLI8" s="372"/>
      <c r="BLJ8" s="372"/>
      <c r="BLK8" s="372"/>
      <c r="BLL8" s="372"/>
      <c r="BLM8" s="372"/>
      <c r="BLN8" s="372"/>
      <c r="BLO8" s="372"/>
      <c r="BLP8" s="372"/>
      <c r="BLQ8" s="372"/>
      <c r="BLR8" s="372"/>
      <c r="BLS8" s="372"/>
      <c r="BLT8" s="372"/>
      <c r="BLU8" s="372"/>
      <c r="BLV8" s="372"/>
      <c r="BLW8" s="372"/>
      <c r="BLX8" s="372"/>
      <c r="BLY8" s="372"/>
      <c r="BLZ8" s="372"/>
      <c r="BMA8" s="372"/>
      <c r="BMB8" s="372"/>
      <c r="BMC8" s="372"/>
      <c r="BMD8" s="372"/>
      <c r="BME8" s="372"/>
      <c r="BMF8" s="372"/>
      <c r="BMG8" s="372"/>
      <c r="BMH8" s="372"/>
      <c r="BMI8" s="372"/>
      <c r="BMJ8" s="372"/>
      <c r="BMK8" s="372"/>
      <c r="BML8" s="372"/>
      <c r="BMM8" s="372"/>
      <c r="BMN8" s="372"/>
      <c r="BMO8" s="372"/>
      <c r="BMP8" s="372"/>
      <c r="BMQ8" s="372"/>
      <c r="BMR8" s="372"/>
      <c r="BMS8" s="372"/>
      <c r="BMT8" s="372"/>
      <c r="BMU8" s="372"/>
      <c r="BMV8" s="372"/>
      <c r="BMW8" s="372"/>
      <c r="BMX8" s="372"/>
      <c r="BMY8" s="372"/>
      <c r="BMZ8" s="372"/>
      <c r="BNA8" s="372"/>
      <c r="BNB8" s="372"/>
      <c r="BNC8" s="372"/>
      <c r="BND8" s="372"/>
      <c r="BNE8" s="372"/>
      <c r="BNF8" s="372"/>
      <c r="BNG8" s="372"/>
      <c r="BNH8" s="372"/>
      <c r="BNI8" s="372"/>
      <c r="BNJ8" s="372"/>
      <c r="BNK8" s="372"/>
      <c r="BNL8" s="372"/>
      <c r="BNM8" s="372"/>
      <c r="BNN8" s="372"/>
      <c r="BNO8" s="372"/>
      <c r="BNP8" s="372"/>
      <c r="BNQ8" s="372"/>
      <c r="BNR8" s="372"/>
      <c r="BNS8" s="372"/>
      <c r="BNT8" s="372"/>
      <c r="BNU8" s="372"/>
      <c r="BNV8" s="372"/>
      <c r="BNW8" s="372"/>
      <c r="BNX8" s="372"/>
      <c r="BNY8" s="372"/>
      <c r="BNZ8" s="372"/>
      <c r="BOA8" s="372"/>
      <c r="BOB8" s="372"/>
      <c r="BOC8" s="372"/>
      <c r="BOD8" s="372"/>
      <c r="BOE8" s="372"/>
      <c r="BOF8" s="372"/>
      <c r="BOG8" s="372"/>
      <c r="BOH8" s="372"/>
      <c r="BOI8" s="372"/>
      <c r="BOJ8" s="372"/>
      <c r="BOK8" s="372"/>
      <c r="BOL8" s="372"/>
      <c r="BOM8" s="372"/>
      <c r="BON8" s="372"/>
      <c r="BOO8" s="372"/>
      <c r="BOP8" s="372"/>
      <c r="BOQ8" s="372"/>
      <c r="BOR8" s="372"/>
      <c r="BOS8" s="372"/>
      <c r="BOT8" s="372"/>
      <c r="BOU8" s="372"/>
      <c r="BOV8" s="372"/>
      <c r="BOW8" s="372"/>
      <c r="BOX8" s="372"/>
      <c r="BOY8" s="372"/>
      <c r="BOZ8" s="372"/>
      <c r="BPA8" s="372"/>
      <c r="BPB8" s="372"/>
      <c r="BPC8" s="372"/>
      <c r="BPD8" s="372"/>
      <c r="BPE8" s="372"/>
      <c r="BPF8" s="372"/>
      <c r="BPG8" s="372"/>
      <c r="BPH8" s="372"/>
      <c r="BPI8" s="372"/>
      <c r="BPJ8" s="372"/>
      <c r="BPK8" s="372"/>
      <c r="BPL8" s="372"/>
      <c r="BPM8" s="372"/>
      <c r="BPN8" s="372"/>
      <c r="BPO8" s="372"/>
      <c r="BPP8" s="372"/>
      <c r="BPQ8" s="372"/>
      <c r="BPR8" s="372"/>
      <c r="BPS8" s="372"/>
      <c r="BPT8" s="372"/>
      <c r="BPU8" s="372"/>
      <c r="BPV8" s="372"/>
      <c r="BPW8" s="372"/>
      <c r="BPX8" s="372"/>
      <c r="BPY8" s="372"/>
      <c r="BPZ8" s="372"/>
      <c r="BQA8" s="372"/>
      <c r="BQB8" s="372"/>
      <c r="BQC8" s="372"/>
      <c r="BQD8" s="372"/>
      <c r="BQE8" s="372"/>
      <c r="BQF8" s="372"/>
      <c r="BQG8" s="372"/>
      <c r="BQH8" s="372"/>
      <c r="BQI8" s="372"/>
      <c r="BQJ8" s="372"/>
      <c r="BQK8" s="372"/>
      <c r="BQL8" s="372"/>
      <c r="BQM8" s="372"/>
      <c r="BQN8" s="372"/>
      <c r="BQO8" s="372"/>
      <c r="BQP8" s="372"/>
      <c r="BQQ8" s="372"/>
      <c r="BQR8" s="372"/>
      <c r="BQS8" s="372"/>
      <c r="BQT8" s="372"/>
      <c r="BQU8" s="372"/>
      <c r="BQV8" s="372"/>
      <c r="BQW8" s="372"/>
      <c r="BQX8" s="372"/>
      <c r="BQY8" s="372"/>
      <c r="BQZ8" s="372"/>
      <c r="BRA8" s="372"/>
      <c r="BRB8" s="372"/>
      <c r="BRC8" s="372"/>
      <c r="BRD8" s="372"/>
      <c r="BRE8" s="372"/>
      <c r="BRF8" s="372"/>
      <c r="BRG8" s="372"/>
      <c r="BRH8" s="372"/>
      <c r="BRI8" s="372"/>
      <c r="BRJ8" s="372"/>
      <c r="BRK8" s="372"/>
      <c r="BRL8" s="372"/>
      <c r="BRM8" s="372"/>
      <c r="BRN8" s="372"/>
      <c r="BRO8" s="372"/>
      <c r="BRP8" s="372"/>
      <c r="BRQ8" s="372"/>
      <c r="BRR8" s="372"/>
      <c r="BRS8" s="372"/>
      <c r="BRT8" s="372"/>
      <c r="BRU8" s="372"/>
      <c r="BRV8" s="372"/>
      <c r="BRW8" s="372"/>
      <c r="BRX8" s="372"/>
      <c r="BRY8" s="372"/>
      <c r="BRZ8" s="372"/>
      <c r="BSA8" s="372"/>
      <c r="BSB8" s="372"/>
      <c r="BSC8" s="372"/>
      <c r="BSD8" s="372"/>
      <c r="BSE8" s="372"/>
      <c r="BSF8" s="372"/>
      <c r="BSG8" s="372"/>
      <c r="BSH8" s="372"/>
      <c r="BSI8" s="372"/>
      <c r="BSJ8" s="372"/>
      <c r="BSK8" s="372"/>
      <c r="BSL8" s="372"/>
      <c r="BSM8" s="372"/>
      <c r="BSN8" s="372"/>
      <c r="BSO8" s="372"/>
      <c r="BSP8" s="372"/>
      <c r="BSQ8" s="372"/>
      <c r="BSR8" s="372"/>
      <c r="BSS8" s="372"/>
      <c r="BST8" s="372"/>
      <c r="BSU8" s="372"/>
      <c r="BSV8" s="372"/>
      <c r="BSW8" s="372"/>
      <c r="BSX8" s="372"/>
      <c r="BSY8" s="372"/>
      <c r="BSZ8" s="372"/>
      <c r="BTA8" s="372"/>
      <c r="BTB8" s="372"/>
      <c r="BTC8" s="372"/>
      <c r="BTD8" s="372"/>
      <c r="BTE8" s="372"/>
      <c r="BTF8" s="372"/>
      <c r="BTG8" s="372"/>
      <c r="BTH8" s="372"/>
      <c r="BTI8" s="372"/>
      <c r="BTJ8" s="372"/>
      <c r="BTK8" s="372"/>
      <c r="BTL8" s="372"/>
      <c r="BTM8" s="372"/>
      <c r="BTN8" s="372"/>
      <c r="BTO8" s="372"/>
      <c r="BTP8" s="372"/>
      <c r="BTQ8" s="372"/>
      <c r="BTR8" s="372"/>
      <c r="BTS8" s="372"/>
      <c r="BTT8" s="372"/>
      <c r="BTU8" s="372"/>
      <c r="BTV8" s="372"/>
      <c r="BTW8" s="372"/>
      <c r="BTX8" s="372"/>
      <c r="BTY8" s="372"/>
      <c r="BTZ8" s="372"/>
      <c r="BUA8" s="372"/>
      <c r="BUB8" s="372"/>
      <c r="BUC8" s="372"/>
      <c r="BUD8" s="372"/>
      <c r="BUE8" s="372"/>
      <c r="BUF8" s="372"/>
      <c r="BUG8" s="372"/>
      <c r="BUH8" s="372"/>
      <c r="BUI8" s="372"/>
      <c r="BUJ8" s="372"/>
      <c r="BUK8" s="372"/>
      <c r="BUL8" s="372"/>
      <c r="BUM8" s="372"/>
      <c r="BUN8" s="372"/>
      <c r="BUO8" s="372"/>
      <c r="BUP8" s="372"/>
      <c r="BUQ8" s="372"/>
      <c r="BUR8" s="372"/>
      <c r="BUS8" s="372"/>
      <c r="BUT8" s="372"/>
      <c r="BUU8" s="372"/>
      <c r="BUV8" s="372"/>
      <c r="BUW8" s="372"/>
      <c r="BUX8" s="372"/>
      <c r="BUY8" s="372"/>
      <c r="BUZ8" s="372"/>
      <c r="BVA8" s="372"/>
      <c r="BVB8" s="372"/>
      <c r="BVC8" s="372"/>
      <c r="BVD8" s="372"/>
      <c r="BVE8" s="372"/>
      <c r="BVF8" s="372"/>
      <c r="BVG8" s="372"/>
      <c r="BVH8" s="372"/>
      <c r="BVI8" s="372"/>
      <c r="BVJ8" s="372"/>
      <c r="BVK8" s="372"/>
      <c r="BVL8" s="372"/>
      <c r="BVM8" s="372"/>
      <c r="BVN8" s="372"/>
      <c r="BVO8" s="372"/>
      <c r="BVP8" s="372"/>
      <c r="BVQ8" s="372"/>
      <c r="BVR8" s="372"/>
      <c r="BVS8" s="372"/>
      <c r="BVT8" s="372"/>
      <c r="BVU8" s="372"/>
      <c r="BVV8" s="372"/>
      <c r="BVW8" s="372"/>
      <c r="BVX8" s="372"/>
      <c r="BVY8" s="372"/>
      <c r="BVZ8" s="372"/>
      <c r="BWA8" s="372"/>
      <c r="BWB8" s="372"/>
      <c r="BWC8" s="372"/>
      <c r="BWD8" s="372"/>
      <c r="BWE8" s="372"/>
      <c r="BWF8" s="372"/>
      <c r="BWG8" s="372"/>
      <c r="BWH8" s="372"/>
      <c r="BWI8" s="372"/>
      <c r="BWJ8" s="372"/>
      <c r="BWK8" s="372"/>
      <c r="BWL8" s="372"/>
      <c r="BWM8" s="372"/>
      <c r="BWN8" s="372"/>
      <c r="BWO8" s="372"/>
      <c r="BWP8" s="372"/>
      <c r="BWQ8" s="372"/>
      <c r="BWR8" s="372"/>
      <c r="BWS8" s="372"/>
      <c r="BWT8" s="372"/>
      <c r="BWU8" s="372"/>
      <c r="BWV8" s="372"/>
      <c r="BWW8" s="372"/>
      <c r="BWX8" s="372"/>
      <c r="BWY8" s="372"/>
      <c r="BWZ8" s="372"/>
      <c r="BXA8" s="372"/>
      <c r="BXB8" s="372"/>
      <c r="BXC8" s="372"/>
      <c r="BXD8" s="372"/>
      <c r="BXE8" s="372"/>
      <c r="BXF8" s="372"/>
      <c r="BXG8" s="372"/>
      <c r="BXH8" s="372"/>
      <c r="BXI8" s="372"/>
      <c r="BXJ8" s="372"/>
      <c r="BXK8" s="372"/>
      <c r="BXL8" s="372"/>
      <c r="BXM8" s="372"/>
      <c r="BXN8" s="372"/>
      <c r="BXO8" s="372"/>
      <c r="BXP8" s="372"/>
      <c r="BXQ8" s="372"/>
      <c r="BXR8" s="372"/>
      <c r="BXS8" s="372"/>
      <c r="BXT8" s="372"/>
      <c r="BXU8" s="372"/>
      <c r="BXV8" s="372"/>
      <c r="BXW8" s="372"/>
      <c r="BXX8" s="372"/>
      <c r="BXY8" s="372"/>
      <c r="BXZ8" s="372"/>
      <c r="BYA8" s="372"/>
      <c r="BYB8" s="372"/>
      <c r="BYC8" s="372"/>
      <c r="BYD8" s="372"/>
      <c r="BYE8" s="372"/>
      <c r="BYF8" s="372"/>
      <c r="BYG8" s="372"/>
      <c r="BYH8" s="372"/>
      <c r="BYI8" s="372"/>
      <c r="BYJ8" s="372"/>
      <c r="BYK8" s="372"/>
      <c r="BYL8" s="372"/>
      <c r="BYM8" s="372"/>
      <c r="BYN8" s="372"/>
      <c r="BYO8" s="372"/>
      <c r="BYP8" s="372"/>
      <c r="BYQ8" s="372"/>
      <c r="BYR8" s="372"/>
      <c r="BYS8" s="372"/>
      <c r="BYT8" s="372"/>
      <c r="BYU8" s="372"/>
      <c r="BYV8" s="372"/>
      <c r="BYW8" s="372"/>
      <c r="BYX8" s="372"/>
      <c r="BYY8" s="372"/>
      <c r="BYZ8" s="372"/>
      <c r="BZA8" s="372"/>
      <c r="BZB8" s="372"/>
      <c r="BZC8" s="372"/>
      <c r="BZD8" s="372"/>
      <c r="BZE8" s="372"/>
      <c r="BZF8" s="372"/>
      <c r="BZG8" s="372"/>
      <c r="BZH8" s="372"/>
      <c r="BZI8" s="372"/>
      <c r="BZJ8" s="372"/>
      <c r="BZK8" s="372"/>
      <c r="BZL8" s="372"/>
      <c r="BZM8" s="372"/>
      <c r="BZN8" s="372"/>
      <c r="BZO8" s="372"/>
      <c r="BZP8" s="372"/>
      <c r="BZQ8" s="372"/>
      <c r="BZR8" s="372"/>
      <c r="BZS8" s="372"/>
      <c r="BZT8" s="372"/>
      <c r="BZU8" s="372"/>
      <c r="BZV8" s="372"/>
      <c r="BZW8" s="372"/>
      <c r="BZX8" s="372"/>
      <c r="BZY8" s="372"/>
      <c r="BZZ8" s="372"/>
      <c r="CAA8" s="372"/>
      <c r="CAB8" s="372"/>
      <c r="CAC8" s="372"/>
      <c r="CAD8" s="372"/>
      <c r="CAE8" s="372"/>
      <c r="CAF8" s="372"/>
      <c r="CAG8" s="372"/>
      <c r="CAH8" s="372"/>
      <c r="CAI8" s="372"/>
      <c r="CAJ8" s="372"/>
      <c r="CAK8" s="372"/>
      <c r="CAL8" s="372"/>
      <c r="CAM8" s="372"/>
      <c r="CAN8" s="372"/>
      <c r="CAO8" s="372"/>
      <c r="CAP8" s="372"/>
      <c r="CAQ8" s="372"/>
      <c r="CAR8" s="372"/>
      <c r="CAS8" s="372"/>
      <c r="CAT8" s="372"/>
      <c r="CAU8" s="372"/>
      <c r="CAV8" s="372"/>
      <c r="CAW8" s="372"/>
      <c r="CAX8" s="372"/>
      <c r="CAY8" s="372"/>
      <c r="CAZ8" s="372"/>
      <c r="CBA8" s="372"/>
      <c r="CBB8" s="372"/>
      <c r="CBC8" s="372"/>
      <c r="CBD8" s="372"/>
      <c r="CBE8" s="372"/>
      <c r="CBF8" s="372"/>
      <c r="CBG8" s="372"/>
      <c r="CBH8" s="372"/>
      <c r="CBI8" s="372"/>
      <c r="CBJ8" s="372"/>
      <c r="CBK8" s="372"/>
      <c r="CBL8" s="372"/>
      <c r="CBM8" s="372"/>
      <c r="CBN8" s="372"/>
      <c r="CBO8" s="372"/>
      <c r="CBP8" s="372"/>
      <c r="CBQ8" s="372"/>
      <c r="CBR8" s="372"/>
      <c r="CBS8" s="372"/>
      <c r="CBT8" s="372"/>
      <c r="CBU8" s="372"/>
      <c r="CBV8" s="372"/>
      <c r="CBW8" s="372"/>
      <c r="CBX8" s="372"/>
      <c r="CBY8" s="372"/>
      <c r="CBZ8" s="372"/>
      <c r="CCA8" s="372"/>
      <c r="CCB8" s="372"/>
      <c r="CCC8" s="372"/>
      <c r="CCD8" s="372"/>
      <c r="CCE8" s="372"/>
      <c r="CCF8" s="372"/>
      <c r="CCG8" s="372"/>
      <c r="CCH8" s="372"/>
      <c r="CCI8" s="372"/>
      <c r="CCJ8" s="372"/>
      <c r="CCK8" s="372"/>
      <c r="CCL8" s="372"/>
      <c r="CCM8" s="372"/>
      <c r="CCN8" s="372"/>
      <c r="CCO8" s="372"/>
      <c r="CCP8" s="372"/>
      <c r="CCQ8" s="372"/>
      <c r="CCR8" s="372"/>
      <c r="CCS8" s="372"/>
      <c r="CCT8" s="372"/>
      <c r="CCU8" s="372"/>
      <c r="CCV8" s="372"/>
      <c r="CCW8" s="372"/>
      <c r="CCX8" s="372"/>
      <c r="CCY8" s="372"/>
      <c r="CCZ8" s="372"/>
      <c r="CDA8" s="372"/>
      <c r="CDB8" s="372"/>
      <c r="CDC8" s="372"/>
      <c r="CDD8" s="372"/>
      <c r="CDE8" s="372"/>
      <c r="CDF8" s="372"/>
      <c r="CDG8" s="372"/>
      <c r="CDH8" s="372"/>
      <c r="CDI8" s="372"/>
      <c r="CDJ8" s="372"/>
      <c r="CDK8" s="372"/>
      <c r="CDL8" s="372"/>
      <c r="CDM8" s="372"/>
      <c r="CDN8" s="372"/>
      <c r="CDO8" s="372"/>
      <c r="CDP8" s="372"/>
      <c r="CDQ8" s="372"/>
      <c r="CDR8" s="372"/>
      <c r="CDS8" s="372"/>
      <c r="CDT8" s="372"/>
      <c r="CDU8" s="372"/>
      <c r="CDV8" s="372"/>
      <c r="CDW8" s="372"/>
      <c r="CDX8" s="372"/>
      <c r="CDY8" s="372"/>
      <c r="CDZ8" s="372"/>
      <c r="CEA8" s="372"/>
      <c r="CEB8" s="372"/>
      <c r="CEC8" s="372"/>
      <c r="CED8" s="372"/>
      <c r="CEE8" s="372"/>
      <c r="CEF8" s="372"/>
      <c r="CEG8" s="372"/>
      <c r="CEH8" s="372"/>
      <c r="CEI8" s="372"/>
      <c r="CEJ8" s="372"/>
      <c r="CEK8" s="372"/>
      <c r="CEL8" s="372"/>
      <c r="CEM8" s="372"/>
      <c r="CEN8" s="372"/>
      <c r="CEO8" s="372"/>
      <c r="CEP8" s="372"/>
      <c r="CEQ8" s="372"/>
      <c r="CER8" s="372"/>
      <c r="CES8" s="372"/>
      <c r="CET8" s="372"/>
      <c r="CEU8" s="372"/>
      <c r="CEV8" s="372"/>
      <c r="CEW8" s="372"/>
      <c r="CEX8" s="372"/>
      <c r="CEY8" s="372"/>
      <c r="CEZ8" s="372"/>
      <c r="CFA8" s="372"/>
      <c r="CFB8" s="372"/>
      <c r="CFC8" s="372"/>
      <c r="CFD8" s="372"/>
      <c r="CFE8" s="372"/>
      <c r="CFF8" s="372"/>
      <c r="CFG8" s="372"/>
      <c r="CFH8" s="372"/>
      <c r="CFI8" s="372"/>
      <c r="CFJ8" s="372"/>
      <c r="CFK8" s="372"/>
      <c r="CFL8" s="372"/>
      <c r="CFM8" s="372"/>
      <c r="CFN8" s="372"/>
      <c r="CFO8" s="372"/>
      <c r="CFP8" s="372"/>
      <c r="CFQ8" s="372"/>
      <c r="CFR8" s="372"/>
      <c r="CFS8" s="372"/>
      <c r="CFT8" s="372"/>
      <c r="CFU8" s="372"/>
      <c r="CFV8" s="372"/>
    </row>
    <row r="9" spans="1:2206" s="177" customFormat="1" ht="25.5" customHeight="1">
      <c r="A9" s="592">
        <f t="shared" si="0"/>
        <v>6</v>
      </c>
      <c r="B9" s="593">
        <v>12500</v>
      </c>
      <c r="C9" s="345">
        <v>12571</v>
      </c>
      <c r="D9" s="270" t="s">
        <v>16</v>
      </c>
      <c r="E9" s="271">
        <f>90.6-F9-G9</f>
        <v>35.599999999999994</v>
      </c>
      <c r="F9" s="271">
        <f>12555-12545</f>
        <v>10</v>
      </c>
      <c r="G9" s="271">
        <f>ROUND(12545-B9,1)</f>
        <v>45</v>
      </c>
      <c r="H9" s="264"/>
      <c r="I9" s="264"/>
      <c r="J9" s="264"/>
      <c r="K9" s="264"/>
      <c r="L9" s="276" t="s">
        <v>192</v>
      </c>
      <c r="M9" s="594">
        <f>SUMPRODUCT((E$3:K$3="토사")*(E9:K9)*((E$2:K$2="형식-5")*1.488+(E$2:K$2="형식-7")*1.463+(E$2:K$2="형식-8")*1.838))</f>
        <v>52.972799999999992</v>
      </c>
      <c r="N9" s="595">
        <f>SUMPRODUCT((E$3:K$3="리핑")*(E9:K9)*((E$2:K$2="형식-5")*1.488+(E$2:K$2="형식-7")*1.463+(E$2:K$2="형식-8")*1.838))</f>
        <v>14.879999999999999</v>
      </c>
      <c r="O9" s="276">
        <f>SUMPRODUCT((E$3:K$3="발파")*(E9:K9)*((E$2:K$2="형식-5")*0.546+(E$2:K$2="형식-7")*1.463+(E$2:K$2="형식-8")*1.838))</f>
        <v>24.57</v>
      </c>
      <c r="P9" s="596">
        <f>SUMPRODUCT((E$3:K$3="토사")*(E9:K9)*((E$2:K$2="형식-5")*0.942+(E$2:K$2="형식-7")*0.943+(E$2:K$2="형식-8")*1.163))</f>
        <v>33.535199999999996</v>
      </c>
      <c r="Q9" s="276">
        <f>SUMPRODUCT((E$3:K$3="리핑")*(E9:K9)*((E$2:K$2="형식-5")*0.942+(E$2:K$2="형식-7")*0.943+(E$2:K$2="형식-8")*1.163))</f>
        <v>9.42</v>
      </c>
      <c r="R9" s="596">
        <f>ROUND(
  1.03*
  SUMPRODUCT(
    (E$2:K$2="형식-5")*
    ((E$3:K$3="토사")+(E$3:K$3="리핑")+(E$3:K$3="발파"))*
    (E9:K9)
  )
  *0.00166,3)</f>
        <v>0.155</v>
      </c>
      <c r="S9" s="369">
        <f>ROUND(
  0.03*
  SUMPRODUCT(
    (E$2:K$2="형식-5")*
    ((E$3:K$3="토사")+(E$3:K$3="리핑")+(E$3:K$3="발파"))*
    (E9:K9)
  )
  *0.00166,3)</f>
        <v>5.0000000000000001E-3</v>
      </c>
      <c r="T9" s="596"/>
      <c r="U9" s="596"/>
      <c r="V9" s="596"/>
      <c r="W9" s="369"/>
      <c r="X9" s="372"/>
      <c r="Y9" s="372"/>
      <c r="Z9" s="372"/>
      <c r="AA9" s="372"/>
      <c r="AB9" s="372"/>
      <c r="AC9" s="372"/>
      <c r="AD9" s="372"/>
      <c r="AE9" s="372"/>
      <c r="AF9" s="372"/>
      <c r="AG9" s="372"/>
      <c r="AH9" s="372"/>
      <c r="AI9" s="372"/>
      <c r="AJ9" s="372"/>
      <c r="AK9" s="372"/>
      <c r="AL9" s="372"/>
      <c r="AM9" s="372"/>
      <c r="AN9" s="372"/>
      <c r="AO9" s="372"/>
      <c r="AP9" s="372"/>
      <c r="AQ9" s="372"/>
      <c r="AR9" s="372"/>
      <c r="AS9" s="372"/>
      <c r="AT9" s="372"/>
      <c r="AU9" s="372"/>
      <c r="AV9" s="372"/>
      <c r="AW9" s="372"/>
      <c r="AX9" s="372"/>
      <c r="AY9" s="372"/>
      <c r="AZ9" s="372"/>
      <c r="BA9" s="372"/>
      <c r="BB9" s="372"/>
      <c r="BC9" s="372"/>
      <c r="BD9" s="372"/>
      <c r="BE9" s="372"/>
      <c r="BF9" s="372"/>
      <c r="BG9" s="372"/>
      <c r="BH9" s="372"/>
      <c r="BI9" s="372"/>
      <c r="BJ9" s="372"/>
      <c r="BK9" s="372"/>
      <c r="BL9" s="372"/>
      <c r="BM9" s="372"/>
      <c r="BN9" s="372"/>
      <c r="BO9" s="372"/>
      <c r="BP9" s="372"/>
      <c r="BQ9" s="372"/>
      <c r="BR9" s="372"/>
      <c r="BS9" s="372"/>
      <c r="BT9" s="372"/>
      <c r="BU9" s="372"/>
      <c r="BV9" s="372"/>
      <c r="BW9" s="372"/>
      <c r="BX9" s="372"/>
      <c r="BY9" s="372"/>
      <c r="BZ9" s="372"/>
      <c r="CA9" s="372"/>
      <c r="CB9" s="372"/>
      <c r="CC9" s="372"/>
      <c r="CD9" s="372"/>
      <c r="CE9" s="372"/>
      <c r="CF9" s="372"/>
      <c r="CG9" s="372"/>
      <c r="CH9" s="372"/>
      <c r="CI9" s="372"/>
      <c r="CJ9" s="372"/>
      <c r="CK9" s="372"/>
      <c r="CL9" s="372"/>
      <c r="CM9" s="372"/>
      <c r="CN9" s="372"/>
      <c r="CO9" s="372"/>
      <c r="CP9" s="372"/>
      <c r="CQ9" s="372"/>
      <c r="CR9" s="372"/>
      <c r="CS9" s="372"/>
      <c r="CT9" s="372"/>
      <c r="CU9" s="372"/>
      <c r="CV9" s="372"/>
      <c r="CW9" s="372"/>
      <c r="CX9" s="372"/>
      <c r="CY9" s="372"/>
      <c r="CZ9" s="372"/>
      <c r="DA9" s="372"/>
      <c r="DB9" s="372"/>
      <c r="DC9" s="372"/>
      <c r="DD9" s="372"/>
      <c r="DE9" s="372"/>
      <c r="DF9" s="372"/>
      <c r="DG9" s="372"/>
      <c r="DH9" s="372"/>
      <c r="DI9" s="372"/>
      <c r="DJ9" s="372"/>
      <c r="DK9" s="372"/>
      <c r="DL9" s="372"/>
      <c r="DM9" s="372"/>
      <c r="DN9" s="372"/>
      <c r="DO9" s="372"/>
      <c r="DP9" s="372"/>
      <c r="DQ9" s="372"/>
      <c r="DR9" s="372"/>
      <c r="DS9" s="372"/>
      <c r="DT9" s="372"/>
      <c r="DU9" s="372"/>
      <c r="DV9" s="372"/>
      <c r="DW9" s="372"/>
      <c r="DX9" s="372"/>
      <c r="DY9" s="372"/>
      <c r="DZ9" s="372"/>
      <c r="EA9" s="372"/>
      <c r="EB9" s="372"/>
      <c r="EC9" s="372"/>
      <c r="ED9" s="372"/>
      <c r="EE9" s="372"/>
      <c r="EF9" s="372"/>
      <c r="EG9" s="372"/>
      <c r="EH9" s="372"/>
      <c r="EI9" s="372"/>
      <c r="EJ9" s="372"/>
      <c r="EK9" s="372"/>
      <c r="EL9" s="372"/>
      <c r="EM9" s="372"/>
      <c r="EN9" s="372"/>
      <c r="EO9" s="372"/>
      <c r="EP9" s="372"/>
      <c r="EQ9" s="372"/>
      <c r="ER9" s="372"/>
      <c r="ES9" s="372"/>
      <c r="ET9" s="372"/>
      <c r="EU9" s="372"/>
      <c r="EV9" s="372"/>
      <c r="EW9" s="372"/>
      <c r="EX9" s="372"/>
      <c r="EY9" s="372"/>
      <c r="EZ9" s="372"/>
      <c r="FA9" s="372"/>
      <c r="FB9" s="372"/>
      <c r="FC9" s="372"/>
      <c r="FD9" s="372"/>
      <c r="FE9" s="372"/>
      <c r="FF9" s="372"/>
      <c r="FG9" s="372"/>
      <c r="FH9" s="372"/>
      <c r="FI9" s="372"/>
      <c r="FJ9" s="372"/>
      <c r="FK9" s="372"/>
      <c r="FL9" s="372"/>
      <c r="FM9" s="372"/>
      <c r="FN9" s="372"/>
      <c r="FO9" s="372"/>
      <c r="FP9" s="372"/>
      <c r="FQ9" s="372"/>
      <c r="FR9" s="372"/>
      <c r="FS9" s="372"/>
      <c r="FT9" s="372"/>
      <c r="FU9" s="372"/>
      <c r="FV9" s="372"/>
      <c r="FW9" s="372"/>
      <c r="FX9" s="372"/>
      <c r="FY9" s="372"/>
      <c r="FZ9" s="372"/>
      <c r="GA9" s="372"/>
      <c r="GB9" s="372"/>
      <c r="GC9" s="372"/>
      <c r="GD9" s="372"/>
      <c r="GE9" s="372"/>
      <c r="GF9" s="372"/>
      <c r="GG9" s="372"/>
      <c r="GH9" s="372"/>
      <c r="GI9" s="372"/>
      <c r="GJ9" s="372"/>
      <c r="GK9" s="372"/>
      <c r="GL9" s="372"/>
      <c r="GM9" s="372"/>
      <c r="GN9" s="372"/>
      <c r="GO9" s="372"/>
      <c r="GP9" s="372"/>
      <c r="GQ9" s="372"/>
      <c r="GR9" s="372"/>
      <c r="GS9" s="372"/>
      <c r="GT9" s="372"/>
      <c r="GU9" s="372"/>
      <c r="GV9" s="372"/>
      <c r="GW9" s="372"/>
      <c r="GX9" s="372"/>
      <c r="GY9" s="372"/>
      <c r="GZ9" s="372"/>
      <c r="HA9" s="372"/>
      <c r="HB9" s="372"/>
      <c r="HC9" s="372"/>
      <c r="HD9" s="372"/>
      <c r="HE9" s="372"/>
      <c r="HF9" s="372"/>
      <c r="HG9" s="372"/>
      <c r="HH9" s="372"/>
      <c r="HI9" s="372"/>
      <c r="HJ9" s="372"/>
      <c r="HK9" s="372"/>
      <c r="HL9" s="372"/>
      <c r="HM9" s="372"/>
      <c r="HN9" s="372"/>
      <c r="HO9" s="372"/>
      <c r="HP9" s="372"/>
      <c r="HQ9" s="372"/>
      <c r="HR9" s="372"/>
      <c r="HS9" s="372"/>
      <c r="HT9" s="372"/>
      <c r="HU9" s="372"/>
      <c r="HV9" s="372"/>
      <c r="HW9" s="372"/>
      <c r="HX9" s="372"/>
      <c r="HY9" s="372"/>
      <c r="HZ9" s="372"/>
      <c r="IA9" s="372"/>
      <c r="IB9" s="372"/>
      <c r="IC9" s="372"/>
      <c r="ID9" s="372"/>
      <c r="IE9" s="372"/>
      <c r="IF9" s="372"/>
      <c r="IG9" s="372"/>
      <c r="IH9" s="372"/>
      <c r="II9" s="372"/>
      <c r="IJ9" s="372"/>
      <c r="IK9" s="372"/>
      <c r="IL9" s="372"/>
      <c r="IM9" s="372"/>
      <c r="IN9" s="372"/>
      <c r="IO9" s="372"/>
      <c r="IP9" s="372"/>
      <c r="IQ9" s="372"/>
      <c r="IR9" s="372"/>
      <c r="IS9" s="372"/>
      <c r="IT9" s="372"/>
      <c r="IU9" s="372"/>
      <c r="IV9" s="372"/>
      <c r="IW9" s="372"/>
      <c r="IX9" s="372"/>
      <c r="IY9" s="372"/>
      <c r="IZ9" s="372"/>
      <c r="JA9" s="372"/>
      <c r="JB9" s="372"/>
      <c r="JC9" s="372"/>
      <c r="JD9" s="372"/>
      <c r="JE9" s="372"/>
      <c r="JF9" s="372"/>
      <c r="JG9" s="372"/>
      <c r="JH9" s="372"/>
      <c r="JI9" s="372"/>
      <c r="JJ9" s="372"/>
      <c r="JK9" s="372"/>
      <c r="JL9" s="372"/>
      <c r="JM9" s="372"/>
      <c r="JN9" s="372"/>
      <c r="JO9" s="372"/>
      <c r="JP9" s="372"/>
      <c r="JQ9" s="372"/>
      <c r="JR9" s="372"/>
      <c r="JS9" s="372"/>
      <c r="JT9" s="372"/>
      <c r="JU9" s="372"/>
      <c r="JV9" s="372"/>
      <c r="JW9" s="372"/>
      <c r="JX9" s="372"/>
      <c r="JY9" s="372"/>
      <c r="JZ9" s="372"/>
      <c r="KA9" s="372"/>
      <c r="KB9" s="372"/>
      <c r="KC9" s="372"/>
      <c r="KD9" s="372"/>
      <c r="KE9" s="372"/>
      <c r="KF9" s="372"/>
      <c r="KG9" s="372"/>
      <c r="KH9" s="372"/>
      <c r="KI9" s="372"/>
      <c r="KJ9" s="372"/>
      <c r="KK9" s="372"/>
      <c r="KL9" s="372"/>
      <c r="KM9" s="372"/>
      <c r="KN9" s="372"/>
      <c r="KO9" s="372"/>
      <c r="KP9" s="372"/>
      <c r="KQ9" s="372"/>
      <c r="KR9" s="372"/>
      <c r="KS9" s="372"/>
      <c r="KT9" s="372"/>
      <c r="KU9" s="372"/>
      <c r="KV9" s="372"/>
      <c r="KW9" s="372"/>
      <c r="KX9" s="372"/>
      <c r="KY9" s="372"/>
      <c r="KZ9" s="372"/>
      <c r="LA9" s="372"/>
      <c r="LB9" s="372"/>
      <c r="LC9" s="372"/>
      <c r="LD9" s="372"/>
      <c r="LE9" s="372"/>
      <c r="LF9" s="372"/>
      <c r="LG9" s="372"/>
      <c r="LH9" s="372"/>
      <c r="LI9" s="372"/>
      <c r="LJ9" s="372"/>
      <c r="LK9" s="372"/>
      <c r="LL9" s="372"/>
      <c r="LM9" s="372"/>
      <c r="LN9" s="372"/>
      <c r="LO9" s="372"/>
      <c r="LP9" s="372"/>
      <c r="LQ9" s="372"/>
      <c r="LR9" s="372"/>
      <c r="LS9" s="372"/>
      <c r="LT9" s="372"/>
      <c r="LU9" s="372"/>
      <c r="LV9" s="372"/>
      <c r="LW9" s="372"/>
      <c r="LX9" s="372"/>
      <c r="LY9" s="372"/>
      <c r="LZ9" s="372"/>
      <c r="MA9" s="372"/>
      <c r="MB9" s="372"/>
      <c r="MC9" s="372"/>
      <c r="MD9" s="372"/>
      <c r="ME9" s="372"/>
      <c r="MF9" s="372"/>
      <c r="MG9" s="372"/>
      <c r="MH9" s="372"/>
      <c r="MI9" s="372"/>
      <c r="MJ9" s="372"/>
      <c r="MK9" s="372"/>
      <c r="ML9" s="372"/>
      <c r="MM9" s="372"/>
      <c r="MN9" s="372"/>
      <c r="MO9" s="372"/>
      <c r="MP9" s="372"/>
      <c r="MQ9" s="372"/>
      <c r="MR9" s="372"/>
      <c r="MS9" s="372"/>
      <c r="MT9" s="372"/>
      <c r="MU9" s="372"/>
      <c r="MV9" s="372"/>
      <c r="MW9" s="372"/>
      <c r="MX9" s="372"/>
      <c r="MY9" s="372"/>
      <c r="MZ9" s="372"/>
      <c r="NA9" s="372"/>
      <c r="NB9" s="372"/>
      <c r="NC9" s="372"/>
      <c r="ND9" s="372"/>
      <c r="NE9" s="372"/>
      <c r="NF9" s="372"/>
      <c r="NG9" s="372"/>
      <c r="NH9" s="372"/>
      <c r="NI9" s="372"/>
      <c r="NJ9" s="372"/>
      <c r="NK9" s="372"/>
      <c r="NL9" s="372"/>
      <c r="NM9" s="372"/>
      <c r="NN9" s="372"/>
      <c r="NO9" s="372"/>
      <c r="NP9" s="372"/>
      <c r="NQ9" s="372"/>
      <c r="NR9" s="372"/>
      <c r="NS9" s="372"/>
      <c r="NT9" s="372"/>
      <c r="NU9" s="372"/>
      <c r="NV9" s="372"/>
      <c r="NW9" s="372"/>
      <c r="NX9" s="372"/>
      <c r="NY9" s="372"/>
      <c r="NZ9" s="372"/>
      <c r="OA9" s="372"/>
      <c r="OB9" s="372"/>
      <c r="OC9" s="372"/>
      <c r="OD9" s="372"/>
      <c r="OE9" s="372"/>
      <c r="OF9" s="372"/>
      <c r="OG9" s="372"/>
      <c r="OH9" s="372"/>
      <c r="OI9" s="372"/>
      <c r="OJ9" s="372"/>
      <c r="OK9" s="372"/>
      <c r="OL9" s="372"/>
      <c r="OM9" s="372"/>
      <c r="ON9" s="372"/>
      <c r="OO9" s="372"/>
      <c r="OP9" s="372"/>
      <c r="OQ9" s="372"/>
      <c r="OR9" s="372"/>
      <c r="OS9" s="372"/>
      <c r="OT9" s="372"/>
      <c r="OU9" s="372"/>
      <c r="OV9" s="372"/>
      <c r="OW9" s="372"/>
      <c r="OX9" s="372"/>
      <c r="OY9" s="372"/>
      <c r="OZ9" s="372"/>
      <c r="PA9" s="372"/>
      <c r="PB9" s="372"/>
      <c r="PC9" s="372"/>
      <c r="PD9" s="372"/>
      <c r="PE9" s="372"/>
      <c r="PF9" s="372"/>
      <c r="PG9" s="372"/>
      <c r="PH9" s="372"/>
      <c r="PI9" s="372"/>
      <c r="PJ9" s="372"/>
      <c r="PK9" s="372"/>
      <c r="PL9" s="372"/>
      <c r="PM9" s="372"/>
      <c r="PN9" s="372"/>
      <c r="PO9" s="372"/>
      <c r="PP9" s="372"/>
      <c r="PQ9" s="372"/>
      <c r="PR9" s="372"/>
      <c r="PS9" s="372"/>
      <c r="PT9" s="372"/>
      <c r="PU9" s="372"/>
      <c r="PV9" s="372"/>
      <c r="PW9" s="372"/>
      <c r="PX9" s="372"/>
      <c r="PY9" s="372"/>
      <c r="PZ9" s="372"/>
      <c r="QA9" s="372"/>
      <c r="QB9" s="372"/>
      <c r="QC9" s="372"/>
      <c r="QD9" s="372"/>
      <c r="QE9" s="372"/>
      <c r="QF9" s="372"/>
      <c r="QG9" s="372"/>
      <c r="QH9" s="372"/>
      <c r="QI9" s="372"/>
      <c r="QJ9" s="372"/>
      <c r="QK9" s="372"/>
      <c r="QL9" s="372"/>
      <c r="QM9" s="372"/>
      <c r="QN9" s="372"/>
      <c r="QO9" s="372"/>
      <c r="QP9" s="372"/>
      <c r="QQ9" s="372"/>
      <c r="QR9" s="372"/>
      <c r="QS9" s="372"/>
      <c r="QT9" s="372"/>
      <c r="QU9" s="372"/>
      <c r="QV9" s="372"/>
      <c r="QW9" s="372"/>
      <c r="QX9" s="372"/>
      <c r="QY9" s="372"/>
      <c r="QZ9" s="372"/>
      <c r="RA9" s="372"/>
      <c r="RB9" s="372"/>
      <c r="RC9" s="372"/>
      <c r="RD9" s="372"/>
      <c r="RE9" s="372"/>
      <c r="RF9" s="372"/>
      <c r="RG9" s="372"/>
      <c r="RH9" s="372"/>
      <c r="RI9" s="372"/>
      <c r="RJ9" s="372"/>
      <c r="RK9" s="372"/>
      <c r="RL9" s="372"/>
      <c r="RM9" s="372"/>
      <c r="RN9" s="372"/>
      <c r="RO9" s="372"/>
      <c r="RP9" s="372"/>
      <c r="RQ9" s="372"/>
      <c r="RR9" s="372"/>
      <c r="RS9" s="372"/>
      <c r="RT9" s="372"/>
      <c r="RU9" s="372"/>
      <c r="RV9" s="372"/>
      <c r="RW9" s="372"/>
      <c r="RX9" s="372"/>
      <c r="RY9" s="372"/>
      <c r="RZ9" s="372"/>
      <c r="SA9" s="372"/>
      <c r="SB9" s="372"/>
      <c r="SC9" s="372"/>
      <c r="SD9" s="372"/>
      <c r="SE9" s="372"/>
      <c r="SF9" s="372"/>
      <c r="SG9" s="372"/>
      <c r="SH9" s="372"/>
      <c r="SI9" s="372"/>
      <c r="SJ9" s="372"/>
      <c r="SK9" s="372"/>
      <c r="SL9" s="372"/>
      <c r="SM9" s="372"/>
      <c r="SN9" s="372"/>
      <c r="SO9" s="372"/>
      <c r="SP9" s="372"/>
      <c r="SQ9" s="372"/>
      <c r="SR9" s="372"/>
      <c r="SS9" s="372"/>
      <c r="ST9" s="372"/>
      <c r="SU9" s="372"/>
      <c r="SV9" s="372"/>
      <c r="SW9" s="372"/>
      <c r="SX9" s="372"/>
      <c r="SY9" s="372"/>
      <c r="SZ9" s="372"/>
      <c r="TA9" s="372"/>
      <c r="TB9" s="372"/>
      <c r="TC9" s="372"/>
      <c r="TD9" s="372"/>
      <c r="TE9" s="372"/>
      <c r="TF9" s="372"/>
      <c r="TG9" s="372"/>
      <c r="TH9" s="372"/>
      <c r="TI9" s="372"/>
      <c r="TJ9" s="372"/>
      <c r="TK9" s="372"/>
      <c r="TL9" s="372"/>
      <c r="TM9" s="372"/>
      <c r="TN9" s="372"/>
      <c r="TO9" s="372"/>
      <c r="TP9" s="372"/>
      <c r="TQ9" s="372"/>
      <c r="TR9" s="372"/>
      <c r="TS9" s="372"/>
      <c r="TT9" s="372"/>
      <c r="TU9" s="372"/>
      <c r="TV9" s="372"/>
      <c r="TW9" s="372"/>
      <c r="TX9" s="372"/>
      <c r="TY9" s="372"/>
      <c r="TZ9" s="372"/>
      <c r="UA9" s="372"/>
      <c r="UB9" s="372"/>
      <c r="UC9" s="372"/>
      <c r="UD9" s="372"/>
      <c r="UE9" s="372"/>
      <c r="UF9" s="372"/>
      <c r="UG9" s="372"/>
      <c r="UH9" s="372"/>
      <c r="UI9" s="372"/>
      <c r="UJ9" s="372"/>
      <c r="UK9" s="372"/>
      <c r="UL9" s="372"/>
      <c r="UM9" s="372"/>
      <c r="UN9" s="372"/>
      <c r="UO9" s="372"/>
      <c r="UP9" s="372"/>
      <c r="UQ9" s="372"/>
      <c r="UR9" s="372"/>
      <c r="US9" s="372"/>
      <c r="UT9" s="372"/>
      <c r="UU9" s="372"/>
      <c r="UV9" s="372"/>
      <c r="UW9" s="372"/>
      <c r="UX9" s="372"/>
      <c r="UY9" s="372"/>
      <c r="UZ9" s="372"/>
      <c r="VA9" s="372"/>
      <c r="VB9" s="372"/>
      <c r="VC9" s="372"/>
      <c r="VD9" s="372"/>
      <c r="VE9" s="372"/>
      <c r="VF9" s="372"/>
      <c r="VG9" s="372"/>
      <c r="VH9" s="372"/>
      <c r="VI9" s="372"/>
      <c r="VJ9" s="372"/>
      <c r="VK9" s="372"/>
      <c r="VL9" s="372"/>
      <c r="VM9" s="372"/>
      <c r="VN9" s="372"/>
      <c r="VO9" s="372"/>
      <c r="VP9" s="372"/>
      <c r="VQ9" s="372"/>
      <c r="VR9" s="372"/>
      <c r="VS9" s="372"/>
      <c r="VT9" s="372"/>
      <c r="VU9" s="372"/>
      <c r="VV9" s="372"/>
      <c r="VW9" s="372"/>
      <c r="VX9" s="372"/>
      <c r="VY9" s="372"/>
      <c r="VZ9" s="372"/>
      <c r="WA9" s="372"/>
      <c r="WB9" s="372"/>
      <c r="WC9" s="372"/>
      <c r="WD9" s="372"/>
      <c r="WE9" s="372"/>
      <c r="WF9" s="372"/>
      <c r="WG9" s="372"/>
      <c r="WH9" s="372"/>
      <c r="WI9" s="372"/>
      <c r="WJ9" s="372"/>
      <c r="WK9" s="372"/>
      <c r="WL9" s="372"/>
      <c r="WM9" s="372"/>
      <c r="WN9" s="372"/>
      <c r="WO9" s="372"/>
      <c r="WP9" s="372"/>
      <c r="WQ9" s="372"/>
      <c r="WR9" s="372"/>
      <c r="WS9" s="372"/>
      <c r="WT9" s="372"/>
      <c r="WU9" s="372"/>
      <c r="WV9" s="372"/>
      <c r="WW9" s="372"/>
      <c r="WX9" s="372"/>
      <c r="WY9" s="372"/>
      <c r="WZ9" s="372"/>
      <c r="XA9" s="372"/>
      <c r="XB9" s="372"/>
      <c r="XC9" s="372"/>
      <c r="XD9" s="372"/>
      <c r="XE9" s="372"/>
      <c r="XF9" s="372"/>
      <c r="XG9" s="372"/>
      <c r="XH9" s="372"/>
      <c r="XI9" s="372"/>
      <c r="XJ9" s="372"/>
      <c r="XK9" s="372"/>
      <c r="XL9" s="372"/>
      <c r="XM9" s="372"/>
      <c r="XN9" s="372"/>
      <c r="XO9" s="372"/>
      <c r="XP9" s="372"/>
      <c r="XQ9" s="372"/>
      <c r="XR9" s="372"/>
      <c r="XS9" s="372"/>
      <c r="XT9" s="372"/>
      <c r="XU9" s="372"/>
      <c r="XV9" s="372"/>
      <c r="XW9" s="372"/>
      <c r="XX9" s="372"/>
      <c r="XY9" s="372"/>
      <c r="XZ9" s="372"/>
      <c r="YA9" s="372"/>
      <c r="YB9" s="372"/>
      <c r="YC9" s="372"/>
      <c r="YD9" s="372"/>
      <c r="YE9" s="372"/>
      <c r="YF9" s="372"/>
      <c r="YG9" s="372"/>
      <c r="YH9" s="372"/>
      <c r="YI9" s="372"/>
      <c r="YJ9" s="372"/>
      <c r="YK9" s="372"/>
      <c r="YL9" s="372"/>
      <c r="YM9" s="372"/>
      <c r="YN9" s="372"/>
      <c r="YO9" s="372"/>
      <c r="YP9" s="372"/>
      <c r="YQ9" s="372"/>
      <c r="YR9" s="372"/>
      <c r="YS9" s="372"/>
      <c r="YT9" s="372"/>
      <c r="YU9" s="372"/>
      <c r="YV9" s="372"/>
      <c r="YW9" s="372"/>
      <c r="YX9" s="372"/>
      <c r="YY9" s="372"/>
      <c r="YZ9" s="372"/>
      <c r="ZA9" s="372"/>
      <c r="ZB9" s="372"/>
      <c r="ZC9" s="372"/>
      <c r="ZD9" s="372"/>
      <c r="ZE9" s="372"/>
      <c r="ZF9" s="372"/>
      <c r="ZG9" s="372"/>
      <c r="ZH9" s="372"/>
      <c r="ZI9" s="372"/>
      <c r="ZJ9" s="372"/>
      <c r="ZK9" s="372"/>
      <c r="ZL9" s="372"/>
      <c r="ZM9" s="372"/>
      <c r="ZN9" s="372"/>
      <c r="ZO9" s="372"/>
      <c r="ZP9" s="372"/>
      <c r="ZQ9" s="372"/>
      <c r="ZR9" s="372"/>
      <c r="ZS9" s="372"/>
      <c r="ZT9" s="372"/>
      <c r="ZU9" s="372"/>
      <c r="ZV9" s="372"/>
      <c r="ZW9" s="372"/>
      <c r="ZX9" s="372"/>
      <c r="ZY9" s="372"/>
      <c r="ZZ9" s="372"/>
      <c r="AAA9" s="372"/>
      <c r="AAB9" s="372"/>
      <c r="AAC9" s="372"/>
      <c r="AAD9" s="372"/>
      <c r="AAE9" s="372"/>
      <c r="AAF9" s="372"/>
      <c r="AAG9" s="372"/>
      <c r="AAH9" s="372"/>
      <c r="AAI9" s="372"/>
      <c r="AAJ9" s="372"/>
      <c r="AAK9" s="372"/>
      <c r="AAL9" s="372"/>
      <c r="AAM9" s="372"/>
      <c r="AAN9" s="372"/>
      <c r="AAO9" s="372"/>
      <c r="AAP9" s="372"/>
      <c r="AAQ9" s="372"/>
      <c r="AAR9" s="372"/>
      <c r="AAS9" s="372"/>
      <c r="AAT9" s="372"/>
      <c r="AAU9" s="372"/>
      <c r="AAV9" s="372"/>
      <c r="AAW9" s="372"/>
      <c r="AAX9" s="372"/>
      <c r="AAY9" s="372"/>
      <c r="AAZ9" s="372"/>
      <c r="ABA9" s="372"/>
      <c r="ABB9" s="372"/>
      <c r="ABC9" s="372"/>
      <c r="ABD9" s="372"/>
      <c r="ABE9" s="372"/>
      <c r="ABF9" s="372"/>
      <c r="ABG9" s="372"/>
      <c r="ABH9" s="372"/>
      <c r="ABI9" s="372"/>
      <c r="ABJ9" s="372"/>
      <c r="ABK9" s="372"/>
      <c r="ABL9" s="372"/>
      <c r="ABM9" s="372"/>
      <c r="ABN9" s="372"/>
      <c r="ABO9" s="372"/>
      <c r="ABP9" s="372"/>
      <c r="ABQ9" s="372"/>
      <c r="ABR9" s="372"/>
      <c r="ABS9" s="372"/>
      <c r="ABT9" s="372"/>
      <c r="ABU9" s="372"/>
      <c r="ABV9" s="372"/>
      <c r="ABW9" s="372"/>
      <c r="ABX9" s="372"/>
      <c r="ABY9" s="372"/>
      <c r="ABZ9" s="372"/>
      <c r="ACA9" s="372"/>
      <c r="ACB9" s="372"/>
      <c r="ACC9" s="372"/>
      <c r="ACD9" s="372"/>
      <c r="ACE9" s="372"/>
      <c r="ACF9" s="372"/>
      <c r="ACG9" s="372"/>
      <c r="ACH9" s="372"/>
      <c r="ACI9" s="372"/>
      <c r="ACJ9" s="372"/>
      <c r="ACK9" s="372"/>
      <c r="ACL9" s="372"/>
      <c r="ACM9" s="372"/>
      <c r="ACN9" s="372"/>
      <c r="ACO9" s="372"/>
      <c r="ACP9" s="372"/>
      <c r="ACQ9" s="372"/>
      <c r="ACR9" s="372"/>
      <c r="ACS9" s="372"/>
      <c r="ACT9" s="372"/>
      <c r="ACU9" s="372"/>
      <c r="ACV9" s="372"/>
      <c r="ACW9" s="372"/>
      <c r="ACX9" s="372"/>
      <c r="ACY9" s="372"/>
      <c r="ACZ9" s="372"/>
      <c r="ADA9" s="372"/>
      <c r="ADB9" s="372"/>
      <c r="ADC9" s="372"/>
      <c r="ADD9" s="372"/>
      <c r="ADE9" s="372"/>
      <c r="ADF9" s="372"/>
      <c r="ADG9" s="372"/>
      <c r="ADH9" s="372"/>
      <c r="ADI9" s="372"/>
      <c r="ADJ9" s="372"/>
      <c r="ADK9" s="372"/>
      <c r="ADL9" s="372"/>
      <c r="ADM9" s="372"/>
      <c r="ADN9" s="372"/>
      <c r="ADO9" s="372"/>
      <c r="ADP9" s="372"/>
      <c r="ADQ9" s="372"/>
      <c r="ADR9" s="372"/>
      <c r="ADS9" s="372"/>
      <c r="ADT9" s="372"/>
      <c r="ADU9" s="372"/>
      <c r="ADV9" s="372"/>
      <c r="ADW9" s="372"/>
      <c r="ADX9" s="372"/>
      <c r="ADY9" s="372"/>
      <c r="ADZ9" s="372"/>
      <c r="AEA9" s="372"/>
      <c r="AEB9" s="372"/>
      <c r="AEC9" s="372"/>
      <c r="AED9" s="372"/>
      <c r="AEE9" s="372"/>
      <c r="AEF9" s="372"/>
      <c r="AEG9" s="372"/>
      <c r="AEH9" s="372"/>
      <c r="AEI9" s="372"/>
      <c r="AEJ9" s="372"/>
      <c r="AEK9" s="372"/>
      <c r="AEL9" s="372"/>
      <c r="AEM9" s="372"/>
      <c r="AEN9" s="372"/>
      <c r="AEO9" s="372"/>
      <c r="AEP9" s="372"/>
      <c r="AEQ9" s="372"/>
      <c r="AER9" s="372"/>
      <c r="AES9" s="372"/>
      <c r="AET9" s="372"/>
      <c r="AEU9" s="372"/>
      <c r="AEV9" s="372"/>
      <c r="AEW9" s="372"/>
      <c r="AEX9" s="372"/>
      <c r="AEY9" s="372"/>
      <c r="AEZ9" s="372"/>
      <c r="AFA9" s="372"/>
      <c r="AFB9" s="372"/>
      <c r="AFC9" s="372"/>
      <c r="AFD9" s="372"/>
      <c r="AFE9" s="372"/>
      <c r="AFF9" s="372"/>
      <c r="AFG9" s="372"/>
      <c r="AFH9" s="372"/>
      <c r="AFI9" s="372"/>
      <c r="AFJ9" s="372"/>
      <c r="AFK9" s="372"/>
      <c r="AFL9" s="372"/>
      <c r="AFM9" s="372"/>
      <c r="AFN9" s="372"/>
      <c r="AFO9" s="372"/>
      <c r="AFP9" s="372"/>
      <c r="AFQ9" s="372"/>
      <c r="AFR9" s="372"/>
      <c r="AFS9" s="372"/>
      <c r="AFT9" s="372"/>
      <c r="AFU9" s="372"/>
      <c r="AFV9" s="372"/>
      <c r="AFW9" s="372"/>
      <c r="AFX9" s="372"/>
      <c r="AFY9" s="372"/>
      <c r="AFZ9" s="372"/>
      <c r="AGA9" s="372"/>
      <c r="AGB9" s="372"/>
      <c r="AGC9" s="372"/>
      <c r="AGD9" s="372"/>
      <c r="AGE9" s="372"/>
      <c r="AGF9" s="372"/>
      <c r="AGG9" s="372"/>
      <c r="AGH9" s="372"/>
      <c r="AGI9" s="372"/>
      <c r="AGJ9" s="372"/>
      <c r="AGK9" s="372"/>
      <c r="AGL9" s="372"/>
      <c r="AGM9" s="372"/>
      <c r="AGN9" s="372"/>
      <c r="AGO9" s="372"/>
      <c r="AGP9" s="372"/>
      <c r="AGQ9" s="372"/>
      <c r="AGR9" s="372"/>
      <c r="AGS9" s="372"/>
      <c r="AGT9" s="372"/>
      <c r="AGU9" s="372"/>
      <c r="AGV9" s="372"/>
      <c r="AGW9" s="372"/>
      <c r="AGX9" s="372"/>
      <c r="AGY9" s="372"/>
      <c r="AGZ9" s="372"/>
      <c r="AHA9" s="372"/>
      <c r="AHB9" s="372"/>
      <c r="AHC9" s="372"/>
      <c r="AHD9" s="372"/>
      <c r="AHE9" s="372"/>
      <c r="AHF9" s="372"/>
      <c r="AHG9" s="372"/>
      <c r="AHH9" s="372"/>
      <c r="AHI9" s="372"/>
      <c r="AHJ9" s="372"/>
      <c r="AHK9" s="372"/>
      <c r="AHL9" s="372"/>
      <c r="AHM9" s="372"/>
      <c r="AHN9" s="372"/>
      <c r="AHO9" s="372"/>
      <c r="AHP9" s="372"/>
      <c r="AHQ9" s="372"/>
      <c r="AHR9" s="372"/>
      <c r="AHS9" s="372"/>
      <c r="AHT9" s="372"/>
      <c r="AHU9" s="372"/>
      <c r="AHV9" s="372"/>
      <c r="AHW9" s="372"/>
      <c r="AHX9" s="372"/>
      <c r="AHY9" s="372"/>
      <c r="AHZ9" s="372"/>
      <c r="AIA9" s="372"/>
      <c r="AIB9" s="372"/>
      <c r="AIC9" s="372"/>
      <c r="AID9" s="372"/>
      <c r="AIE9" s="372"/>
      <c r="AIF9" s="372"/>
      <c r="AIG9" s="372"/>
      <c r="AIH9" s="372"/>
      <c r="AII9" s="372"/>
      <c r="AIJ9" s="372"/>
      <c r="AIK9" s="372"/>
      <c r="AIL9" s="372"/>
      <c r="AIM9" s="372"/>
      <c r="AIN9" s="372"/>
      <c r="AIO9" s="372"/>
      <c r="AIP9" s="372"/>
      <c r="AIQ9" s="372"/>
      <c r="AIR9" s="372"/>
      <c r="AIS9" s="372"/>
      <c r="AIT9" s="372"/>
      <c r="AIU9" s="372"/>
      <c r="AIV9" s="372"/>
      <c r="AIW9" s="372"/>
      <c r="AIX9" s="372"/>
      <c r="AIY9" s="372"/>
      <c r="AIZ9" s="372"/>
      <c r="AJA9" s="372"/>
      <c r="AJB9" s="372"/>
      <c r="AJC9" s="372"/>
      <c r="AJD9" s="372"/>
      <c r="AJE9" s="372"/>
      <c r="AJF9" s="372"/>
      <c r="AJG9" s="372"/>
      <c r="AJH9" s="372"/>
      <c r="AJI9" s="372"/>
      <c r="AJJ9" s="372"/>
      <c r="AJK9" s="372"/>
      <c r="AJL9" s="372"/>
      <c r="AJM9" s="372"/>
      <c r="AJN9" s="372"/>
      <c r="AJO9" s="372"/>
      <c r="AJP9" s="372"/>
      <c r="AJQ9" s="372"/>
      <c r="AJR9" s="372"/>
      <c r="AJS9" s="372"/>
      <c r="AJT9" s="372"/>
      <c r="AJU9" s="372"/>
      <c r="AJV9" s="372"/>
      <c r="AJW9" s="372"/>
      <c r="AJX9" s="372"/>
      <c r="AJY9" s="372"/>
      <c r="AJZ9" s="372"/>
      <c r="AKA9" s="372"/>
      <c r="AKB9" s="372"/>
      <c r="AKC9" s="372"/>
      <c r="AKD9" s="372"/>
      <c r="AKE9" s="372"/>
      <c r="AKF9" s="372"/>
      <c r="AKG9" s="372"/>
      <c r="AKH9" s="372"/>
      <c r="AKI9" s="372"/>
      <c r="AKJ9" s="372"/>
      <c r="AKK9" s="372"/>
      <c r="AKL9" s="372"/>
      <c r="AKM9" s="372"/>
      <c r="AKN9" s="372"/>
      <c r="AKO9" s="372"/>
      <c r="AKP9" s="372"/>
      <c r="AKQ9" s="372"/>
      <c r="AKR9" s="372"/>
      <c r="AKS9" s="372"/>
      <c r="AKT9" s="372"/>
      <c r="AKU9" s="372"/>
      <c r="AKV9" s="372"/>
      <c r="AKW9" s="372"/>
      <c r="AKX9" s="372"/>
      <c r="AKY9" s="372"/>
      <c r="AKZ9" s="372"/>
      <c r="ALA9" s="372"/>
      <c r="ALB9" s="372"/>
      <c r="ALC9" s="372"/>
      <c r="ALD9" s="372"/>
      <c r="ALE9" s="372"/>
      <c r="ALF9" s="372"/>
      <c r="ALG9" s="372"/>
      <c r="ALH9" s="372"/>
      <c r="ALI9" s="372"/>
      <c r="ALJ9" s="372"/>
      <c r="ALK9" s="372"/>
      <c r="ALL9" s="372"/>
      <c r="ALM9" s="372"/>
      <c r="ALN9" s="372"/>
      <c r="ALO9" s="372"/>
      <c r="ALP9" s="372"/>
      <c r="ALQ9" s="372"/>
      <c r="ALR9" s="372"/>
      <c r="ALS9" s="372"/>
      <c r="ALT9" s="372"/>
      <c r="ALU9" s="372"/>
      <c r="ALV9" s="372"/>
      <c r="ALW9" s="372"/>
      <c r="ALX9" s="372"/>
      <c r="ALY9" s="372"/>
      <c r="ALZ9" s="372"/>
      <c r="AMA9" s="372"/>
      <c r="AMB9" s="372"/>
      <c r="AMC9" s="372"/>
      <c r="AMD9" s="372"/>
      <c r="AME9" s="372"/>
      <c r="AMF9" s="372"/>
      <c r="AMG9" s="372"/>
      <c r="AMH9" s="372"/>
      <c r="AMI9" s="372"/>
      <c r="AMJ9" s="372"/>
      <c r="AMK9" s="372"/>
      <c r="AML9" s="372"/>
      <c r="AMM9" s="372"/>
      <c r="AMN9" s="372"/>
      <c r="AMO9" s="372"/>
      <c r="AMP9" s="372"/>
      <c r="AMQ9" s="372"/>
      <c r="AMR9" s="372"/>
      <c r="AMS9" s="372"/>
      <c r="AMT9" s="372"/>
      <c r="AMU9" s="372"/>
      <c r="AMV9" s="372"/>
      <c r="AMW9" s="372"/>
      <c r="AMX9" s="372"/>
      <c r="AMY9" s="372"/>
      <c r="AMZ9" s="372"/>
      <c r="ANA9" s="372"/>
      <c r="ANB9" s="372"/>
      <c r="ANC9" s="372"/>
      <c r="AND9" s="372"/>
      <c r="ANE9" s="372"/>
      <c r="ANF9" s="372"/>
      <c r="ANG9" s="372"/>
      <c r="ANH9" s="372"/>
      <c r="ANI9" s="372"/>
      <c r="ANJ9" s="372"/>
      <c r="ANK9" s="372"/>
      <c r="ANL9" s="372"/>
      <c r="ANM9" s="372"/>
      <c r="ANN9" s="372"/>
      <c r="ANO9" s="372"/>
      <c r="ANP9" s="372"/>
      <c r="ANQ9" s="372"/>
      <c r="ANR9" s="372"/>
      <c r="ANS9" s="372"/>
      <c r="ANT9" s="372"/>
      <c r="ANU9" s="372"/>
      <c r="ANV9" s="372"/>
      <c r="ANW9" s="372"/>
      <c r="ANX9" s="372"/>
      <c r="ANY9" s="372"/>
      <c r="ANZ9" s="372"/>
      <c r="AOA9" s="372"/>
      <c r="AOB9" s="372"/>
      <c r="AOC9" s="372"/>
      <c r="AOD9" s="372"/>
      <c r="AOE9" s="372"/>
      <c r="AOF9" s="372"/>
      <c r="AOG9" s="372"/>
      <c r="AOH9" s="372"/>
      <c r="AOI9" s="372"/>
      <c r="AOJ9" s="372"/>
      <c r="AOK9" s="372"/>
      <c r="AOL9" s="372"/>
      <c r="AOM9" s="372"/>
      <c r="AON9" s="372"/>
      <c r="AOO9" s="372"/>
      <c r="AOP9" s="372"/>
      <c r="AOQ9" s="372"/>
      <c r="AOR9" s="372"/>
      <c r="AOS9" s="372"/>
      <c r="AOT9" s="372"/>
      <c r="AOU9" s="372"/>
      <c r="AOV9" s="372"/>
      <c r="AOW9" s="372"/>
      <c r="AOX9" s="372"/>
      <c r="AOY9" s="372"/>
      <c r="AOZ9" s="372"/>
      <c r="APA9" s="372"/>
      <c r="APB9" s="372"/>
      <c r="APC9" s="372"/>
      <c r="APD9" s="372"/>
      <c r="APE9" s="372"/>
      <c r="APF9" s="372"/>
      <c r="APG9" s="372"/>
      <c r="APH9" s="372"/>
      <c r="API9" s="372"/>
      <c r="APJ9" s="372"/>
      <c r="APK9" s="372"/>
      <c r="APL9" s="372"/>
      <c r="APM9" s="372"/>
      <c r="APN9" s="372"/>
      <c r="APO9" s="372"/>
      <c r="APP9" s="372"/>
      <c r="APQ9" s="372"/>
      <c r="APR9" s="372"/>
      <c r="APS9" s="372"/>
      <c r="APT9" s="372"/>
      <c r="APU9" s="372"/>
      <c r="APV9" s="372"/>
      <c r="APW9" s="372"/>
      <c r="APX9" s="372"/>
      <c r="APY9" s="372"/>
      <c r="APZ9" s="372"/>
      <c r="AQA9" s="372"/>
      <c r="AQB9" s="372"/>
      <c r="AQC9" s="372"/>
      <c r="AQD9" s="372"/>
      <c r="AQE9" s="372"/>
      <c r="AQF9" s="372"/>
      <c r="AQG9" s="372"/>
      <c r="AQH9" s="372"/>
      <c r="AQI9" s="372"/>
      <c r="AQJ9" s="372"/>
      <c r="AQK9" s="372"/>
      <c r="AQL9" s="372"/>
      <c r="AQM9" s="372"/>
      <c r="AQN9" s="372"/>
      <c r="AQO9" s="372"/>
      <c r="AQP9" s="372"/>
      <c r="AQQ9" s="372"/>
      <c r="AQR9" s="372"/>
      <c r="AQS9" s="372"/>
      <c r="AQT9" s="372"/>
      <c r="AQU9" s="372"/>
      <c r="AQV9" s="372"/>
      <c r="AQW9" s="372"/>
      <c r="AQX9" s="372"/>
      <c r="AQY9" s="372"/>
      <c r="AQZ9" s="372"/>
      <c r="ARA9" s="372"/>
      <c r="ARB9" s="372"/>
      <c r="ARC9" s="372"/>
      <c r="ARD9" s="372"/>
      <c r="ARE9" s="372"/>
      <c r="ARF9" s="372"/>
      <c r="ARG9" s="372"/>
      <c r="ARH9" s="372"/>
      <c r="ARI9" s="372"/>
      <c r="ARJ9" s="372"/>
      <c r="ARK9" s="372"/>
      <c r="ARL9" s="372"/>
      <c r="ARM9" s="372"/>
      <c r="ARN9" s="372"/>
      <c r="ARO9" s="372"/>
      <c r="ARP9" s="372"/>
      <c r="ARQ9" s="372"/>
      <c r="ARR9" s="372"/>
      <c r="ARS9" s="372"/>
      <c r="ART9" s="372"/>
      <c r="ARU9" s="372"/>
      <c r="ARV9" s="372"/>
      <c r="ARW9" s="372"/>
      <c r="ARX9" s="372"/>
      <c r="ARY9" s="372"/>
      <c r="ARZ9" s="372"/>
      <c r="ASA9" s="372"/>
      <c r="ASB9" s="372"/>
      <c r="ASC9" s="372"/>
      <c r="ASD9" s="372"/>
      <c r="ASE9" s="372"/>
      <c r="ASF9" s="372"/>
      <c r="ASG9" s="372"/>
      <c r="ASH9" s="372"/>
      <c r="ASI9" s="372"/>
      <c r="ASJ9" s="372"/>
      <c r="ASK9" s="372"/>
      <c r="ASL9" s="372"/>
      <c r="ASM9" s="372"/>
      <c r="ASN9" s="372"/>
      <c r="ASO9" s="372"/>
      <c r="ASP9" s="372"/>
      <c r="ASQ9" s="372"/>
      <c r="ASR9" s="372"/>
      <c r="ASS9" s="372"/>
      <c r="AST9" s="372"/>
      <c r="ASU9" s="372"/>
      <c r="ASV9" s="372"/>
      <c r="ASW9" s="372"/>
      <c r="ASX9" s="372"/>
      <c r="ASY9" s="372"/>
      <c r="ASZ9" s="372"/>
      <c r="ATA9" s="372"/>
      <c r="ATB9" s="372"/>
      <c r="ATC9" s="372"/>
      <c r="ATD9" s="372"/>
      <c r="ATE9" s="372"/>
      <c r="ATF9" s="372"/>
      <c r="ATG9" s="372"/>
      <c r="ATH9" s="372"/>
      <c r="ATI9" s="372"/>
      <c r="ATJ9" s="372"/>
      <c r="ATK9" s="372"/>
      <c r="ATL9" s="372"/>
      <c r="ATM9" s="372"/>
      <c r="ATN9" s="372"/>
      <c r="ATO9" s="372"/>
      <c r="ATP9" s="372"/>
      <c r="ATQ9" s="372"/>
      <c r="ATR9" s="372"/>
      <c r="ATS9" s="372"/>
      <c r="ATT9" s="372"/>
      <c r="ATU9" s="372"/>
      <c r="ATV9" s="372"/>
      <c r="ATW9" s="372"/>
      <c r="ATX9" s="372"/>
      <c r="ATY9" s="372"/>
      <c r="ATZ9" s="372"/>
      <c r="AUA9" s="372"/>
      <c r="AUB9" s="372"/>
      <c r="AUC9" s="372"/>
      <c r="AUD9" s="372"/>
      <c r="AUE9" s="372"/>
      <c r="AUF9" s="372"/>
      <c r="AUG9" s="372"/>
      <c r="AUH9" s="372"/>
      <c r="AUI9" s="372"/>
      <c r="AUJ9" s="372"/>
      <c r="AUK9" s="372"/>
      <c r="AUL9" s="372"/>
      <c r="AUM9" s="372"/>
      <c r="AUN9" s="372"/>
      <c r="AUO9" s="372"/>
      <c r="AUP9" s="372"/>
      <c r="AUQ9" s="372"/>
      <c r="AUR9" s="372"/>
      <c r="AUS9" s="372"/>
      <c r="AUT9" s="372"/>
      <c r="AUU9" s="372"/>
      <c r="AUV9" s="372"/>
      <c r="AUW9" s="372"/>
      <c r="AUX9" s="372"/>
      <c r="AUY9" s="372"/>
      <c r="AUZ9" s="372"/>
      <c r="AVA9" s="372"/>
      <c r="AVB9" s="372"/>
      <c r="AVC9" s="372"/>
      <c r="AVD9" s="372"/>
      <c r="AVE9" s="372"/>
      <c r="AVF9" s="372"/>
      <c r="AVG9" s="372"/>
      <c r="AVH9" s="372"/>
      <c r="AVI9" s="372"/>
      <c r="AVJ9" s="372"/>
      <c r="AVK9" s="372"/>
      <c r="AVL9" s="372"/>
      <c r="AVM9" s="372"/>
      <c r="AVN9" s="372"/>
      <c r="AVO9" s="372"/>
      <c r="AVP9" s="372"/>
      <c r="AVQ9" s="372"/>
      <c r="AVR9" s="372"/>
      <c r="AVS9" s="372"/>
      <c r="AVT9" s="372"/>
      <c r="AVU9" s="372"/>
      <c r="AVV9" s="372"/>
      <c r="AVW9" s="372"/>
      <c r="AVX9" s="372"/>
      <c r="AVY9" s="372"/>
      <c r="AVZ9" s="372"/>
      <c r="AWA9" s="372"/>
      <c r="AWB9" s="372"/>
      <c r="AWC9" s="372"/>
      <c r="AWD9" s="372"/>
      <c r="AWE9" s="372"/>
      <c r="AWF9" s="372"/>
      <c r="AWG9" s="372"/>
      <c r="AWH9" s="372"/>
      <c r="AWI9" s="372"/>
      <c r="AWJ9" s="372"/>
      <c r="AWK9" s="372"/>
      <c r="AWL9" s="372"/>
      <c r="AWM9" s="372"/>
      <c r="AWN9" s="372"/>
      <c r="AWO9" s="372"/>
      <c r="AWP9" s="372"/>
      <c r="AWQ9" s="372"/>
      <c r="AWR9" s="372"/>
      <c r="AWS9" s="372"/>
      <c r="AWT9" s="372"/>
      <c r="AWU9" s="372"/>
      <c r="AWV9" s="372"/>
      <c r="AWW9" s="372"/>
      <c r="AWX9" s="372"/>
      <c r="AWY9" s="372"/>
      <c r="AWZ9" s="372"/>
      <c r="AXA9" s="372"/>
      <c r="AXB9" s="372"/>
      <c r="AXC9" s="372"/>
      <c r="AXD9" s="372"/>
      <c r="AXE9" s="372"/>
      <c r="AXF9" s="372"/>
      <c r="AXG9" s="372"/>
      <c r="AXH9" s="372"/>
      <c r="AXI9" s="372"/>
      <c r="AXJ9" s="372"/>
      <c r="AXK9" s="372"/>
      <c r="AXL9" s="372"/>
      <c r="AXM9" s="372"/>
      <c r="AXN9" s="372"/>
      <c r="AXO9" s="372"/>
      <c r="AXP9" s="372"/>
      <c r="AXQ9" s="372"/>
      <c r="AXR9" s="372"/>
      <c r="AXS9" s="372"/>
      <c r="AXT9" s="372"/>
      <c r="AXU9" s="372"/>
      <c r="AXV9" s="372"/>
      <c r="AXW9" s="372"/>
      <c r="AXX9" s="372"/>
      <c r="AXY9" s="372"/>
      <c r="AXZ9" s="372"/>
      <c r="AYA9" s="372"/>
      <c r="AYB9" s="372"/>
      <c r="AYC9" s="372"/>
      <c r="AYD9" s="372"/>
      <c r="AYE9" s="372"/>
      <c r="AYF9" s="372"/>
      <c r="AYG9" s="372"/>
      <c r="AYH9" s="372"/>
      <c r="AYI9" s="372"/>
      <c r="AYJ9" s="372"/>
      <c r="AYK9" s="372"/>
      <c r="AYL9" s="372"/>
      <c r="AYM9" s="372"/>
      <c r="AYN9" s="372"/>
      <c r="AYO9" s="372"/>
      <c r="AYP9" s="372"/>
      <c r="AYQ9" s="372"/>
      <c r="AYR9" s="372"/>
      <c r="AYS9" s="372"/>
      <c r="AYT9" s="372"/>
      <c r="AYU9" s="372"/>
      <c r="AYV9" s="372"/>
      <c r="AYW9" s="372"/>
      <c r="AYX9" s="372"/>
      <c r="AYY9" s="372"/>
      <c r="AYZ9" s="372"/>
      <c r="AZA9" s="372"/>
      <c r="AZB9" s="372"/>
      <c r="AZC9" s="372"/>
      <c r="AZD9" s="372"/>
      <c r="AZE9" s="372"/>
      <c r="AZF9" s="372"/>
      <c r="AZG9" s="372"/>
      <c r="AZH9" s="372"/>
      <c r="AZI9" s="372"/>
      <c r="AZJ9" s="372"/>
      <c r="AZK9" s="372"/>
      <c r="AZL9" s="372"/>
      <c r="AZM9" s="372"/>
      <c r="AZN9" s="372"/>
      <c r="AZO9" s="372"/>
      <c r="AZP9" s="372"/>
      <c r="AZQ9" s="372"/>
      <c r="AZR9" s="372"/>
      <c r="AZS9" s="372"/>
      <c r="AZT9" s="372"/>
      <c r="AZU9" s="372"/>
      <c r="AZV9" s="372"/>
      <c r="AZW9" s="372"/>
      <c r="AZX9" s="372"/>
      <c r="AZY9" s="372"/>
      <c r="AZZ9" s="372"/>
      <c r="BAA9" s="372"/>
      <c r="BAB9" s="372"/>
      <c r="BAC9" s="372"/>
      <c r="BAD9" s="372"/>
      <c r="BAE9" s="372"/>
      <c r="BAF9" s="372"/>
      <c r="BAG9" s="372"/>
      <c r="BAH9" s="372"/>
      <c r="BAI9" s="372"/>
      <c r="BAJ9" s="372"/>
      <c r="BAK9" s="372"/>
      <c r="BAL9" s="372"/>
      <c r="BAM9" s="372"/>
      <c r="BAN9" s="372"/>
      <c r="BAO9" s="372"/>
      <c r="BAP9" s="372"/>
      <c r="BAQ9" s="372"/>
      <c r="BAR9" s="372"/>
      <c r="BAS9" s="372"/>
      <c r="BAT9" s="372"/>
      <c r="BAU9" s="372"/>
      <c r="BAV9" s="372"/>
      <c r="BAW9" s="372"/>
      <c r="BAX9" s="372"/>
      <c r="BAY9" s="372"/>
      <c r="BAZ9" s="372"/>
      <c r="BBA9" s="372"/>
      <c r="BBB9" s="372"/>
      <c r="BBC9" s="372"/>
      <c r="BBD9" s="372"/>
      <c r="BBE9" s="372"/>
      <c r="BBF9" s="372"/>
      <c r="BBG9" s="372"/>
      <c r="BBH9" s="372"/>
      <c r="BBI9" s="372"/>
      <c r="BBJ9" s="372"/>
      <c r="BBK9" s="372"/>
      <c r="BBL9" s="372"/>
      <c r="BBM9" s="372"/>
      <c r="BBN9" s="372"/>
      <c r="BBO9" s="372"/>
      <c r="BBP9" s="372"/>
      <c r="BBQ9" s="372"/>
      <c r="BBR9" s="372"/>
      <c r="BBS9" s="372"/>
      <c r="BBT9" s="372"/>
      <c r="BBU9" s="372"/>
      <c r="BBV9" s="372"/>
      <c r="BBW9" s="372"/>
      <c r="BBX9" s="372"/>
      <c r="BBY9" s="372"/>
      <c r="BBZ9" s="372"/>
      <c r="BCA9" s="372"/>
      <c r="BCB9" s="372"/>
      <c r="BCC9" s="372"/>
      <c r="BCD9" s="372"/>
      <c r="BCE9" s="372"/>
      <c r="BCF9" s="372"/>
      <c r="BCG9" s="372"/>
      <c r="BCH9" s="372"/>
      <c r="BCI9" s="372"/>
      <c r="BCJ9" s="372"/>
      <c r="BCK9" s="372"/>
      <c r="BCL9" s="372"/>
      <c r="BCM9" s="372"/>
      <c r="BCN9" s="372"/>
      <c r="BCO9" s="372"/>
      <c r="BCP9" s="372"/>
      <c r="BCQ9" s="372"/>
      <c r="BCR9" s="372"/>
      <c r="BCS9" s="372"/>
      <c r="BCT9" s="372"/>
      <c r="BCU9" s="372"/>
      <c r="BCV9" s="372"/>
      <c r="BCW9" s="372"/>
      <c r="BCX9" s="372"/>
      <c r="BCY9" s="372"/>
      <c r="BCZ9" s="372"/>
      <c r="BDA9" s="372"/>
      <c r="BDB9" s="372"/>
      <c r="BDC9" s="372"/>
      <c r="BDD9" s="372"/>
      <c r="BDE9" s="372"/>
      <c r="BDF9" s="372"/>
      <c r="BDG9" s="372"/>
      <c r="BDH9" s="372"/>
      <c r="BDI9" s="372"/>
      <c r="BDJ9" s="372"/>
      <c r="BDK9" s="372"/>
      <c r="BDL9" s="372"/>
      <c r="BDM9" s="372"/>
      <c r="BDN9" s="372"/>
      <c r="BDO9" s="372"/>
      <c r="BDP9" s="372"/>
      <c r="BDQ9" s="372"/>
      <c r="BDR9" s="372"/>
      <c r="BDS9" s="372"/>
      <c r="BDT9" s="372"/>
      <c r="BDU9" s="372"/>
      <c r="BDV9" s="372"/>
      <c r="BDW9" s="372"/>
      <c r="BDX9" s="372"/>
      <c r="BDY9" s="372"/>
      <c r="BDZ9" s="372"/>
      <c r="BEA9" s="372"/>
      <c r="BEB9" s="372"/>
      <c r="BEC9" s="372"/>
      <c r="BED9" s="372"/>
      <c r="BEE9" s="372"/>
      <c r="BEF9" s="372"/>
      <c r="BEG9" s="372"/>
      <c r="BEH9" s="372"/>
      <c r="BEI9" s="372"/>
      <c r="BEJ9" s="372"/>
      <c r="BEK9" s="372"/>
      <c r="BEL9" s="372"/>
      <c r="BEM9" s="372"/>
      <c r="BEN9" s="372"/>
      <c r="BEO9" s="372"/>
      <c r="BEP9" s="372"/>
      <c r="BEQ9" s="372"/>
      <c r="BER9" s="372"/>
      <c r="BES9" s="372"/>
      <c r="BET9" s="372"/>
      <c r="BEU9" s="372"/>
      <c r="BEV9" s="372"/>
      <c r="BEW9" s="372"/>
      <c r="BEX9" s="372"/>
      <c r="BEY9" s="372"/>
      <c r="BEZ9" s="372"/>
      <c r="BFA9" s="372"/>
      <c r="BFB9" s="372"/>
      <c r="BFC9" s="372"/>
      <c r="BFD9" s="372"/>
      <c r="BFE9" s="372"/>
      <c r="BFF9" s="372"/>
      <c r="BFG9" s="372"/>
      <c r="BFH9" s="372"/>
      <c r="BFI9" s="372"/>
      <c r="BFJ9" s="372"/>
      <c r="BFK9" s="372"/>
      <c r="BFL9" s="372"/>
      <c r="BFM9" s="372"/>
      <c r="BFN9" s="372"/>
      <c r="BFO9" s="372"/>
      <c r="BFP9" s="372"/>
      <c r="BFQ9" s="372"/>
      <c r="BFR9" s="372"/>
      <c r="BFS9" s="372"/>
      <c r="BFT9" s="372"/>
      <c r="BFU9" s="372"/>
      <c r="BFV9" s="372"/>
      <c r="BFW9" s="372"/>
      <c r="BFX9" s="372"/>
      <c r="BFY9" s="372"/>
      <c r="BFZ9" s="372"/>
      <c r="BGA9" s="372"/>
      <c r="BGB9" s="372"/>
      <c r="BGC9" s="372"/>
      <c r="BGD9" s="372"/>
      <c r="BGE9" s="372"/>
      <c r="BGF9" s="372"/>
      <c r="BGG9" s="372"/>
      <c r="BGH9" s="372"/>
      <c r="BGI9" s="372"/>
      <c r="BGJ9" s="372"/>
      <c r="BGK9" s="372"/>
      <c r="BGL9" s="372"/>
      <c r="BGM9" s="372"/>
      <c r="BGN9" s="372"/>
      <c r="BGO9" s="372"/>
      <c r="BGP9" s="372"/>
      <c r="BGQ9" s="372"/>
      <c r="BGR9" s="372"/>
      <c r="BGS9" s="372"/>
      <c r="BGT9" s="372"/>
      <c r="BGU9" s="372"/>
      <c r="BGV9" s="372"/>
      <c r="BGW9" s="372"/>
      <c r="BGX9" s="372"/>
      <c r="BGY9" s="372"/>
      <c r="BGZ9" s="372"/>
      <c r="BHA9" s="372"/>
      <c r="BHB9" s="372"/>
      <c r="BHC9" s="372"/>
      <c r="BHD9" s="372"/>
      <c r="BHE9" s="372"/>
      <c r="BHF9" s="372"/>
      <c r="BHG9" s="372"/>
      <c r="BHH9" s="372"/>
      <c r="BHI9" s="372"/>
      <c r="BHJ9" s="372"/>
      <c r="BHK9" s="372"/>
      <c r="BHL9" s="372"/>
      <c r="BHM9" s="372"/>
      <c r="BHN9" s="372"/>
      <c r="BHO9" s="372"/>
      <c r="BHP9" s="372"/>
      <c r="BHQ9" s="372"/>
      <c r="BHR9" s="372"/>
      <c r="BHS9" s="372"/>
      <c r="BHT9" s="372"/>
      <c r="BHU9" s="372"/>
      <c r="BHV9" s="372"/>
      <c r="BHW9" s="372"/>
      <c r="BHX9" s="372"/>
      <c r="BHY9" s="372"/>
      <c r="BHZ9" s="372"/>
      <c r="BIA9" s="372"/>
      <c r="BIB9" s="372"/>
      <c r="BIC9" s="372"/>
      <c r="BID9" s="372"/>
      <c r="BIE9" s="372"/>
      <c r="BIF9" s="372"/>
      <c r="BIG9" s="372"/>
      <c r="BIH9" s="372"/>
      <c r="BII9" s="372"/>
      <c r="BIJ9" s="372"/>
      <c r="BIK9" s="372"/>
      <c r="BIL9" s="372"/>
      <c r="BIM9" s="372"/>
      <c r="BIN9" s="372"/>
      <c r="BIO9" s="372"/>
      <c r="BIP9" s="372"/>
      <c r="BIQ9" s="372"/>
      <c r="BIR9" s="372"/>
      <c r="BIS9" s="372"/>
      <c r="BIT9" s="372"/>
      <c r="BIU9" s="372"/>
      <c r="BIV9" s="372"/>
      <c r="BIW9" s="372"/>
      <c r="BIX9" s="372"/>
      <c r="BIY9" s="372"/>
      <c r="BIZ9" s="372"/>
      <c r="BJA9" s="372"/>
      <c r="BJB9" s="372"/>
      <c r="BJC9" s="372"/>
      <c r="BJD9" s="372"/>
      <c r="BJE9" s="372"/>
      <c r="BJF9" s="372"/>
      <c r="BJG9" s="372"/>
      <c r="BJH9" s="372"/>
      <c r="BJI9" s="372"/>
      <c r="BJJ9" s="372"/>
      <c r="BJK9" s="372"/>
      <c r="BJL9" s="372"/>
      <c r="BJM9" s="372"/>
      <c r="BJN9" s="372"/>
      <c r="BJO9" s="372"/>
      <c r="BJP9" s="372"/>
      <c r="BJQ9" s="372"/>
      <c r="BJR9" s="372"/>
      <c r="BJS9" s="372"/>
      <c r="BJT9" s="372"/>
      <c r="BJU9" s="372"/>
      <c r="BJV9" s="372"/>
      <c r="BJW9" s="372"/>
      <c r="BJX9" s="372"/>
      <c r="BJY9" s="372"/>
      <c r="BJZ9" s="372"/>
      <c r="BKA9" s="372"/>
      <c r="BKB9" s="372"/>
      <c r="BKC9" s="372"/>
      <c r="BKD9" s="372"/>
      <c r="BKE9" s="372"/>
      <c r="BKF9" s="372"/>
      <c r="BKG9" s="372"/>
      <c r="BKH9" s="372"/>
      <c r="BKI9" s="372"/>
      <c r="BKJ9" s="372"/>
      <c r="BKK9" s="372"/>
      <c r="BKL9" s="372"/>
      <c r="BKM9" s="372"/>
      <c r="BKN9" s="372"/>
      <c r="BKO9" s="372"/>
      <c r="BKP9" s="372"/>
      <c r="BKQ9" s="372"/>
      <c r="BKR9" s="372"/>
      <c r="BKS9" s="372"/>
      <c r="BKT9" s="372"/>
      <c r="BKU9" s="372"/>
      <c r="BKV9" s="372"/>
      <c r="BKW9" s="372"/>
      <c r="BKX9" s="372"/>
      <c r="BKY9" s="372"/>
      <c r="BKZ9" s="372"/>
      <c r="BLA9" s="372"/>
      <c r="BLB9" s="372"/>
      <c r="BLC9" s="372"/>
      <c r="BLD9" s="372"/>
      <c r="BLE9" s="372"/>
      <c r="BLF9" s="372"/>
      <c r="BLG9" s="372"/>
      <c r="BLH9" s="372"/>
      <c r="BLI9" s="372"/>
      <c r="BLJ9" s="372"/>
      <c r="BLK9" s="372"/>
      <c r="BLL9" s="372"/>
      <c r="BLM9" s="372"/>
      <c r="BLN9" s="372"/>
      <c r="BLO9" s="372"/>
      <c r="BLP9" s="372"/>
      <c r="BLQ9" s="372"/>
      <c r="BLR9" s="372"/>
      <c r="BLS9" s="372"/>
      <c r="BLT9" s="372"/>
      <c r="BLU9" s="372"/>
      <c r="BLV9" s="372"/>
      <c r="BLW9" s="372"/>
      <c r="BLX9" s="372"/>
      <c r="BLY9" s="372"/>
      <c r="BLZ9" s="372"/>
      <c r="BMA9" s="372"/>
      <c r="BMB9" s="372"/>
      <c r="BMC9" s="372"/>
      <c r="BMD9" s="372"/>
      <c r="BME9" s="372"/>
      <c r="BMF9" s="372"/>
      <c r="BMG9" s="372"/>
      <c r="BMH9" s="372"/>
      <c r="BMI9" s="372"/>
      <c r="BMJ9" s="372"/>
      <c r="BMK9" s="372"/>
      <c r="BML9" s="372"/>
      <c r="BMM9" s="372"/>
      <c r="BMN9" s="372"/>
      <c r="BMO9" s="372"/>
      <c r="BMP9" s="372"/>
      <c r="BMQ9" s="372"/>
      <c r="BMR9" s="372"/>
      <c r="BMS9" s="372"/>
      <c r="BMT9" s="372"/>
      <c r="BMU9" s="372"/>
      <c r="BMV9" s="372"/>
      <c r="BMW9" s="372"/>
      <c r="BMX9" s="372"/>
      <c r="BMY9" s="372"/>
      <c r="BMZ9" s="372"/>
      <c r="BNA9" s="372"/>
      <c r="BNB9" s="372"/>
      <c r="BNC9" s="372"/>
      <c r="BND9" s="372"/>
      <c r="BNE9" s="372"/>
      <c r="BNF9" s="372"/>
      <c r="BNG9" s="372"/>
      <c r="BNH9" s="372"/>
      <c r="BNI9" s="372"/>
      <c r="BNJ9" s="372"/>
      <c r="BNK9" s="372"/>
      <c r="BNL9" s="372"/>
      <c r="BNM9" s="372"/>
      <c r="BNN9" s="372"/>
      <c r="BNO9" s="372"/>
      <c r="BNP9" s="372"/>
      <c r="BNQ9" s="372"/>
      <c r="BNR9" s="372"/>
      <c r="BNS9" s="372"/>
      <c r="BNT9" s="372"/>
      <c r="BNU9" s="372"/>
      <c r="BNV9" s="372"/>
      <c r="BNW9" s="372"/>
      <c r="BNX9" s="372"/>
      <c r="BNY9" s="372"/>
      <c r="BNZ9" s="372"/>
      <c r="BOA9" s="372"/>
      <c r="BOB9" s="372"/>
      <c r="BOC9" s="372"/>
      <c r="BOD9" s="372"/>
      <c r="BOE9" s="372"/>
      <c r="BOF9" s="372"/>
      <c r="BOG9" s="372"/>
      <c r="BOH9" s="372"/>
      <c r="BOI9" s="372"/>
      <c r="BOJ9" s="372"/>
      <c r="BOK9" s="372"/>
      <c r="BOL9" s="372"/>
      <c r="BOM9" s="372"/>
      <c r="BON9" s="372"/>
      <c r="BOO9" s="372"/>
      <c r="BOP9" s="372"/>
      <c r="BOQ9" s="372"/>
      <c r="BOR9" s="372"/>
      <c r="BOS9" s="372"/>
      <c r="BOT9" s="372"/>
      <c r="BOU9" s="372"/>
      <c r="BOV9" s="372"/>
      <c r="BOW9" s="372"/>
      <c r="BOX9" s="372"/>
      <c r="BOY9" s="372"/>
      <c r="BOZ9" s="372"/>
      <c r="BPA9" s="372"/>
      <c r="BPB9" s="372"/>
      <c r="BPC9" s="372"/>
      <c r="BPD9" s="372"/>
      <c r="BPE9" s="372"/>
      <c r="BPF9" s="372"/>
      <c r="BPG9" s="372"/>
      <c r="BPH9" s="372"/>
      <c r="BPI9" s="372"/>
      <c r="BPJ9" s="372"/>
      <c r="BPK9" s="372"/>
      <c r="BPL9" s="372"/>
      <c r="BPM9" s="372"/>
      <c r="BPN9" s="372"/>
      <c r="BPO9" s="372"/>
      <c r="BPP9" s="372"/>
      <c r="BPQ9" s="372"/>
      <c r="BPR9" s="372"/>
      <c r="BPS9" s="372"/>
      <c r="BPT9" s="372"/>
      <c r="BPU9" s="372"/>
      <c r="BPV9" s="372"/>
      <c r="BPW9" s="372"/>
      <c r="BPX9" s="372"/>
      <c r="BPY9" s="372"/>
      <c r="BPZ9" s="372"/>
      <c r="BQA9" s="372"/>
      <c r="BQB9" s="372"/>
      <c r="BQC9" s="372"/>
      <c r="BQD9" s="372"/>
      <c r="BQE9" s="372"/>
      <c r="BQF9" s="372"/>
      <c r="BQG9" s="372"/>
      <c r="BQH9" s="372"/>
      <c r="BQI9" s="372"/>
      <c r="BQJ9" s="372"/>
      <c r="BQK9" s="372"/>
      <c r="BQL9" s="372"/>
      <c r="BQM9" s="372"/>
      <c r="BQN9" s="372"/>
      <c r="BQO9" s="372"/>
      <c r="BQP9" s="372"/>
      <c r="BQQ9" s="372"/>
      <c r="BQR9" s="372"/>
      <c r="BQS9" s="372"/>
      <c r="BQT9" s="372"/>
      <c r="BQU9" s="372"/>
      <c r="BQV9" s="372"/>
      <c r="BQW9" s="372"/>
      <c r="BQX9" s="372"/>
      <c r="BQY9" s="372"/>
      <c r="BQZ9" s="372"/>
      <c r="BRA9" s="372"/>
      <c r="BRB9" s="372"/>
      <c r="BRC9" s="372"/>
      <c r="BRD9" s="372"/>
      <c r="BRE9" s="372"/>
      <c r="BRF9" s="372"/>
      <c r="BRG9" s="372"/>
      <c r="BRH9" s="372"/>
      <c r="BRI9" s="372"/>
      <c r="BRJ9" s="372"/>
      <c r="BRK9" s="372"/>
      <c r="BRL9" s="372"/>
      <c r="BRM9" s="372"/>
      <c r="BRN9" s="372"/>
      <c r="BRO9" s="372"/>
      <c r="BRP9" s="372"/>
      <c r="BRQ9" s="372"/>
      <c r="BRR9" s="372"/>
      <c r="BRS9" s="372"/>
      <c r="BRT9" s="372"/>
      <c r="BRU9" s="372"/>
      <c r="BRV9" s="372"/>
      <c r="BRW9" s="372"/>
      <c r="BRX9" s="372"/>
      <c r="BRY9" s="372"/>
      <c r="BRZ9" s="372"/>
      <c r="BSA9" s="372"/>
      <c r="BSB9" s="372"/>
      <c r="BSC9" s="372"/>
      <c r="BSD9" s="372"/>
      <c r="BSE9" s="372"/>
      <c r="BSF9" s="372"/>
      <c r="BSG9" s="372"/>
      <c r="BSH9" s="372"/>
      <c r="BSI9" s="372"/>
      <c r="BSJ9" s="372"/>
      <c r="BSK9" s="372"/>
      <c r="BSL9" s="372"/>
      <c r="BSM9" s="372"/>
      <c r="BSN9" s="372"/>
      <c r="BSO9" s="372"/>
      <c r="BSP9" s="372"/>
      <c r="BSQ9" s="372"/>
      <c r="BSR9" s="372"/>
      <c r="BSS9" s="372"/>
      <c r="BST9" s="372"/>
      <c r="BSU9" s="372"/>
      <c r="BSV9" s="372"/>
      <c r="BSW9" s="372"/>
      <c r="BSX9" s="372"/>
      <c r="BSY9" s="372"/>
      <c r="BSZ9" s="372"/>
      <c r="BTA9" s="372"/>
      <c r="BTB9" s="372"/>
      <c r="BTC9" s="372"/>
      <c r="BTD9" s="372"/>
      <c r="BTE9" s="372"/>
      <c r="BTF9" s="372"/>
      <c r="BTG9" s="372"/>
      <c r="BTH9" s="372"/>
      <c r="BTI9" s="372"/>
      <c r="BTJ9" s="372"/>
      <c r="BTK9" s="372"/>
      <c r="BTL9" s="372"/>
      <c r="BTM9" s="372"/>
      <c r="BTN9" s="372"/>
      <c r="BTO9" s="372"/>
      <c r="BTP9" s="372"/>
      <c r="BTQ9" s="372"/>
      <c r="BTR9" s="372"/>
      <c r="BTS9" s="372"/>
      <c r="BTT9" s="372"/>
      <c r="BTU9" s="372"/>
      <c r="BTV9" s="372"/>
      <c r="BTW9" s="372"/>
      <c r="BTX9" s="372"/>
      <c r="BTY9" s="372"/>
      <c r="BTZ9" s="372"/>
      <c r="BUA9" s="372"/>
      <c r="BUB9" s="372"/>
      <c r="BUC9" s="372"/>
      <c r="BUD9" s="372"/>
      <c r="BUE9" s="372"/>
      <c r="BUF9" s="372"/>
      <c r="BUG9" s="372"/>
      <c r="BUH9" s="372"/>
      <c r="BUI9" s="372"/>
      <c r="BUJ9" s="372"/>
      <c r="BUK9" s="372"/>
      <c r="BUL9" s="372"/>
      <c r="BUM9" s="372"/>
      <c r="BUN9" s="372"/>
      <c r="BUO9" s="372"/>
      <c r="BUP9" s="372"/>
      <c r="BUQ9" s="372"/>
      <c r="BUR9" s="372"/>
      <c r="BUS9" s="372"/>
      <c r="BUT9" s="372"/>
      <c r="BUU9" s="372"/>
      <c r="BUV9" s="372"/>
      <c r="BUW9" s="372"/>
      <c r="BUX9" s="372"/>
      <c r="BUY9" s="372"/>
      <c r="BUZ9" s="372"/>
      <c r="BVA9" s="372"/>
      <c r="BVB9" s="372"/>
      <c r="BVC9" s="372"/>
      <c r="BVD9" s="372"/>
      <c r="BVE9" s="372"/>
      <c r="BVF9" s="372"/>
      <c r="BVG9" s="372"/>
      <c r="BVH9" s="372"/>
      <c r="BVI9" s="372"/>
      <c r="BVJ9" s="372"/>
      <c r="BVK9" s="372"/>
      <c r="BVL9" s="372"/>
      <c r="BVM9" s="372"/>
      <c r="BVN9" s="372"/>
      <c r="BVO9" s="372"/>
      <c r="BVP9" s="372"/>
      <c r="BVQ9" s="372"/>
      <c r="BVR9" s="372"/>
      <c r="BVS9" s="372"/>
      <c r="BVT9" s="372"/>
      <c r="BVU9" s="372"/>
      <c r="BVV9" s="372"/>
      <c r="BVW9" s="372"/>
      <c r="BVX9" s="372"/>
      <c r="BVY9" s="372"/>
      <c r="BVZ9" s="372"/>
      <c r="BWA9" s="372"/>
      <c r="BWB9" s="372"/>
      <c r="BWC9" s="372"/>
      <c r="BWD9" s="372"/>
      <c r="BWE9" s="372"/>
      <c r="BWF9" s="372"/>
      <c r="BWG9" s="372"/>
      <c r="BWH9" s="372"/>
      <c r="BWI9" s="372"/>
      <c r="BWJ9" s="372"/>
      <c r="BWK9" s="372"/>
      <c r="BWL9" s="372"/>
      <c r="BWM9" s="372"/>
      <c r="BWN9" s="372"/>
      <c r="BWO9" s="372"/>
      <c r="BWP9" s="372"/>
      <c r="BWQ9" s="372"/>
      <c r="BWR9" s="372"/>
      <c r="BWS9" s="372"/>
      <c r="BWT9" s="372"/>
      <c r="BWU9" s="372"/>
      <c r="BWV9" s="372"/>
      <c r="BWW9" s="372"/>
      <c r="BWX9" s="372"/>
      <c r="BWY9" s="372"/>
      <c r="BWZ9" s="372"/>
      <c r="BXA9" s="372"/>
      <c r="BXB9" s="372"/>
      <c r="BXC9" s="372"/>
      <c r="BXD9" s="372"/>
      <c r="BXE9" s="372"/>
      <c r="BXF9" s="372"/>
      <c r="BXG9" s="372"/>
      <c r="BXH9" s="372"/>
      <c r="BXI9" s="372"/>
      <c r="BXJ9" s="372"/>
      <c r="BXK9" s="372"/>
      <c r="BXL9" s="372"/>
      <c r="BXM9" s="372"/>
      <c r="BXN9" s="372"/>
      <c r="BXO9" s="372"/>
      <c r="BXP9" s="372"/>
      <c r="BXQ9" s="372"/>
      <c r="BXR9" s="372"/>
      <c r="BXS9" s="372"/>
      <c r="BXT9" s="372"/>
      <c r="BXU9" s="372"/>
      <c r="BXV9" s="372"/>
      <c r="BXW9" s="372"/>
      <c r="BXX9" s="372"/>
      <c r="BXY9" s="372"/>
      <c r="BXZ9" s="372"/>
      <c r="BYA9" s="372"/>
      <c r="BYB9" s="372"/>
      <c r="BYC9" s="372"/>
      <c r="BYD9" s="372"/>
      <c r="BYE9" s="372"/>
      <c r="BYF9" s="372"/>
      <c r="BYG9" s="372"/>
      <c r="BYH9" s="372"/>
      <c r="BYI9" s="372"/>
      <c r="BYJ9" s="372"/>
      <c r="BYK9" s="372"/>
      <c r="BYL9" s="372"/>
      <c r="BYM9" s="372"/>
      <c r="BYN9" s="372"/>
      <c r="BYO9" s="372"/>
      <c r="BYP9" s="372"/>
      <c r="BYQ9" s="372"/>
      <c r="BYR9" s="372"/>
      <c r="BYS9" s="372"/>
      <c r="BYT9" s="372"/>
      <c r="BYU9" s="372"/>
      <c r="BYV9" s="372"/>
      <c r="BYW9" s="372"/>
      <c r="BYX9" s="372"/>
      <c r="BYY9" s="372"/>
      <c r="BYZ9" s="372"/>
      <c r="BZA9" s="372"/>
      <c r="BZB9" s="372"/>
      <c r="BZC9" s="372"/>
      <c r="BZD9" s="372"/>
      <c r="BZE9" s="372"/>
      <c r="BZF9" s="372"/>
      <c r="BZG9" s="372"/>
      <c r="BZH9" s="372"/>
      <c r="BZI9" s="372"/>
      <c r="BZJ9" s="372"/>
      <c r="BZK9" s="372"/>
      <c r="BZL9" s="372"/>
      <c r="BZM9" s="372"/>
      <c r="BZN9" s="372"/>
      <c r="BZO9" s="372"/>
      <c r="BZP9" s="372"/>
      <c r="BZQ9" s="372"/>
      <c r="BZR9" s="372"/>
      <c r="BZS9" s="372"/>
      <c r="BZT9" s="372"/>
      <c r="BZU9" s="372"/>
      <c r="BZV9" s="372"/>
      <c r="BZW9" s="372"/>
      <c r="BZX9" s="372"/>
      <c r="BZY9" s="372"/>
      <c r="BZZ9" s="372"/>
      <c r="CAA9" s="372"/>
      <c r="CAB9" s="372"/>
      <c r="CAC9" s="372"/>
      <c r="CAD9" s="372"/>
      <c r="CAE9" s="372"/>
      <c r="CAF9" s="372"/>
      <c r="CAG9" s="372"/>
      <c r="CAH9" s="372"/>
      <c r="CAI9" s="372"/>
      <c r="CAJ9" s="372"/>
      <c r="CAK9" s="372"/>
      <c r="CAL9" s="372"/>
      <c r="CAM9" s="372"/>
      <c r="CAN9" s="372"/>
      <c r="CAO9" s="372"/>
      <c r="CAP9" s="372"/>
      <c r="CAQ9" s="372"/>
      <c r="CAR9" s="372"/>
      <c r="CAS9" s="372"/>
      <c r="CAT9" s="372"/>
      <c r="CAU9" s="372"/>
      <c r="CAV9" s="372"/>
      <c r="CAW9" s="372"/>
      <c r="CAX9" s="372"/>
      <c r="CAY9" s="372"/>
      <c r="CAZ9" s="372"/>
      <c r="CBA9" s="372"/>
      <c r="CBB9" s="372"/>
      <c r="CBC9" s="372"/>
      <c r="CBD9" s="372"/>
      <c r="CBE9" s="372"/>
      <c r="CBF9" s="372"/>
      <c r="CBG9" s="372"/>
      <c r="CBH9" s="372"/>
      <c r="CBI9" s="372"/>
      <c r="CBJ9" s="372"/>
      <c r="CBK9" s="372"/>
      <c r="CBL9" s="372"/>
      <c r="CBM9" s="372"/>
      <c r="CBN9" s="372"/>
      <c r="CBO9" s="372"/>
      <c r="CBP9" s="372"/>
      <c r="CBQ9" s="372"/>
      <c r="CBR9" s="372"/>
      <c r="CBS9" s="372"/>
      <c r="CBT9" s="372"/>
      <c r="CBU9" s="372"/>
      <c r="CBV9" s="372"/>
      <c r="CBW9" s="372"/>
      <c r="CBX9" s="372"/>
      <c r="CBY9" s="372"/>
      <c r="CBZ9" s="372"/>
      <c r="CCA9" s="372"/>
      <c r="CCB9" s="372"/>
      <c r="CCC9" s="372"/>
      <c r="CCD9" s="372"/>
      <c r="CCE9" s="372"/>
      <c r="CCF9" s="372"/>
      <c r="CCG9" s="372"/>
      <c r="CCH9" s="372"/>
      <c r="CCI9" s="372"/>
      <c r="CCJ9" s="372"/>
      <c r="CCK9" s="372"/>
      <c r="CCL9" s="372"/>
      <c r="CCM9" s="372"/>
      <c r="CCN9" s="372"/>
      <c r="CCO9" s="372"/>
      <c r="CCP9" s="372"/>
      <c r="CCQ9" s="372"/>
      <c r="CCR9" s="372"/>
      <c r="CCS9" s="372"/>
      <c r="CCT9" s="372"/>
      <c r="CCU9" s="372"/>
      <c r="CCV9" s="372"/>
      <c r="CCW9" s="372"/>
      <c r="CCX9" s="372"/>
      <c r="CCY9" s="372"/>
      <c r="CCZ9" s="372"/>
      <c r="CDA9" s="372"/>
      <c r="CDB9" s="372"/>
      <c r="CDC9" s="372"/>
      <c r="CDD9" s="372"/>
      <c r="CDE9" s="372"/>
      <c r="CDF9" s="372"/>
      <c r="CDG9" s="372"/>
      <c r="CDH9" s="372"/>
      <c r="CDI9" s="372"/>
      <c r="CDJ9" s="372"/>
      <c r="CDK9" s="372"/>
      <c r="CDL9" s="372"/>
      <c r="CDM9" s="372"/>
      <c r="CDN9" s="372"/>
      <c r="CDO9" s="372"/>
      <c r="CDP9" s="372"/>
      <c r="CDQ9" s="372"/>
      <c r="CDR9" s="372"/>
      <c r="CDS9" s="372"/>
      <c r="CDT9" s="372"/>
      <c r="CDU9" s="372"/>
      <c r="CDV9" s="372"/>
      <c r="CDW9" s="372"/>
      <c r="CDX9" s="372"/>
      <c r="CDY9" s="372"/>
      <c r="CDZ9" s="372"/>
      <c r="CEA9" s="372"/>
      <c r="CEB9" s="372"/>
      <c r="CEC9" s="372"/>
      <c r="CED9" s="372"/>
      <c r="CEE9" s="372"/>
      <c r="CEF9" s="372"/>
      <c r="CEG9" s="372"/>
      <c r="CEH9" s="372"/>
      <c r="CEI9" s="372"/>
      <c r="CEJ9" s="372"/>
      <c r="CEK9" s="372"/>
      <c r="CEL9" s="372"/>
      <c r="CEM9" s="372"/>
      <c r="CEN9" s="372"/>
      <c r="CEO9" s="372"/>
      <c r="CEP9" s="372"/>
      <c r="CEQ9" s="372"/>
      <c r="CER9" s="372"/>
      <c r="CES9" s="372"/>
      <c r="CET9" s="372"/>
      <c r="CEU9" s="372"/>
      <c r="CEV9" s="372"/>
      <c r="CEW9" s="372"/>
      <c r="CEX9" s="372"/>
      <c r="CEY9" s="372"/>
      <c r="CEZ9" s="372"/>
      <c r="CFA9" s="372"/>
      <c r="CFB9" s="372"/>
      <c r="CFC9" s="372"/>
      <c r="CFD9" s="372"/>
      <c r="CFE9" s="372"/>
      <c r="CFF9" s="372"/>
      <c r="CFG9" s="372"/>
      <c r="CFH9" s="372"/>
      <c r="CFI9" s="372"/>
      <c r="CFJ9" s="372"/>
      <c r="CFK9" s="372"/>
      <c r="CFL9" s="372"/>
      <c r="CFM9" s="372"/>
      <c r="CFN9" s="372"/>
      <c r="CFO9" s="372"/>
      <c r="CFP9" s="372"/>
      <c r="CFQ9" s="372"/>
      <c r="CFR9" s="372"/>
      <c r="CFS9" s="372"/>
      <c r="CFT9" s="372"/>
      <c r="CFU9" s="372"/>
      <c r="CFV9" s="372"/>
    </row>
    <row r="10" spans="1:2206" s="177" customFormat="1" ht="25.5" customHeight="1">
      <c r="A10" s="592">
        <f t="shared" si="0"/>
        <v>7</v>
      </c>
      <c r="B10" s="593">
        <v>125</v>
      </c>
      <c r="C10" s="269">
        <v>184.96</v>
      </c>
      <c r="D10" s="277" t="s">
        <v>6</v>
      </c>
      <c r="E10" s="271"/>
      <c r="F10" s="264"/>
      <c r="G10" s="264"/>
      <c r="H10" s="264"/>
      <c r="I10" s="264"/>
      <c r="J10" s="271">
        <v>66.900000000000006</v>
      </c>
      <c r="K10" s="264"/>
      <c r="L10" s="276" t="s">
        <v>21</v>
      </c>
      <c r="M10" s="597">
        <f>SUMPRODUCT((E$3:K$3="토사")*(E10:K10)*((E$2:K$2="형식-5")*1.488+(E$2:K$2="형식-7")*1.463+(E$2:K$2="형식-8")*1.838))</f>
        <v>122.96220000000001</v>
      </c>
      <c r="N10" s="595">
        <f>SUMPRODUCT((E$3:K$3="리핑")*(E10:K10)*((E$2:K$2="형식-5")*1.488+(E$2:K$2="형식-7")*1.463+(E$2:K$2="형식-8")*1.838))</f>
        <v>0</v>
      </c>
      <c r="O10" s="276">
        <f>SUMPRODUCT((E$3:K$3="발파")*(E10:K10)*((E$2:K$2="형식-5")*0.546+(E$2:K$2="형식-7")*1.463+(E$2:K$2="형식-8")*1.838))</f>
        <v>0</v>
      </c>
      <c r="P10" s="596">
        <f>SUMPRODUCT((E$3:K$3="토사")*(E10:K10)*((E$2:K$2="형식-5")*0.942+(E$2:K$2="형식-7")*0.943+(E$2:K$2="형식-8")*1.163))</f>
        <v>77.804700000000011</v>
      </c>
      <c r="Q10" s="276">
        <f>SUMPRODUCT((E$3:K$3="리핑")*(E10:K10)*((E$2:K$2="형식-5")*0.942+(E$2:K$2="형식-7")*0.943+(E$2:K$2="형식-8")*1.163))</f>
        <v>0</v>
      </c>
      <c r="R10" s="596">
        <f>ROUND(
  1.03*
  SUMPRODUCT(
    (E$2:K$2="형식-5")*
    ((E$3:K$3="토사")+(E$3:K$3="리핑")+(E$3:K$3="발파"))*
    (E10:K10)
  )
  *0.00166,3)</f>
        <v>0</v>
      </c>
      <c r="S10" s="369">
        <f>ROUND(
  0.03*
  SUMPRODUCT(
    (E$2:K$2="형식-5")*
    ((E$3:K$3="토사")+(E$3:K$3="리핑")+(E$3:K$3="발파"))*
    (E10:K10)
  )
  *0.00166,3)</f>
        <v>0</v>
      </c>
      <c r="T10" s="596">
        <v>73.59</v>
      </c>
      <c r="U10" s="596">
        <v>0.67600000000000005</v>
      </c>
      <c r="V10" s="596">
        <v>1.806</v>
      </c>
      <c r="W10" s="369">
        <v>14.718</v>
      </c>
      <c r="X10" s="372"/>
      <c r="Y10" s="372"/>
      <c r="Z10" s="372"/>
      <c r="AA10" s="372"/>
      <c r="AB10" s="372"/>
      <c r="AC10" s="372"/>
      <c r="AD10" s="372"/>
      <c r="AE10" s="372"/>
      <c r="AF10" s="372"/>
      <c r="AG10" s="372"/>
      <c r="AH10" s="372"/>
      <c r="AI10" s="372"/>
      <c r="AJ10" s="372"/>
      <c r="AK10" s="372"/>
      <c r="AL10" s="372"/>
      <c r="AM10" s="372"/>
      <c r="AN10" s="372"/>
      <c r="AO10" s="372"/>
      <c r="AP10" s="372"/>
      <c r="AQ10" s="372"/>
      <c r="AR10" s="372"/>
      <c r="AS10" s="372"/>
      <c r="AT10" s="372"/>
      <c r="AU10" s="372"/>
      <c r="AV10" s="372"/>
      <c r="AW10" s="372"/>
      <c r="AX10" s="372"/>
      <c r="AY10" s="372"/>
      <c r="AZ10" s="372"/>
      <c r="BA10" s="372"/>
      <c r="BB10" s="372"/>
      <c r="BC10" s="372"/>
      <c r="BD10" s="372"/>
      <c r="BE10" s="372"/>
      <c r="BF10" s="372"/>
      <c r="BG10" s="372"/>
      <c r="BH10" s="372"/>
      <c r="BI10" s="372"/>
      <c r="BJ10" s="372"/>
      <c r="BK10" s="372"/>
      <c r="BL10" s="372"/>
      <c r="BM10" s="372"/>
      <c r="BN10" s="372"/>
      <c r="BO10" s="372"/>
      <c r="BP10" s="372"/>
      <c r="BQ10" s="372"/>
      <c r="BR10" s="372"/>
      <c r="BS10" s="372"/>
      <c r="BT10" s="372"/>
      <c r="BU10" s="372"/>
      <c r="BV10" s="372"/>
      <c r="BW10" s="372"/>
      <c r="BX10" s="372"/>
      <c r="BY10" s="372"/>
      <c r="BZ10" s="372"/>
      <c r="CA10" s="372"/>
      <c r="CB10" s="372"/>
      <c r="CC10" s="372"/>
      <c r="CD10" s="372"/>
      <c r="CE10" s="372"/>
      <c r="CF10" s="372"/>
      <c r="CG10" s="372"/>
      <c r="CH10" s="372"/>
      <c r="CI10" s="372"/>
      <c r="CJ10" s="372"/>
      <c r="CK10" s="372"/>
      <c r="CL10" s="372"/>
      <c r="CM10" s="372"/>
      <c r="CN10" s="372"/>
      <c r="CO10" s="372"/>
      <c r="CP10" s="372"/>
      <c r="CQ10" s="372"/>
      <c r="CR10" s="372"/>
      <c r="CS10" s="372"/>
      <c r="CT10" s="372"/>
      <c r="CU10" s="372"/>
      <c r="CV10" s="372"/>
      <c r="CW10" s="372"/>
      <c r="CX10" s="372"/>
      <c r="CY10" s="372"/>
      <c r="CZ10" s="372"/>
      <c r="DA10" s="372"/>
      <c r="DB10" s="372"/>
      <c r="DC10" s="372"/>
      <c r="DD10" s="372"/>
      <c r="DE10" s="372"/>
      <c r="DF10" s="372"/>
      <c r="DG10" s="372"/>
      <c r="DH10" s="372"/>
      <c r="DI10" s="372"/>
      <c r="DJ10" s="372"/>
      <c r="DK10" s="372"/>
      <c r="DL10" s="372"/>
      <c r="DM10" s="372"/>
      <c r="DN10" s="372"/>
      <c r="DO10" s="372"/>
      <c r="DP10" s="372"/>
      <c r="DQ10" s="372"/>
      <c r="DR10" s="372"/>
      <c r="DS10" s="372"/>
      <c r="DT10" s="372"/>
      <c r="DU10" s="372"/>
      <c r="DV10" s="372"/>
      <c r="DW10" s="372"/>
      <c r="DX10" s="372"/>
      <c r="DY10" s="372"/>
      <c r="DZ10" s="372"/>
      <c r="EA10" s="372"/>
      <c r="EB10" s="372"/>
      <c r="EC10" s="372"/>
      <c r="ED10" s="372"/>
      <c r="EE10" s="372"/>
      <c r="EF10" s="372"/>
      <c r="EG10" s="372"/>
      <c r="EH10" s="372"/>
      <c r="EI10" s="372"/>
      <c r="EJ10" s="372"/>
      <c r="EK10" s="372"/>
      <c r="EL10" s="372"/>
      <c r="EM10" s="372"/>
      <c r="EN10" s="372"/>
      <c r="EO10" s="372"/>
      <c r="EP10" s="372"/>
      <c r="EQ10" s="372"/>
      <c r="ER10" s="372"/>
      <c r="ES10" s="372"/>
      <c r="ET10" s="372"/>
      <c r="EU10" s="372"/>
      <c r="EV10" s="372"/>
      <c r="EW10" s="372"/>
      <c r="EX10" s="372"/>
      <c r="EY10" s="372"/>
      <c r="EZ10" s="372"/>
      <c r="FA10" s="372"/>
      <c r="FB10" s="372"/>
      <c r="FC10" s="372"/>
      <c r="FD10" s="372"/>
      <c r="FE10" s="372"/>
      <c r="FF10" s="372"/>
      <c r="FG10" s="372"/>
      <c r="FH10" s="372"/>
      <c r="FI10" s="372"/>
      <c r="FJ10" s="372"/>
      <c r="FK10" s="372"/>
      <c r="FL10" s="372"/>
      <c r="FM10" s="372"/>
      <c r="FN10" s="372"/>
      <c r="FO10" s="372"/>
      <c r="FP10" s="372"/>
      <c r="FQ10" s="372"/>
      <c r="FR10" s="372"/>
      <c r="FS10" s="372"/>
      <c r="FT10" s="372"/>
      <c r="FU10" s="372"/>
      <c r="FV10" s="372"/>
      <c r="FW10" s="372"/>
      <c r="FX10" s="372"/>
      <c r="FY10" s="372"/>
      <c r="FZ10" s="372"/>
      <c r="GA10" s="372"/>
      <c r="GB10" s="372"/>
      <c r="GC10" s="372"/>
      <c r="GD10" s="372"/>
      <c r="GE10" s="372"/>
      <c r="GF10" s="372"/>
      <c r="GG10" s="372"/>
      <c r="GH10" s="372"/>
      <c r="GI10" s="372"/>
      <c r="GJ10" s="372"/>
      <c r="GK10" s="372"/>
      <c r="GL10" s="372"/>
      <c r="GM10" s="372"/>
      <c r="GN10" s="372"/>
      <c r="GO10" s="372"/>
      <c r="GP10" s="372"/>
      <c r="GQ10" s="372"/>
      <c r="GR10" s="372"/>
      <c r="GS10" s="372"/>
      <c r="GT10" s="372"/>
      <c r="GU10" s="372"/>
      <c r="GV10" s="372"/>
      <c r="GW10" s="372"/>
      <c r="GX10" s="372"/>
      <c r="GY10" s="372"/>
      <c r="GZ10" s="372"/>
      <c r="HA10" s="372"/>
      <c r="HB10" s="372"/>
      <c r="HC10" s="372"/>
      <c r="HD10" s="372"/>
      <c r="HE10" s="372"/>
      <c r="HF10" s="372"/>
      <c r="HG10" s="372"/>
      <c r="HH10" s="372"/>
      <c r="HI10" s="372"/>
      <c r="HJ10" s="372"/>
      <c r="HK10" s="372"/>
      <c r="HL10" s="372"/>
      <c r="HM10" s="372"/>
      <c r="HN10" s="372"/>
      <c r="HO10" s="372"/>
      <c r="HP10" s="372"/>
      <c r="HQ10" s="372"/>
      <c r="HR10" s="372"/>
      <c r="HS10" s="372"/>
      <c r="HT10" s="372"/>
      <c r="HU10" s="372"/>
      <c r="HV10" s="372"/>
      <c r="HW10" s="372"/>
      <c r="HX10" s="372"/>
      <c r="HY10" s="372"/>
      <c r="HZ10" s="372"/>
      <c r="IA10" s="372"/>
      <c r="IB10" s="372"/>
      <c r="IC10" s="372"/>
      <c r="ID10" s="372"/>
      <c r="IE10" s="372"/>
      <c r="IF10" s="372"/>
      <c r="IG10" s="372"/>
      <c r="IH10" s="372"/>
      <c r="II10" s="372"/>
      <c r="IJ10" s="372"/>
      <c r="IK10" s="372"/>
      <c r="IL10" s="372"/>
      <c r="IM10" s="372"/>
      <c r="IN10" s="372"/>
      <c r="IO10" s="372"/>
      <c r="IP10" s="372"/>
      <c r="IQ10" s="372"/>
      <c r="IR10" s="372"/>
      <c r="IS10" s="372"/>
      <c r="IT10" s="372"/>
      <c r="IU10" s="372"/>
      <c r="IV10" s="372"/>
      <c r="IW10" s="372"/>
      <c r="IX10" s="372"/>
      <c r="IY10" s="372"/>
      <c r="IZ10" s="372"/>
      <c r="JA10" s="372"/>
      <c r="JB10" s="372"/>
      <c r="JC10" s="372"/>
      <c r="JD10" s="372"/>
      <c r="JE10" s="372"/>
      <c r="JF10" s="372"/>
      <c r="JG10" s="372"/>
      <c r="JH10" s="372"/>
      <c r="JI10" s="372"/>
      <c r="JJ10" s="372"/>
      <c r="JK10" s="372"/>
      <c r="JL10" s="372"/>
      <c r="JM10" s="372"/>
      <c r="JN10" s="372"/>
      <c r="JO10" s="372"/>
      <c r="JP10" s="372"/>
      <c r="JQ10" s="372"/>
      <c r="JR10" s="372"/>
      <c r="JS10" s="372"/>
      <c r="JT10" s="372"/>
      <c r="JU10" s="372"/>
      <c r="JV10" s="372"/>
      <c r="JW10" s="372"/>
      <c r="JX10" s="372"/>
      <c r="JY10" s="372"/>
      <c r="JZ10" s="372"/>
      <c r="KA10" s="372"/>
      <c r="KB10" s="372"/>
      <c r="KC10" s="372"/>
      <c r="KD10" s="372"/>
      <c r="KE10" s="372"/>
      <c r="KF10" s="372"/>
      <c r="KG10" s="372"/>
      <c r="KH10" s="372"/>
      <c r="KI10" s="372"/>
      <c r="KJ10" s="372"/>
      <c r="KK10" s="372"/>
      <c r="KL10" s="372"/>
      <c r="KM10" s="372"/>
      <c r="KN10" s="372"/>
      <c r="KO10" s="372"/>
      <c r="KP10" s="372"/>
      <c r="KQ10" s="372"/>
      <c r="KR10" s="372"/>
      <c r="KS10" s="372"/>
      <c r="KT10" s="372"/>
      <c r="KU10" s="372"/>
      <c r="KV10" s="372"/>
      <c r="KW10" s="372"/>
      <c r="KX10" s="372"/>
      <c r="KY10" s="372"/>
      <c r="KZ10" s="372"/>
      <c r="LA10" s="372"/>
      <c r="LB10" s="372"/>
      <c r="LC10" s="372"/>
      <c r="LD10" s="372"/>
      <c r="LE10" s="372"/>
      <c r="LF10" s="372"/>
      <c r="LG10" s="372"/>
      <c r="LH10" s="372"/>
      <c r="LI10" s="372"/>
      <c r="LJ10" s="372"/>
      <c r="LK10" s="372"/>
      <c r="LL10" s="372"/>
      <c r="LM10" s="372"/>
      <c r="LN10" s="372"/>
      <c r="LO10" s="372"/>
      <c r="LP10" s="372"/>
      <c r="LQ10" s="372"/>
      <c r="LR10" s="372"/>
      <c r="LS10" s="372"/>
      <c r="LT10" s="372"/>
      <c r="LU10" s="372"/>
      <c r="LV10" s="372"/>
      <c r="LW10" s="372"/>
      <c r="LX10" s="372"/>
      <c r="LY10" s="372"/>
      <c r="LZ10" s="372"/>
      <c r="MA10" s="372"/>
      <c r="MB10" s="372"/>
      <c r="MC10" s="372"/>
      <c r="MD10" s="372"/>
      <c r="ME10" s="372"/>
      <c r="MF10" s="372"/>
      <c r="MG10" s="372"/>
      <c r="MH10" s="372"/>
      <c r="MI10" s="372"/>
      <c r="MJ10" s="372"/>
      <c r="MK10" s="372"/>
      <c r="ML10" s="372"/>
      <c r="MM10" s="372"/>
      <c r="MN10" s="372"/>
      <c r="MO10" s="372"/>
      <c r="MP10" s="372"/>
      <c r="MQ10" s="372"/>
      <c r="MR10" s="372"/>
      <c r="MS10" s="372"/>
      <c r="MT10" s="372"/>
      <c r="MU10" s="372"/>
      <c r="MV10" s="372"/>
      <c r="MW10" s="372"/>
      <c r="MX10" s="372"/>
      <c r="MY10" s="372"/>
      <c r="MZ10" s="372"/>
      <c r="NA10" s="372"/>
      <c r="NB10" s="372"/>
      <c r="NC10" s="372"/>
      <c r="ND10" s="372"/>
      <c r="NE10" s="372"/>
      <c r="NF10" s="372"/>
      <c r="NG10" s="372"/>
      <c r="NH10" s="372"/>
      <c r="NI10" s="372"/>
      <c r="NJ10" s="372"/>
      <c r="NK10" s="372"/>
      <c r="NL10" s="372"/>
      <c r="NM10" s="372"/>
      <c r="NN10" s="372"/>
      <c r="NO10" s="372"/>
      <c r="NP10" s="372"/>
      <c r="NQ10" s="372"/>
      <c r="NR10" s="372"/>
      <c r="NS10" s="372"/>
      <c r="NT10" s="372"/>
      <c r="NU10" s="372"/>
      <c r="NV10" s="372"/>
      <c r="NW10" s="372"/>
      <c r="NX10" s="372"/>
      <c r="NY10" s="372"/>
      <c r="NZ10" s="372"/>
      <c r="OA10" s="372"/>
      <c r="OB10" s="372"/>
      <c r="OC10" s="372"/>
      <c r="OD10" s="372"/>
      <c r="OE10" s="372"/>
      <c r="OF10" s="372"/>
      <c r="OG10" s="372"/>
      <c r="OH10" s="372"/>
      <c r="OI10" s="372"/>
      <c r="OJ10" s="372"/>
      <c r="OK10" s="372"/>
      <c r="OL10" s="372"/>
      <c r="OM10" s="372"/>
      <c r="ON10" s="372"/>
      <c r="OO10" s="372"/>
      <c r="OP10" s="372"/>
      <c r="OQ10" s="372"/>
      <c r="OR10" s="372"/>
      <c r="OS10" s="372"/>
      <c r="OT10" s="372"/>
      <c r="OU10" s="372"/>
      <c r="OV10" s="372"/>
      <c r="OW10" s="372"/>
      <c r="OX10" s="372"/>
      <c r="OY10" s="372"/>
      <c r="OZ10" s="372"/>
      <c r="PA10" s="372"/>
      <c r="PB10" s="372"/>
      <c r="PC10" s="372"/>
      <c r="PD10" s="372"/>
      <c r="PE10" s="372"/>
      <c r="PF10" s="372"/>
      <c r="PG10" s="372"/>
      <c r="PH10" s="372"/>
      <c r="PI10" s="372"/>
      <c r="PJ10" s="372"/>
      <c r="PK10" s="372"/>
      <c r="PL10" s="372"/>
      <c r="PM10" s="372"/>
      <c r="PN10" s="372"/>
      <c r="PO10" s="372"/>
      <c r="PP10" s="372"/>
      <c r="PQ10" s="372"/>
      <c r="PR10" s="372"/>
      <c r="PS10" s="372"/>
      <c r="PT10" s="372"/>
      <c r="PU10" s="372"/>
      <c r="PV10" s="372"/>
      <c r="PW10" s="372"/>
      <c r="PX10" s="372"/>
      <c r="PY10" s="372"/>
      <c r="PZ10" s="372"/>
      <c r="QA10" s="372"/>
      <c r="QB10" s="372"/>
      <c r="QC10" s="372"/>
      <c r="QD10" s="372"/>
      <c r="QE10" s="372"/>
      <c r="QF10" s="372"/>
      <c r="QG10" s="372"/>
      <c r="QH10" s="372"/>
      <c r="QI10" s="372"/>
      <c r="QJ10" s="372"/>
      <c r="QK10" s="372"/>
      <c r="QL10" s="372"/>
      <c r="QM10" s="372"/>
      <c r="QN10" s="372"/>
      <c r="QO10" s="372"/>
      <c r="QP10" s="372"/>
      <c r="QQ10" s="372"/>
      <c r="QR10" s="372"/>
      <c r="QS10" s="372"/>
      <c r="QT10" s="372"/>
      <c r="QU10" s="372"/>
      <c r="QV10" s="372"/>
      <c r="QW10" s="372"/>
      <c r="QX10" s="372"/>
      <c r="QY10" s="372"/>
      <c r="QZ10" s="372"/>
      <c r="RA10" s="372"/>
      <c r="RB10" s="372"/>
      <c r="RC10" s="372"/>
      <c r="RD10" s="372"/>
      <c r="RE10" s="372"/>
      <c r="RF10" s="372"/>
      <c r="RG10" s="372"/>
      <c r="RH10" s="372"/>
      <c r="RI10" s="372"/>
      <c r="RJ10" s="372"/>
      <c r="RK10" s="372"/>
      <c r="RL10" s="372"/>
      <c r="RM10" s="372"/>
      <c r="RN10" s="372"/>
      <c r="RO10" s="372"/>
      <c r="RP10" s="372"/>
      <c r="RQ10" s="372"/>
      <c r="RR10" s="372"/>
      <c r="RS10" s="372"/>
      <c r="RT10" s="372"/>
      <c r="RU10" s="372"/>
      <c r="RV10" s="372"/>
      <c r="RW10" s="372"/>
      <c r="RX10" s="372"/>
      <c r="RY10" s="372"/>
      <c r="RZ10" s="372"/>
      <c r="SA10" s="372"/>
      <c r="SB10" s="372"/>
      <c r="SC10" s="372"/>
      <c r="SD10" s="372"/>
      <c r="SE10" s="372"/>
      <c r="SF10" s="372"/>
      <c r="SG10" s="372"/>
      <c r="SH10" s="372"/>
      <c r="SI10" s="372"/>
      <c r="SJ10" s="372"/>
      <c r="SK10" s="372"/>
      <c r="SL10" s="372"/>
      <c r="SM10" s="372"/>
      <c r="SN10" s="372"/>
      <c r="SO10" s="372"/>
      <c r="SP10" s="372"/>
      <c r="SQ10" s="372"/>
      <c r="SR10" s="372"/>
      <c r="SS10" s="372"/>
      <c r="ST10" s="372"/>
      <c r="SU10" s="372"/>
      <c r="SV10" s="372"/>
      <c r="SW10" s="372"/>
      <c r="SX10" s="372"/>
      <c r="SY10" s="372"/>
      <c r="SZ10" s="372"/>
      <c r="TA10" s="372"/>
      <c r="TB10" s="372"/>
      <c r="TC10" s="372"/>
      <c r="TD10" s="372"/>
      <c r="TE10" s="372"/>
      <c r="TF10" s="372"/>
      <c r="TG10" s="372"/>
      <c r="TH10" s="372"/>
      <c r="TI10" s="372"/>
      <c r="TJ10" s="372"/>
      <c r="TK10" s="372"/>
      <c r="TL10" s="372"/>
      <c r="TM10" s="372"/>
      <c r="TN10" s="372"/>
      <c r="TO10" s="372"/>
      <c r="TP10" s="372"/>
      <c r="TQ10" s="372"/>
      <c r="TR10" s="372"/>
      <c r="TS10" s="372"/>
      <c r="TT10" s="372"/>
      <c r="TU10" s="372"/>
      <c r="TV10" s="372"/>
      <c r="TW10" s="372"/>
      <c r="TX10" s="372"/>
      <c r="TY10" s="372"/>
      <c r="TZ10" s="372"/>
      <c r="UA10" s="372"/>
      <c r="UB10" s="372"/>
      <c r="UC10" s="372"/>
      <c r="UD10" s="372"/>
      <c r="UE10" s="372"/>
      <c r="UF10" s="372"/>
      <c r="UG10" s="372"/>
      <c r="UH10" s="372"/>
      <c r="UI10" s="372"/>
      <c r="UJ10" s="372"/>
      <c r="UK10" s="372"/>
      <c r="UL10" s="372"/>
      <c r="UM10" s="372"/>
      <c r="UN10" s="372"/>
      <c r="UO10" s="372"/>
      <c r="UP10" s="372"/>
      <c r="UQ10" s="372"/>
      <c r="UR10" s="372"/>
      <c r="US10" s="372"/>
      <c r="UT10" s="372"/>
      <c r="UU10" s="372"/>
      <c r="UV10" s="372"/>
      <c r="UW10" s="372"/>
      <c r="UX10" s="372"/>
      <c r="UY10" s="372"/>
      <c r="UZ10" s="372"/>
      <c r="VA10" s="372"/>
      <c r="VB10" s="372"/>
      <c r="VC10" s="372"/>
      <c r="VD10" s="372"/>
      <c r="VE10" s="372"/>
      <c r="VF10" s="372"/>
      <c r="VG10" s="372"/>
      <c r="VH10" s="372"/>
      <c r="VI10" s="372"/>
      <c r="VJ10" s="372"/>
      <c r="VK10" s="372"/>
      <c r="VL10" s="372"/>
      <c r="VM10" s="372"/>
      <c r="VN10" s="372"/>
      <c r="VO10" s="372"/>
      <c r="VP10" s="372"/>
      <c r="VQ10" s="372"/>
      <c r="VR10" s="372"/>
      <c r="VS10" s="372"/>
      <c r="VT10" s="372"/>
      <c r="VU10" s="372"/>
      <c r="VV10" s="372"/>
      <c r="VW10" s="372"/>
      <c r="VX10" s="372"/>
      <c r="VY10" s="372"/>
      <c r="VZ10" s="372"/>
      <c r="WA10" s="372"/>
      <c r="WB10" s="372"/>
      <c r="WC10" s="372"/>
      <c r="WD10" s="372"/>
      <c r="WE10" s="372"/>
      <c r="WF10" s="372"/>
      <c r="WG10" s="372"/>
      <c r="WH10" s="372"/>
      <c r="WI10" s="372"/>
      <c r="WJ10" s="372"/>
      <c r="WK10" s="372"/>
      <c r="WL10" s="372"/>
      <c r="WM10" s="372"/>
      <c r="WN10" s="372"/>
      <c r="WO10" s="372"/>
      <c r="WP10" s="372"/>
      <c r="WQ10" s="372"/>
      <c r="WR10" s="372"/>
      <c r="WS10" s="372"/>
      <c r="WT10" s="372"/>
      <c r="WU10" s="372"/>
      <c r="WV10" s="372"/>
      <c r="WW10" s="372"/>
      <c r="WX10" s="372"/>
      <c r="WY10" s="372"/>
      <c r="WZ10" s="372"/>
      <c r="XA10" s="372"/>
      <c r="XB10" s="372"/>
      <c r="XC10" s="372"/>
      <c r="XD10" s="372"/>
      <c r="XE10" s="372"/>
      <c r="XF10" s="372"/>
      <c r="XG10" s="372"/>
      <c r="XH10" s="372"/>
      <c r="XI10" s="372"/>
      <c r="XJ10" s="372"/>
      <c r="XK10" s="372"/>
      <c r="XL10" s="372"/>
      <c r="XM10" s="372"/>
      <c r="XN10" s="372"/>
      <c r="XO10" s="372"/>
      <c r="XP10" s="372"/>
      <c r="XQ10" s="372"/>
      <c r="XR10" s="372"/>
      <c r="XS10" s="372"/>
      <c r="XT10" s="372"/>
      <c r="XU10" s="372"/>
      <c r="XV10" s="372"/>
      <c r="XW10" s="372"/>
      <c r="XX10" s="372"/>
      <c r="XY10" s="372"/>
      <c r="XZ10" s="372"/>
      <c r="YA10" s="372"/>
      <c r="YB10" s="372"/>
      <c r="YC10" s="372"/>
      <c r="YD10" s="372"/>
      <c r="YE10" s="372"/>
      <c r="YF10" s="372"/>
      <c r="YG10" s="372"/>
      <c r="YH10" s="372"/>
      <c r="YI10" s="372"/>
      <c r="YJ10" s="372"/>
      <c r="YK10" s="372"/>
      <c r="YL10" s="372"/>
      <c r="YM10" s="372"/>
      <c r="YN10" s="372"/>
      <c r="YO10" s="372"/>
      <c r="YP10" s="372"/>
      <c r="YQ10" s="372"/>
      <c r="YR10" s="372"/>
      <c r="YS10" s="372"/>
      <c r="YT10" s="372"/>
      <c r="YU10" s="372"/>
      <c r="YV10" s="372"/>
      <c r="YW10" s="372"/>
      <c r="YX10" s="372"/>
      <c r="YY10" s="372"/>
      <c r="YZ10" s="372"/>
      <c r="ZA10" s="372"/>
      <c r="ZB10" s="372"/>
      <c r="ZC10" s="372"/>
      <c r="ZD10" s="372"/>
      <c r="ZE10" s="372"/>
      <c r="ZF10" s="372"/>
      <c r="ZG10" s="372"/>
      <c r="ZH10" s="372"/>
      <c r="ZI10" s="372"/>
      <c r="ZJ10" s="372"/>
      <c r="ZK10" s="372"/>
      <c r="ZL10" s="372"/>
      <c r="ZM10" s="372"/>
      <c r="ZN10" s="372"/>
      <c r="ZO10" s="372"/>
      <c r="ZP10" s="372"/>
      <c r="ZQ10" s="372"/>
      <c r="ZR10" s="372"/>
      <c r="ZS10" s="372"/>
      <c r="ZT10" s="372"/>
      <c r="ZU10" s="372"/>
      <c r="ZV10" s="372"/>
      <c r="ZW10" s="372"/>
      <c r="ZX10" s="372"/>
      <c r="ZY10" s="372"/>
      <c r="ZZ10" s="372"/>
      <c r="AAA10" s="372"/>
      <c r="AAB10" s="372"/>
      <c r="AAC10" s="372"/>
      <c r="AAD10" s="372"/>
      <c r="AAE10" s="372"/>
      <c r="AAF10" s="372"/>
      <c r="AAG10" s="372"/>
      <c r="AAH10" s="372"/>
      <c r="AAI10" s="372"/>
      <c r="AAJ10" s="372"/>
      <c r="AAK10" s="372"/>
      <c r="AAL10" s="372"/>
      <c r="AAM10" s="372"/>
      <c r="AAN10" s="372"/>
      <c r="AAO10" s="372"/>
      <c r="AAP10" s="372"/>
      <c r="AAQ10" s="372"/>
      <c r="AAR10" s="372"/>
      <c r="AAS10" s="372"/>
      <c r="AAT10" s="372"/>
      <c r="AAU10" s="372"/>
      <c r="AAV10" s="372"/>
      <c r="AAW10" s="372"/>
      <c r="AAX10" s="372"/>
      <c r="AAY10" s="372"/>
      <c r="AAZ10" s="372"/>
      <c r="ABA10" s="372"/>
      <c r="ABB10" s="372"/>
      <c r="ABC10" s="372"/>
      <c r="ABD10" s="372"/>
      <c r="ABE10" s="372"/>
      <c r="ABF10" s="372"/>
      <c r="ABG10" s="372"/>
      <c r="ABH10" s="372"/>
      <c r="ABI10" s="372"/>
      <c r="ABJ10" s="372"/>
      <c r="ABK10" s="372"/>
      <c r="ABL10" s="372"/>
      <c r="ABM10" s="372"/>
      <c r="ABN10" s="372"/>
      <c r="ABO10" s="372"/>
      <c r="ABP10" s="372"/>
      <c r="ABQ10" s="372"/>
      <c r="ABR10" s="372"/>
      <c r="ABS10" s="372"/>
      <c r="ABT10" s="372"/>
      <c r="ABU10" s="372"/>
      <c r="ABV10" s="372"/>
      <c r="ABW10" s="372"/>
      <c r="ABX10" s="372"/>
      <c r="ABY10" s="372"/>
      <c r="ABZ10" s="372"/>
      <c r="ACA10" s="372"/>
      <c r="ACB10" s="372"/>
      <c r="ACC10" s="372"/>
      <c r="ACD10" s="372"/>
      <c r="ACE10" s="372"/>
      <c r="ACF10" s="372"/>
      <c r="ACG10" s="372"/>
      <c r="ACH10" s="372"/>
      <c r="ACI10" s="372"/>
      <c r="ACJ10" s="372"/>
      <c r="ACK10" s="372"/>
      <c r="ACL10" s="372"/>
      <c r="ACM10" s="372"/>
      <c r="ACN10" s="372"/>
      <c r="ACO10" s="372"/>
      <c r="ACP10" s="372"/>
      <c r="ACQ10" s="372"/>
      <c r="ACR10" s="372"/>
      <c r="ACS10" s="372"/>
      <c r="ACT10" s="372"/>
      <c r="ACU10" s="372"/>
      <c r="ACV10" s="372"/>
      <c r="ACW10" s="372"/>
      <c r="ACX10" s="372"/>
      <c r="ACY10" s="372"/>
      <c r="ACZ10" s="372"/>
      <c r="ADA10" s="372"/>
      <c r="ADB10" s="372"/>
      <c r="ADC10" s="372"/>
      <c r="ADD10" s="372"/>
      <c r="ADE10" s="372"/>
      <c r="ADF10" s="372"/>
      <c r="ADG10" s="372"/>
      <c r="ADH10" s="372"/>
      <c r="ADI10" s="372"/>
      <c r="ADJ10" s="372"/>
      <c r="ADK10" s="372"/>
      <c r="ADL10" s="372"/>
      <c r="ADM10" s="372"/>
      <c r="ADN10" s="372"/>
      <c r="ADO10" s="372"/>
      <c r="ADP10" s="372"/>
      <c r="ADQ10" s="372"/>
      <c r="ADR10" s="372"/>
      <c r="ADS10" s="372"/>
      <c r="ADT10" s="372"/>
      <c r="ADU10" s="372"/>
      <c r="ADV10" s="372"/>
      <c r="ADW10" s="372"/>
      <c r="ADX10" s="372"/>
      <c r="ADY10" s="372"/>
      <c r="ADZ10" s="372"/>
      <c r="AEA10" s="372"/>
      <c r="AEB10" s="372"/>
      <c r="AEC10" s="372"/>
      <c r="AED10" s="372"/>
      <c r="AEE10" s="372"/>
      <c r="AEF10" s="372"/>
      <c r="AEG10" s="372"/>
      <c r="AEH10" s="372"/>
      <c r="AEI10" s="372"/>
      <c r="AEJ10" s="372"/>
      <c r="AEK10" s="372"/>
      <c r="AEL10" s="372"/>
      <c r="AEM10" s="372"/>
      <c r="AEN10" s="372"/>
      <c r="AEO10" s="372"/>
      <c r="AEP10" s="372"/>
      <c r="AEQ10" s="372"/>
      <c r="AER10" s="372"/>
      <c r="AES10" s="372"/>
      <c r="AET10" s="372"/>
      <c r="AEU10" s="372"/>
      <c r="AEV10" s="372"/>
      <c r="AEW10" s="372"/>
      <c r="AEX10" s="372"/>
      <c r="AEY10" s="372"/>
      <c r="AEZ10" s="372"/>
      <c r="AFA10" s="372"/>
      <c r="AFB10" s="372"/>
      <c r="AFC10" s="372"/>
      <c r="AFD10" s="372"/>
      <c r="AFE10" s="372"/>
      <c r="AFF10" s="372"/>
      <c r="AFG10" s="372"/>
      <c r="AFH10" s="372"/>
      <c r="AFI10" s="372"/>
      <c r="AFJ10" s="372"/>
      <c r="AFK10" s="372"/>
      <c r="AFL10" s="372"/>
      <c r="AFM10" s="372"/>
      <c r="AFN10" s="372"/>
      <c r="AFO10" s="372"/>
      <c r="AFP10" s="372"/>
      <c r="AFQ10" s="372"/>
      <c r="AFR10" s="372"/>
      <c r="AFS10" s="372"/>
      <c r="AFT10" s="372"/>
      <c r="AFU10" s="372"/>
      <c r="AFV10" s="372"/>
      <c r="AFW10" s="372"/>
      <c r="AFX10" s="372"/>
      <c r="AFY10" s="372"/>
      <c r="AFZ10" s="372"/>
      <c r="AGA10" s="372"/>
      <c r="AGB10" s="372"/>
      <c r="AGC10" s="372"/>
      <c r="AGD10" s="372"/>
      <c r="AGE10" s="372"/>
      <c r="AGF10" s="372"/>
      <c r="AGG10" s="372"/>
      <c r="AGH10" s="372"/>
      <c r="AGI10" s="372"/>
      <c r="AGJ10" s="372"/>
      <c r="AGK10" s="372"/>
      <c r="AGL10" s="372"/>
      <c r="AGM10" s="372"/>
      <c r="AGN10" s="372"/>
      <c r="AGO10" s="372"/>
      <c r="AGP10" s="372"/>
      <c r="AGQ10" s="372"/>
      <c r="AGR10" s="372"/>
      <c r="AGS10" s="372"/>
      <c r="AGT10" s="372"/>
      <c r="AGU10" s="372"/>
      <c r="AGV10" s="372"/>
      <c r="AGW10" s="372"/>
      <c r="AGX10" s="372"/>
      <c r="AGY10" s="372"/>
      <c r="AGZ10" s="372"/>
      <c r="AHA10" s="372"/>
      <c r="AHB10" s="372"/>
      <c r="AHC10" s="372"/>
      <c r="AHD10" s="372"/>
      <c r="AHE10" s="372"/>
      <c r="AHF10" s="372"/>
      <c r="AHG10" s="372"/>
      <c r="AHH10" s="372"/>
      <c r="AHI10" s="372"/>
      <c r="AHJ10" s="372"/>
      <c r="AHK10" s="372"/>
      <c r="AHL10" s="372"/>
      <c r="AHM10" s="372"/>
      <c r="AHN10" s="372"/>
      <c r="AHO10" s="372"/>
      <c r="AHP10" s="372"/>
      <c r="AHQ10" s="372"/>
      <c r="AHR10" s="372"/>
      <c r="AHS10" s="372"/>
      <c r="AHT10" s="372"/>
      <c r="AHU10" s="372"/>
      <c r="AHV10" s="372"/>
      <c r="AHW10" s="372"/>
      <c r="AHX10" s="372"/>
      <c r="AHY10" s="372"/>
      <c r="AHZ10" s="372"/>
      <c r="AIA10" s="372"/>
      <c r="AIB10" s="372"/>
      <c r="AIC10" s="372"/>
      <c r="AID10" s="372"/>
      <c r="AIE10" s="372"/>
      <c r="AIF10" s="372"/>
      <c r="AIG10" s="372"/>
      <c r="AIH10" s="372"/>
      <c r="AII10" s="372"/>
      <c r="AIJ10" s="372"/>
      <c r="AIK10" s="372"/>
      <c r="AIL10" s="372"/>
      <c r="AIM10" s="372"/>
      <c r="AIN10" s="372"/>
      <c r="AIO10" s="372"/>
      <c r="AIP10" s="372"/>
      <c r="AIQ10" s="372"/>
      <c r="AIR10" s="372"/>
      <c r="AIS10" s="372"/>
      <c r="AIT10" s="372"/>
      <c r="AIU10" s="372"/>
      <c r="AIV10" s="372"/>
      <c r="AIW10" s="372"/>
      <c r="AIX10" s="372"/>
      <c r="AIY10" s="372"/>
      <c r="AIZ10" s="372"/>
      <c r="AJA10" s="372"/>
      <c r="AJB10" s="372"/>
      <c r="AJC10" s="372"/>
      <c r="AJD10" s="372"/>
      <c r="AJE10" s="372"/>
      <c r="AJF10" s="372"/>
      <c r="AJG10" s="372"/>
      <c r="AJH10" s="372"/>
      <c r="AJI10" s="372"/>
      <c r="AJJ10" s="372"/>
      <c r="AJK10" s="372"/>
      <c r="AJL10" s="372"/>
      <c r="AJM10" s="372"/>
      <c r="AJN10" s="372"/>
      <c r="AJO10" s="372"/>
      <c r="AJP10" s="372"/>
      <c r="AJQ10" s="372"/>
      <c r="AJR10" s="372"/>
      <c r="AJS10" s="372"/>
      <c r="AJT10" s="372"/>
      <c r="AJU10" s="372"/>
      <c r="AJV10" s="372"/>
      <c r="AJW10" s="372"/>
      <c r="AJX10" s="372"/>
      <c r="AJY10" s="372"/>
      <c r="AJZ10" s="372"/>
      <c r="AKA10" s="372"/>
      <c r="AKB10" s="372"/>
      <c r="AKC10" s="372"/>
      <c r="AKD10" s="372"/>
      <c r="AKE10" s="372"/>
      <c r="AKF10" s="372"/>
      <c r="AKG10" s="372"/>
      <c r="AKH10" s="372"/>
      <c r="AKI10" s="372"/>
      <c r="AKJ10" s="372"/>
      <c r="AKK10" s="372"/>
      <c r="AKL10" s="372"/>
      <c r="AKM10" s="372"/>
      <c r="AKN10" s="372"/>
      <c r="AKO10" s="372"/>
      <c r="AKP10" s="372"/>
      <c r="AKQ10" s="372"/>
      <c r="AKR10" s="372"/>
      <c r="AKS10" s="372"/>
      <c r="AKT10" s="372"/>
      <c r="AKU10" s="372"/>
      <c r="AKV10" s="372"/>
      <c r="AKW10" s="372"/>
      <c r="AKX10" s="372"/>
      <c r="AKY10" s="372"/>
      <c r="AKZ10" s="372"/>
      <c r="ALA10" s="372"/>
      <c r="ALB10" s="372"/>
      <c r="ALC10" s="372"/>
      <c r="ALD10" s="372"/>
      <c r="ALE10" s="372"/>
      <c r="ALF10" s="372"/>
      <c r="ALG10" s="372"/>
      <c r="ALH10" s="372"/>
      <c r="ALI10" s="372"/>
      <c r="ALJ10" s="372"/>
      <c r="ALK10" s="372"/>
      <c r="ALL10" s="372"/>
      <c r="ALM10" s="372"/>
      <c r="ALN10" s="372"/>
      <c r="ALO10" s="372"/>
      <c r="ALP10" s="372"/>
      <c r="ALQ10" s="372"/>
      <c r="ALR10" s="372"/>
      <c r="ALS10" s="372"/>
      <c r="ALT10" s="372"/>
      <c r="ALU10" s="372"/>
      <c r="ALV10" s="372"/>
      <c r="ALW10" s="372"/>
      <c r="ALX10" s="372"/>
      <c r="ALY10" s="372"/>
      <c r="ALZ10" s="372"/>
      <c r="AMA10" s="372"/>
      <c r="AMB10" s="372"/>
      <c r="AMC10" s="372"/>
      <c r="AMD10" s="372"/>
      <c r="AME10" s="372"/>
      <c r="AMF10" s="372"/>
      <c r="AMG10" s="372"/>
      <c r="AMH10" s="372"/>
      <c r="AMI10" s="372"/>
      <c r="AMJ10" s="372"/>
      <c r="AMK10" s="372"/>
      <c r="AML10" s="372"/>
      <c r="AMM10" s="372"/>
      <c r="AMN10" s="372"/>
      <c r="AMO10" s="372"/>
      <c r="AMP10" s="372"/>
      <c r="AMQ10" s="372"/>
      <c r="AMR10" s="372"/>
      <c r="AMS10" s="372"/>
      <c r="AMT10" s="372"/>
      <c r="AMU10" s="372"/>
      <c r="AMV10" s="372"/>
      <c r="AMW10" s="372"/>
      <c r="AMX10" s="372"/>
      <c r="AMY10" s="372"/>
      <c r="AMZ10" s="372"/>
      <c r="ANA10" s="372"/>
      <c r="ANB10" s="372"/>
      <c r="ANC10" s="372"/>
      <c r="AND10" s="372"/>
      <c r="ANE10" s="372"/>
      <c r="ANF10" s="372"/>
      <c r="ANG10" s="372"/>
      <c r="ANH10" s="372"/>
      <c r="ANI10" s="372"/>
      <c r="ANJ10" s="372"/>
      <c r="ANK10" s="372"/>
      <c r="ANL10" s="372"/>
      <c r="ANM10" s="372"/>
      <c r="ANN10" s="372"/>
      <c r="ANO10" s="372"/>
      <c r="ANP10" s="372"/>
      <c r="ANQ10" s="372"/>
      <c r="ANR10" s="372"/>
      <c r="ANS10" s="372"/>
      <c r="ANT10" s="372"/>
      <c r="ANU10" s="372"/>
      <c r="ANV10" s="372"/>
      <c r="ANW10" s="372"/>
      <c r="ANX10" s="372"/>
      <c r="ANY10" s="372"/>
      <c r="ANZ10" s="372"/>
      <c r="AOA10" s="372"/>
      <c r="AOB10" s="372"/>
      <c r="AOC10" s="372"/>
      <c r="AOD10" s="372"/>
      <c r="AOE10" s="372"/>
      <c r="AOF10" s="372"/>
      <c r="AOG10" s="372"/>
      <c r="AOH10" s="372"/>
      <c r="AOI10" s="372"/>
      <c r="AOJ10" s="372"/>
      <c r="AOK10" s="372"/>
      <c r="AOL10" s="372"/>
      <c r="AOM10" s="372"/>
      <c r="AON10" s="372"/>
      <c r="AOO10" s="372"/>
      <c r="AOP10" s="372"/>
      <c r="AOQ10" s="372"/>
      <c r="AOR10" s="372"/>
      <c r="AOS10" s="372"/>
      <c r="AOT10" s="372"/>
      <c r="AOU10" s="372"/>
      <c r="AOV10" s="372"/>
      <c r="AOW10" s="372"/>
      <c r="AOX10" s="372"/>
      <c r="AOY10" s="372"/>
      <c r="AOZ10" s="372"/>
      <c r="APA10" s="372"/>
      <c r="APB10" s="372"/>
      <c r="APC10" s="372"/>
      <c r="APD10" s="372"/>
      <c r="APE10" s="372"/>
      <c r="APF10" s="372"/>
      <c r="APG10" s="372"/>
      <c r="APH10" s="372"/>
      <c r="API10" s="372"/>
      <c r="APJ10" s="372"/>
      <c r="APK10" s="372"/>
      <c r="APL10" s="372"/>
      <c r="APM10" s="372"/>
      <c r="APN10" s="372"/>
      <c r="APO10" s="372"/>
      <c r="APP10" s="372"/>
      <c r="APQ10" s="372"/>
      <c r="APR10" s="372"/>
      <c r="APS10" s="372"/>
      <c r="APT10" s="372"/>
      <c r="APU10" s="372"/>
      <c r="APV10" s="372"/>
      <c r="APW10" s="372"/>
      <c r="APX10" s="372"/>
      <c r="APY10" s="372"/>
      <c r="APZ10" s="372"/>
      <c r="AQA10" s="372"/>
      <c r="AQB10" s="372"/>
      <c r="AQC10" s="372"/>
      <c r="AQD10" s="372"/>
      <c r="AQE10" s="372"/>
      <c r="AQF10" s="372"/>
      <c r="AQG10" s="372"/>
      <c r="AQH10" s="372"/>
      <c r="AQI10" s="372"/>
      <c r="AQJ10" s="372"/>
      <c r="AQK10" s="372"/>
      <c r="AQL10" s="372"/>
      <c r="AQM10" s="372"/>
      <c r="AQN10" s="372"/>
      <c r="AQO10" s="372"/>
      <c r="AQP10" s="372"/>
      <c r="AQQ10" s="372"/>
      <c r="AQR10" s="372"/>
      <c r="AQS10" s="372"/>
      <c r="AQT10" s="372"/>
      <c r="AQU10" s="372"/>
      <c r="AQV10" s="372"/>
      <c r="AQW10" s="372"/>
      <c r="AQX10" s="372"/>
      <c r="AQY10" s="372"/>
      <c r="AQZ10" s="372"/>
      <c r="ARA10" s="372"/>
      <c r="ARB10" s="372"/>
      <c r="ARC10" s="372"/>
      <c r="ARD10" s="372"/>
      <c r="ARE10" s="372"/>
      <c r="ARF10" s="372"/>
      <c r="ARG10" s="372"/>
      <c r="ARH10" s="372"/>
      <c r="ARI10" s="372"/>
      <c r="ARJ10" s="372"/>
      <c r="ARK10" s="372"/>
      <c r="ARL10" s="372"/>
      <c r="ARM10" s="372"/>
      <c r="ARN10" s="372"/>
      <c r="ARO10" s="372"/>
      <c r="ARP10" s="372"/>
      <c r="ARQ10" s="372"/>
      <c r="ARR10" s="372"/>
      <c r="ARS10" s="372"/>
      <c r="ART10" s="372"/>
      <c r="ARU10" s="372"/>
      <c r="ARV10" s="372"/>
      <c r="ARW10" s="372"/>
      <c r="ARX10" s="372"/>
      <c r="ARY10" s="372"/>
      <c r="ARZ10" s="372"/>
      <c r="ASA10" s="372"/>
      <c r="ASB10" s="372"/>
      <c r="ASC10" s="372"/>
      <c r="ASD10" s="372"/>
      <c r="ASE10" s="372"/>
      <c r="ASF10" s="372"/>
      <c r="ASG10" s="372"/>
      <c r="ASH10" s="372"/>
      <c r="ASI10" s="372"/>
      <c r="ASJ10" s="372"/>
      <c r="ASK10" s="372"/>
      <c r="ASL10" s="372"/>
      <c r="ASM10" s="372"/>
      <c r="ASN10" s="372"/>
      <c r="ASO10" s="372"/>
      <c r="ASP10" s="372"/>
      <c r="ASQ10" s="372"/>
      <c r="ASR10" s="372"/>
      <c r="ASS10" s="372"/>
      <c r="AST10" s="372"/>
      <c r="ASU10" s="372"/>
      <c r="ASV10" s="372"/>
      <c r="ASW10" s="372"/>
      <c r="ASX10" s="372"/>
      <c r="ASY10" s="372"/>
      <c r="ASZ10" s="372"/>
      <c r="ATA10" s="372"/>
      <c r="ATB10" s="372"/>
      <c r="ATC10" s="372"/>
      <c r="ATD10" s="372"/>
      <c r="ATE10" s="372"/>
      <c r="ATF10" s="372"/>
      <c r="ATG10" s="372"/>
      <c r="ATH10" s="372"/>
      <c r="ATI10" s="372"/>
      <c r="ATJ10" s="372"/>
      <c r="ATK10" s="372"/>
      <c r="ATL10" s="372"/>
      <c r="ATM10" s="372"/>
      <c r="ATN10" s="372"/>
      <c r="ATO10" s="372"/>
      <c r="ATP10" s="372"/>
      <c r="ATQ10" s="372"/>
      <c r="ATR10" s="372"/>
      <c r="ATS10" s="372"/>
      <c r="ATT10" s="372"/>
      <c r="ATU10" s="372"/>
      <c r="ATV10" s="372"/>
      <c r="ATW10" s="372"/>
      <c r="ATX10" s="372"/>
      <c r="ATY10" s="372"/>
      <c r="ATZ10" s="372"/>
      <c r="AUA10" s="372"/>
      <c r="AUB10" s="372"/>
      <c r="AUC10" s="372"/>
      <c r="AUD10" s="372"/>
      <c r="AUE10" s="372"/>
      <c r="AUF10" s="372"/>
      <c r="AUG10" s="372"/>
      <c r="AUH10" s="372"/>
      <c r="AUI10" s="372"/>
      <c r="AUJ10" s="372"/>
      <c r="AUK10" s="372"/>
      <c r="AUL10" s="372"/>
      <c r="AUM10" s="372"/>
      <c r="AUN10" s="372"/>
      <c r="AUO10" s="372"/>
      <c r="AUP10" s="372"/>
      <c r="AUQ10" s="372"/>
      <c r="AUR10" s="372"/>
      <c r="AUS10" s="372"/>
      <c r="AUT10" s="372"/>
      <c r="AUU10" s="372"/>
      <c r="AUV10" s="372"/>
      <c r="AUW10" s="372"/>
      <c r="AUX10" s="372"/>
      <c r="AUY10" s="372"/>
      <c r="AUZ10" s="372"/>
      <c r="AVA10" s="372"/>
      <c r="AVB10" s="372"/>
      <c r="AVC10" s="372"/>
      <c r="AVD10" s="372"/>
      <c r="AVE10" s="372"/>
      <c r="AVF10" s="372"/>
      <c r="AVG10" s="372"/>
      <c r="AVH10" s="372"/>
      <c r="AVI10" s="372"/>
      <c r="AVJ10" s="372"/>
      <c r="AVK10" s="372"/>
      <c r="AVL10" s="372"/>
      <c r="AVM10" s="372"/>
      <c r="AVN10" s="372"/>
      <c r="AVO10" s="372"/>
      <c r="AVP10" s="372"/>
      <c r="AVQ10" s="372"/>
      <c r="AVR10" s="372"/>
      <c r="AVS10" s="372"/>
      <c r="AVT10" s="372"/>
      <c r="AVU10" s="372"/>
      <c r="AVV10" s="372"/>
      <c r="AVW10" s="372"/>
      <c r="AVX10" s="372"/>
      <c r="AVY10" s="372"/>
      <c r="AVZ10" s="372"/>
      <c r="AWA10" s="372"/>
      <c r="AWB10" s="372"/>
      <c r="AWC10" s="372"/>
      <c r="AWD10" s="372"/>
      <c r="AWE10" s="372"/>
      <c r="AWF10" s="372"/>
      <c r="AWG10" s="372"/>
      <c r="AWH10" s="372"/>
      <c r="AWI10" s="372"/>
      <c r="AWJ10" s="372"/>
      <c r="AWK10" s="372"/>
      <c r="AWL10" s="372"/>
      <c r="AWM10" s="372"/>
      <c r="AWN10" s="372"/>
      <c r="AWO10" s="372"/>
      <c r="AWP10" s="372"/>
      <c r="AWQ10" s="372"/>
      <c r="AWR10" s="372"/>
      <c r="AWS10" s="372"/>
      <c r="AWT10" s="372"/>
      <c r="AWU10" s="372"/>
      <c r="AWV10" s="372"/>
      <c r="AWW10" s="372"/>
      <c r="AWX10" s="372"/>
      <c r="AWY10" s="372"/>
      <c r="AWZ10" s="372"/>
      <c r="AXA10" s="372"/>
      <c r="AXB10" s="372"/>
      <c r="AXC10" s="372"/>
      <c r="AXD10" s="372"/>
      <c r="AXE10" s="372"/>
      <c r="AXF10" s="372"/>
      <c r="AXG10" s="372"/>
      <c r="AXH10" s="372"/>
      <c r="AXI10" s="372"/>
      <c r="AXJ10" s="372"/>
      <c r="AXK10" s="372"/>
      <c r="AXL10" s="372"/>
      <c r="AXM10" s="372"/>
      <c r="AXN10" s="372"/>
      <c r="AXO10" s="372"/>
      <c r="AXP10" s="372"/>
      <c r="AXQ10" s="372"/>
      <c r="AXR10" s="372"/>
      <c r="AXS10" s="372"/>
      <c r="AXT10" s="372"/>
      <c r="AXU10" s="372"/>
      <c r="AXV10" s="372"/>
      <c r="AXW10" s="372"/>
      <c r="AXX10" s="372"/>
      <c r="AXY10" s="372"/>
      <c r="AXZ10" s="372"/>
      <c r="AYA10" s="372"/>
      <c r="AYB10" s="372"/>
      <c r="AYC10" s="372"/>
      <c r="AYD10" s="372"/>
      <c r="AYE10" s="372"/>
      <c r="AYF10" s="372"/>
      <c r="AYG10" s="372"/>
      <c r="AYH10" s="372"/>
      <c r="AYI10" s="372"/>
      <c r="AYJ10" s="372"/>
      <c r="AYK10" s="372"/>
      <c r="AYL10" s="372"/>
      <c r="AYM10" s="372"/>
      <c r="AYN10" s="372"/>
      <c r="AYO10" s="372"/>
      <c r="AYP10" s="372"/>
      <c r="AYQ10" s="372"/>
      <c r="AYR10" s="372"/>
      <c r="AYS10" s="372"/>
      <c r="AYT10" s="372"/>
      <c r="AYU10" s="372"/>
      <c r="AYV10" s="372"/>
      <c r="AYW10" s="372"/>
      <c r="AYX10" s="372"/>
      <c r="AYY10" s="372"/>
      <c r="AYZ10" s="372"/>
      <c r="AZA10" s="372"/>
      <c r="AZB10" s="372"/>
      <c r="AZC10" s="372"/>
      <c r="AZD10" s="372"/>
      <c r="AZE10" s="372"/>
      <c r="AZF10" s="372"/>
      <c r="AZG10" s="372"/>
      <c r="AZH10" s="372"/>
      <c r="AZI10" s="372"/>
      <c r="AZJ10" s="372"/>
      <c r="AZK10" s="372"/>
      <c r="AZL10" s="372"/>
      <c r="AZM10" s="372"/>
      <c r="AZN10" s="372"/>
      <c r="AZO10" s="372"/>
      <c r="AZP10" s="372"/>
      <c r="AZQ10" s="372"/>
      <c r="AZR10" s="372"/>
      <c r="AZS10" s="372"/>
      <c r="AZT10" s="372"/>
      <c r="AZU10" s="372"/>
      <c r="AZV10" s="372"/>
      <c r="AZW10" s="372"/>
      <c r="AZX10" s="372"/>
      <c r="AZY10" s="372"/>
      <c r="AZZ10" s="372"/>
      <c r="BAA10" s="372"/>
      <c r="BAB10" s="372"/>
      <c r="BAC10" s="372"/>
      <c r="BAD10" s="372"/>
      <c r="BAE10" s="372"/>
      <c r="BAF10" s="372"/>
      <c r="BAG10" s="372"/>
      <c r="BAH10" s="372"/>
      <c r="BAI10" s="372"/>
      <c r="BAJ10" s="372"/>
      <c r="BAK10" s="372"/>
      <c r="BAL10" s="372"/>
      <c r="BAM10" s="372"/>
      <c r="BAN10" s="372"/>
      <c r="BAO10" s="372"/>
      <c r="BAP10" s="372"/>
      <c r="BAQ10" s="372"/>
      <c r="BAR10" s="372"/>
      <c r="BAS10" s="372"/>
      <c r="BAT10" s="372"/>
      <c r="BAU10" s="372"/>
      <c r="BAV10" s="372"/>
      <c r="BAW10" s="372"/>
      <c r="BAX10" s="372"/>
      <c r="BAY10" s="372"/>
      <c r="BAZ10" s="372"/>
      <c r="BBA10" s="372"/>
      <c r="BBB10" s="372"/>
      <c r="BBC10" s="372"/>
      <c r="BBD10" s="372"/>
      <c r="BBE10" s="372"/>
      <c r="BBF10" s="372"/>
      <c r="BBG10" s="372"/>
      <c r="BBH10" s="372"/>
      <c r="BBI10" s="372"/>
      <c r="BBJ10" s="372"/>
      <c r="BBK10" s="372"/>
      <c r="BBL10" s="372"/>
      <c r="BBM10" s="372"/>
      <c r="BBN10" s="372"/>
      <c r="BBO10" s="372"/>
      <c r="BBP10" s="372"/>
      <c r="BBQ10" s="372"/>
      <c r="BBR10" s="372"/>
      <c r="BBS10" s="372"/>
      <c r="BBT10" s="372"/>
      <c r="BBU10" s="372"/>
      <c r="BBV10" s="372"/>
      <c r="BBW10" s="372"/>
      <c r="BBX10" s="372"/>
      <c r="BBY10" s="372"/>
      <c r="BBZ10" s="372"/>
      <c r="BCA10" s="372"/>
      <c r="BCB10" s="372"/>
      <c r="BCC10" s="372"/>
      <c r="BCD10" s="372"/>
      <c r="BCE10" s="372"/>
      <c r="BCF10" s="372"/>
      <c r="BCG10" s="372"/>
      <c r="BCH10" s="372"/>
      <c r="BCI10" s="372"/>
      <c r="BCJ10" s="372"/>
      <c r="BCK10" s="372"/>
      <c r="BCL10" s="372"/>
      <c r="BCM10" s="372"/>
      <c r="BCN10" s="372"/>
      <c r="BCO10" s="372"/>
      <c r="BCP10" s="372"/>
      <c r="BCQ10" s="372"/>
      <c r="BCR10" s="372"/>
      <c r="BCS10" s="372"/>
      <c r="BCT10" s="372"/>
      <c r="BCU10" s="372"/>
      <c r="BCV10" s="372"/>
      <c r="BCW10" s="372"/>
      <c r="BCX10" s="372"/>
      <c r="BCY10" s="372"/>
      <c r="BCZ10" s="372"/>
      <c r="BDA10" s="372"/>
      <c r="BDB10" s="372"/>
      <c r="BDC10" s="372"/>
      <c r="BDD10" s="372"/>
      <c r="BDE10" s="372"/>
      <c r="BDF10" s="372"/>
      <c r="BDG10" s="372"/>
      <c r="BDH10" s="372"/>
      <c r="BDI10" s="372"/>
      <c r="BDJ10" s="372"/>
      <c r="BDK10" s="372"/>
      <c r="BDL10" s="372"/>
      <c r="BDM10" s="372"/>
      <c r="BDN10" s="372"/>
      <c r="BDO10" s="372"/>
      <c r="BDP10" s="372"/>
      <c r="BDQ10" s="372"/>
      <c r="BDR10" s="372"/>
      <c r="BDS10" s="372"/>
      <c r="BDT10" s="372"/>
      <c r="BDU10" s="372"/>
      <c r="BDV10" s="372"/>
      <c r="BDW10" s="372"/>
      <c r="BDX10" s="372"/>
      <c r="BDY10" s="372"/>
      <c r="BDZ10" s="372"/>
      <c r="BEA10" s="372"/>
      <c r="BEB10" s="372"/>
      <c r="BEC10" s="372"/>
      <c r="BED10" s="372"/>
      <c r="BEE10" s="372"/>
      <c r="BEF10" s="372"/>
      <c r="BEG10" s="372"/>
      <c r="BEH10" s="372"/>
      <c r="BEI10" s="372"/>
      <c r="BEJ10" s="372"/>
      <c r="BEK10" s="372"/>
      <c r="BEL10" s="372"/>
      <c r="BEM10" s="372"/>
      <c r="BEN10" s="372"/>
      <c r="BEO10" s="372"/>
      <c r="BEP10" s="372"/>
      <c r="BEQ10" s="372"/>
      <c r="BER10" s="372"/>
      <c r="BES10" s="372"/>
      <c r="BET10" s="372"/>
      <c r="BEU10" s="372"/>
      <c r="BEV10" s="372"/>
      <c r="BEW10" s="372"/>
      <c r="BEX10" s="372"/>
      <c r="BEY10" s="372"/>
      <c r="BEZ10" s="372"/>
      <c r="BFA10" s="372"/>
      <c r="BFB10" s="372"/>
      <c r="BFC10" s="372"/>
      <c r="BFD10" s="372"/>
      <c r="BFE10" s="372"/>
      <c r="BFF10" s="372"/>
      <c r="BFG10" s="372"/>
      <c r="BFH10" s="372"/>
      <c r="BFI10" s="372"/>
      <c r="BFJ10" s="372"/>
      <c r="BFK10" s="372"/>
      <c r="BFL10" s="372"/>
      <c r="BFM10" s="372"/>
      <c r="BFN10" s="372"/>
      <c r="BFO10" s="372"/>
      <c r="BFP10" s="372"/>
      <c r="BFQ10" s="372"/>
      <c r="BFR10" s="372"/>
      <c r="BFS10" s="372"/>
      <c r="BFT10" s="372"/>
      <c r="BFU10" s="372"/>
      <c r="BFV10" s="372"/>
      <c r="BFW10" s="372"/>
      <c r="BFX10" s="372"/>
      <c r="BFY10" s="372"/>
      <c r="BFZ10" s="372"/>
      <c r="BGA10" s="372"/>
      <c r="BGB10" s="372"/>
      <c r="BGC10" s="372"/>
      <c r="BGD10" s="372"/>
      <c r="BGE10" s="372"/>
      <c r="BGF10" s="372"/>
      <c r="BGG10" s="372"/>
      <c r="BGH10" s="372"/>
      <c r="BGI10" s="372"/>
      <c r="BGJ10" s="372"/>
      <c r="BGK10" s="372"/>
      <c r="BGL10" s="372"/>
      <c r="BGM10" s="372"/>
      <c r="BGN10" s="372"/>
      <c r="BGO10" s="372"/>
      <c r="BGP10" s="372"/>
      <c r="BGQ10" s="372"/>
      <c r="BGR10" s="372"/>
      <c r="BGS10" s="372"/>
      <c r="BGT10" s="372"/>
      <c r="BGU10" s="372"/>
      <c r="BGV10" s="372"/>
      <c r="BGW10" s="372"/>
      <c r="BGX10" s="372"/>
      <c r="BGY10" s="372"/>
      <c r="BGZ10" s="372"/>
      <c r="BHA10" s="372"/>
      <c r="BHB10" s="372"/>
      <c r="BHC10" s="372"/>
      <c r="BHD10" s="372"/>
      <c r="BHE10" s="372"/>
      <c r="BHF10" s="372"/>
      <c r="BHG10" s="372"/>
      <c r="BHH10" s="372"/>
      <c r="BHI10" s="372"/>
      <c r="BHJ10" s="372"/>
      <c r="BHK10" s="372"/>
      <c r="BHL10" s="372"/>
      <c r="BHM10" s="372"/>
      <c r="BHN10" s="372"/>
      <c r="BHO10" s="372"/>
      <c r="BHP10" s="372"/>
      <c r="BHQ10" s="372"/>
      <c r="BHR10" s="372"/>
      <c r="BHS10" s="372"/>
      <c r="BHT10" s="372"/>
      <c r="BHU10" s="372"/>
      <c r="BHV10" s="372"/>
      <c r="BHW10" s="372"/>
      <c r="BHX10" s="372"/>
      <c r="BHY10" s="372"/>
      <c r="BHZ10" s="372"/>
      <c r="BIA10" s="372"/>
      <c r="BIB10" s="372"/>
      <c r="BIC10" s="372"/>
      <c r="BID10" s="372"/>
      <c r="BIE10" s="372"/>
      <c r="BIF10" s="372"/>
      <c r="BIG10" s="372"/>
      <c r="BIH10" s="372"/>
      <c r="BII10" s="372"/>
      <c r="BIJ10" s="372"/>
      <c r="BIK10" s="372"/>
      <c r="BIL10" s="372"/>
      <c r="BIM10" s="372"/>
      <c r="BIN10" s="372"/>
      <c r="BIO10" s="372"/>
      <c r="BIP10" s="372"/>
      <c r="BIQ10" s="372"/>
      <c r="BIR10" s="372"/>
      <c r="BIS10" s="372"/>
      <c r="BIT10" s="372"/>
      <c r="BIU10" s="372"/>
      <c r="BIV10" s="372"/>
      <c r="BIW10" s="372"/>
      <c r="BIX10" s="372"/>
      <c r="BIY10" s="372"/>
      <c r="BIZ10" s="372"/>
      <c r="BJA10" s="372"/>
      <c r="BJB10" s="372"/>
      <c r="BJC10" s="372"/>
      <c r="BJD10" s="372"/>
      <c r="BJE10" s="372"/>
      <c r="BJF10" s="372"/>
      <c r="BJG10" s="372"/>
      <c r="BJH10" s="372"/>
      <c r="BJI10" s="372"/>
      <c r="BJJ10" s="372"/>
      <c r="BJK10" s="372"/>
      <c r="BJL10" s="372"/>
      <c r="BJM10" s="372"/>
      <c r="BJN10" s="372"/>
      <c r="BJO10" s="372"/>
      <c r="BJP10" s="372"/>
      <c r="BJQ10" s="372"/>
      <c r="BJR10" s="372"/>
      <c r="BJS10" s="372"/>
      <c r="BJT10" s="372"/>
      <c r="BJU10" s="372"/>
      <c r="BJV10" s="372"/>
      <c r="BJW10" s="372"/>
      <c r="BJX10" s="372"/>
      <c r="BJY10" s="372"/>
      <c r="BJZ10" s="372"/>
      <c r="BKA10" s="372"/>
      <c r="BKB10" s="372"/>
      <c r="BKC10" s="372"/>
      <c r="BKD10" s="372"/>
      <c r="BKE10" s="372"/>
      <c r="BKF10" s="372"/>
      <c r="BKG10" s="372"/>
      <c r="BKH10" s="372"/>
      <c r="BKI10" s="372"/>
      <c r="BKJ10" s="372"/>
      <c r="BKK10" s="372"/>
      <c r="BKL10" s="372"/>
      <c r="BKM10" s="372"/>
      <c r="BKN10" s="372"/>
      <c r="BKO10" s="372"/>
      <c r="BKP10" s="372"/>
      <c r="BKQ10" s="372"/>
      <c r="BKR10" s="372"/>
      <c r="BKS10" s="372"/>
      <c r="BKT10" s="372"/>
      <c r="BKU10" s="372"/>
      <c r="BKV10" s="372"/>
      <c r="BKW10" s="372"/>
      <c r="BKX10" s="372"/>
      <c r="BKY10" s="372"/>
      <c r="BKZ10" s="372"/>
      <c r="BLA10" s="372"/>
      <c r="BLB10" s="372"/>
      <c r="BLC10" s="372"/>
      <c r="BLD10" s="372"/>
      <c r="BLE10" s="372"/>
      <c r="BLF10" s="372"/>
      <c r="BLG10" s="372"/>
      <c r="BLH10" s="372"/>
      <c r="BLI10" s="372"/>
      <c r="BLJ10" s="372"/>
      <c r="BLK10" s="372"/>
      <c r="BLL10" s="372"/>
      <c r="BLM10" s="372"/>
      <c r="BLN10" s="372"/>
      <c r="BLO10" s="372"/>
      <c r="BLP10" s="372"/>
      <c r="BLQ10" s="372"/>
      <c r="BLR10" s="372"/>
      <c r="BLS10" s="372"/>
      <c r="BLT10" s="372"/>
      <c r="BLU10" s="372"/>
      <c r="BLV10" s="372"/>
      <c r="BLW10" s="372"/>
      <c r="BLX10" s="372"/>
      <c r="BLY10" s="372"/>
      <c r="BLZ10" s="372"/>
      <c r="BMA10" s="372"/>
      <c r="BMB10" s="372"/>
      <c r="BMC10" s="372"/>
      <c r="BMD10" s="372"/>
      <c r="BME10" s="372"/>
      <c r="BMF10" s="372"/>
      <c r="BMG10" s="372"/>
      <c r="BMH10" s="372"/>
      <c r="BMI10" s="372"/>
      <c r="BMJ10" s="372"/>
      <c r="BMK10" s="372"/>
      <c r="BML10" s="372"/>
      <c r="BMM10" s="372"/>
      <c r="BMN10" s="372"/>
      <c r="BMO10" s="372"/>
      <c r="BMP10" s="372"/>
      <c r="BMQ10" s="372"/>
      <c r="BMR10" s="372"/>
      <c r="BMS10" s="372"/>
      <c r="BMT10" s="372"/>
      <c r="BMU10" s="372"/>
      <c r="BMV10" s="372"/>
      <c r="BMW10" s="372"/>
      <c r="BMX10" s="372"/>
      <c r="BMY10" s="372"/>
      <c r="BMZ10" s="372"/>
      <c r="BNA10" s="372"/>
      <c r="BNB10" s="372"/>
      <c r="BNC10" s="372"/>
      <c r="BND10" s="372"/>
      <c r="BNE10" s="372"/>
      <c r="BNF10" s="372"/>
      <c r="BNG10" s="372"/>
      <c r="BNH10" s="372"/>
      <c r="BNI10" s="372"/>
      <c r="BNJ10" s="372"/>
      <c r="BNK10" s="372"/>
      <c r="BNL10" s="372"/>
      <c r="BNM10" s="372"/>
      <c r="BNN10" s="372"/>
      <c r="BNO10" s="372"/>
      <c r="BNP10" s="372"/>
      <c r="BNQ10" s="372"/>
      <c r="BNR10" s="372"/>
      <c r="BNS10" s="372"/>
      <c r="BNT10" s="372"/>
      <c r="BNU10" s="372"/>
      <c r="BNV10" s="372"/>
      <c r="BNW10" s="372"/>
      <c r="BNX10" s="372"/>
      <c r="BNY10" s="372"/>
      <c r="BNZ10" s="372"/>
      <c r="BOA10" s="372"/>
      <c r="BOB10" s="372"/>
      <c r="BOC10" s="372"/>
      <c r="BOD10" s="372"/>
      <c r="BOE10" s="372"/>
      <c r="BOF10" s="372"/>
      <c r="BOG10" s="372"/>
      <c r="BOH10" s="372"/>
      <c r="BOI10" s="372"/>
      <c r="BOJ10" s="372"/>
      <c r="BOK10" s="372"/>
      <c r="BOL10" s="372"/>
      <c r="BOM10" s="372"/>
      <c r="BON10" s="372"/>
      <c r="BOO10" s="372"/>
      <c r="BOP10" s="372"/>
      <c r="BOQ10" s="372"/>
      <c r="BOR10" s="372"/>
      <c r="BOS10" s="372"/>
      <c r="BOT10" s="372"/>
      <c r="BOU10" s="372"/>
      <c r="BOV10" s="372"/>
      <c r="BOW10" s="372"/>
      <c r="BOX10" s="372"/>
      <c r="BOY10" s="372"/>
      <c r="BOZ10" s="372"/>
      <c r="BPA10" s="372"/>
      <c r="BPB10" s="372"/>
      <c r="BPC10" s="372"/>
      <c r="BPD10" s="372"/>
      <c r="BPE10" s="372"/>
      <c r="BPF10" s="372"/>
      <c r="BPG10" s="372"/>
      <c r="BPH10" s="372"/>
      <c r="BPI10" s="372"/>
      <c r="BPJ10" s="372"/>
      <c r="BPK10" s="372"/>
      <c r="BPL10" s="372"/>
      <c r="BPM10" s="372"/>
      <c r="BPN10" s="372"/>
      <c r="BPO10" s="372"/>
      <c r="BPP10" s="372"/>
      <c r="BPQ10" s="372"/>
      <c r="BPR10" s="372"/>
      <c r="BPS10" s="372"/>
      <c r="BPT10" s="372"/>
      <c r="BPU10" s="372"/>
      <c r="BPV10" s="372"/>
      <c r="BPW10" s="372"/>
      <c r="BPX10" s="372"/>
      <c r="BPY10" s="372"/>
      <c r="BPZ10" s="372"/>
      <c r="BQA10" s="372"/>
      <c r="BQB10" s="372"/>
      <c r="BQC10" s="372"/>
      <c r="BQD10" s="372"/>
      <c r="BQE10" s="372"/>
      <c r="BQF10" s="372"/>
      <c r="BQG10" s="372"/>
      <c r="BQH10" s="372"/>
      <c r="BQI10" s="372"/>
      <c r="BQJ10" s="372"/>
      <c r="BQK10" s="372"/>
      <c r="BQL10" s="372"/>
      <c r="BQM10" s="372"/>
      <c r="BQN10" s="372"/>
      <c r="BQO10" s="372"/>
      <c r="BQP10" s="372"/>
      <c r="BQQ10" s="372"/>
      <c r="BQR10" s="372"/>
      <c r="BQS10" s="372"/>
      <c r="BQT10" s="372"/>
      <c r="BQU10" s="372"/>
      <c r="BQV10" s="372"/>
      <c r="BQW10" s="372"/>
      <c r="BQX10" s="372"/>
      <c r="BQY10" s="372"/>
      <c r="BQZ10" s="372"/>
      <c r="BRA10" s="372"/>
      <c r="BRB10" s="372"/>
      <c r="BRC10" s="372"/>
      <c r="BRD10" s="372"/>
      <c r="BRE10" s="372"/>
      <c r="BRF10" s="372"/>
      <c r="BRG10" s="372"/>
      <c r="BRH10" s="372"/>
      <c r="BRI10" s="372"/>
      <c r="BRJ10" s="372"/>
      <c r="BRK10" s="372"/>
      <c r="BRL10" s="372"/>
      <c r="BRM10" s="372"/>
      <c r="BRN10" s="372"/>
      <c r="BRO10" s="372"/>
      <c r="BRP10" s="372"/>
      <c r="BRQ10" s="372"/>
      <c r="BRR10" s="372"/>
      <c r="BRS10" s="372"/>
      <c r="BRT10" s="372"/>
      <c r="BRU10" s="372"/>
      <c r="BRV10" s="372"/>
      <c r="BRW10" s="372"/>
      <c r="BRX10" s="372"/>
      <c r="BRY10" s="372"/>
      <c r="BRZ10" s="372"/>
      <c r="BSA10" s="372"/>
      <c r="BSB10" s="372"/>
      <c r="BSC10" s="372"/>
      <c r="BSD10" s="372"/>
      <c r="BSE10" s="372"/>
      <c r="BSF10" s="372"/>
      <c r="BSG10" s="372"/>
      <c r="BSH10" s="372"/>
      <c r="BSI10" s="372"/>
      <c r="BSJ10" s="372"/>
      <c r="BSK10" s="372"/>
      <c r="BSL10" s="372"/>
      <c r="BSM10" s="372"/>
      <c r="BSN10" s="372"/>
      <c r="BSO10" s="372"/>
      <c r="BSP10" s="372"/>
      <c r="BSQ10" s="372"/>
      <c r="BSR10" s="372"/>
      <c r="BSS10" s="372"/>
      <c r="BST10" s="372"/>
      <c r="BSU10" s="372"/>
      <c r="BSV10" s="372"/>
      <c r="BSW10" s="372"/>
      <c r="BSX10" s="372"/>
      <c r="BSY10" s="372"/>
      <c r="BSZ10" s="372"/>
      <c r="BTA10" s="372"/>
      <c r="BTB10" s="372"/>
      <c r="BTC10" s="372"/>
      <c r="BTD10" s="372"/>
      <c r="BTE10" s="372"/>
      <c r="BTF10" s="372"/>
      <c r="BTG10" s="372"/>
      <c r="BTH10" s="372"/>
      <c r="BTI10" s="372"/>
      <c r="BTJ10" s="372"/>
      <c r="BTK10" s="372"/>
      <c r="BTL10" s="372"/>
      <c r="BTM10" s="372"/>
      <c r="BTN10" s="372"/>
      <c r="BTO10" s="372"/>
      <c r="BTP10" s="372"/>
      <c r="BTQ10" s="372"/>
      <c r="BTR10" s="372"/>
      <c r="BTS10" s="372"/>
      <c r="BTT10" s="372"/>
      <c r="BTU10" s="372"/>
      <c r="BTV10" s="372"/>
      <c r="BTW10" s="372"/>
      <c r="BTX10" s="372"/>
      <c r="BTY10" s="372"/>
      <c r="BTZ10" s="372"/>
      <c r="BUA10" s="372"/>
      <c r="BUB10" s="372"/>
      <c r="BUC10" s="372"/>
      <c r="BUD10" s="372"/>
      <c r="BUE10" s="372"/>
      <c r="BUF10" s="372"/>
      <c r="BUG10" s="372"/>
      <c r="BUH10" s="372"/>
      <c r="BUI10" s="372"/>
      <c r="BUJ10" s="372"/>
      <c r="BUK10" s="372"/>
      <c r="BUL10" s="372"/>
      <c r="BUM10" s="372"/>
      <c r="BUN10" s="372"/>
      <c r="BUO10" s="372"/>
      <c r="BUP10" s="372"/>
      <c r="BUQ10" s="372"/>
      <c r="BUR10" s="372"/>
      <c r="BUS10" s="372"/>
      <c r="BUT10" s="372"/>
      <c r="BUU10" s="372"/>
      <c r="BUV10" s="372"/>
      <c r="BUW10" s="372"/>
      <c r="BUX10" s="372"/>
      <c r="BUY10" s="372"/>
      <c r="BUZ10" s="372"/>
      <c r="BVA10" s="372"/>
      <c r="BVB10" s="372"/>
      <c r="BVC10" s="372"/>
      <c r="BVD10" s="372"/>
      <c r="BVE10" s="372"/>
      <c r="BVF10" s="372"/>
      <c r="BVG10" s="372"/>
      <c r="BVH10" s="372"/>
      <c r="BVI10" s="372"/>
      <c r="BVJ10" s="372"/>
      <c r="BVK10" s="372"/>
      <c r="BVL10" s="372"/>
      <c r="BVM10" s="372"/>
      <c r="BVN10" s="372"/>
      <c r="BVO10" s="372"/>
      <c r="BVP10" s="372"/>
      <c r="BVQ10" s="372"/>
      <c r="BVR10" s="372"/>
      <c r="BVS10" s="372"/>
      <c r="BVT10" s="372"/>
      <c r="BVU10" s="372"/>
      <c r="BVV10" s="372"/>
      <c r="BVW10" s="372"/>
      <c r="BVX10" s="372"/>
      <c r="BVY10" s="372"/>
      <c r="BVZ10" s="372"/>
      <c r="BWA10" s="372"/>
      <c r="BWB10" s="372"/>
      <c r="BWC10" s="372"/>
      <c r="BWD10" s="372"/>
      <c r="BWE10" s="372"/>
      <c r="BWF10" s="372"/>
      <c r="BWG10" s="372"/>
      <c r="BWH10" s="372"/>
      <c r="BWI10" s="372"/>
      <c r="BWJ10" s="372"/>
      <c r="BWK10" s="372"/>
      <c r="BWL10" s="372"/>
      <c r="BWM10" s="372"/>
      <c r="BWN10" s="372"/>
      <c r="BWO10" s="372"/>
      <c r="BWP10" s="372"/>
      <c r="BWQ10" s="372"/>
      <c r="BWR10" s="372"/>
      <c r="BWS10" s="372"/>
      <c r="BWT10" s="372"/>
      <c r="BWU10" s="372"/>
      <c r="BWV10" s="372"/>
      <c r="BWW10" s="372"/>
      <c r="BWX10" s="372"/>
      <c r="BWY10" s="372"/>
      <c r="BWZ10" s="372"/>
      <c r="BXA10" s="372"/>
      <c r="BXB10" s="372"/>
      <c r="BXC10" s="372"/>
      <c r="BXD10" s="372"/>
      <c r="BXE10" s="372"/>
      <c r="BXF10" s="372"/>
      <c r="BXG10" s="372"/>
      <c r="BXH10" s="372"/>
      <c r="BXI10" s="372"/>
      <c r="BXJ10" s="372"/>
      <c r="BXK10" s="372"/>
      <c r="BXL10" s="372"/>
      <c r="BXM10" s="372"/>
      <c r="BXN10" s="372"/>
      <c r="BXO10" s="372"/>
      <c r="BXP10" s="372"/>
      <c r="BXQ10" s="372"/>
      <c r="BXR10" s="372"/>
      <c r="BXS10" s="372"/>
      <c r="BXT10" s="372"/>
      <c r="BXU10" s="372"/>
      <c r="BXV10" s="372"/>
      <c r="BXW10" s="372"/>
      <c r="BXX10" s="372"/>
      <c r="BXY10" s="372"/>
      <c r="BXZ10" s="372"/>
      <c r="BYA10" s="372"/>
      <c r="BYB10" s="372"/>
      <c r="BYC10" s="372"/>
      <c r="BYD10" s="372"/>
      <c r="BYE10" s="372"/>
      <c r="BYF10" s="372"/>
      <c r="BYG10" s="372"/>
      <c r="BYH10" s="372"/>
      <c r="BYI10" s="372"/>
      <c r="BYJ10" s="372"/>
      <c r="BYK10" s="372"/>
      <c r="BYL10" s="372"/>
      <c r="BYM10" s="372"/>
      <c r="BYN10" s="372"/>
      <c r="BYO10" s="372"/>
      <c r="BYP10" s="372"/>
      <c r="BYQ10" s="372"/>
      <c r="BYR10" s="372"/>
      <c r="BYS10" s="372"/>
      <c r="BYT10" s="372"/>
      <c r="BYU10" s="372"/>
      <c r="BYV10" s="372"/>
      <c r="BYW10" s="372"/>
      <c r="BYX10" s="372"/>
      <c r="BYY10" s="372"/>
      <c r="BYZ10" s="372"/>
      <c r="BZA10" s="372"/>
      <c r="BZB10" s="372"/>
      <c r="BZC10" s="372"/>
      <c r="BZD10" s="372"/>
      <c r="BZE10" s="372"/>
      <c r="BZF10" s="372"/>
      <c r="BZG10" s="372"/>
      <c r="BZH10" s="372"/>
      <c r="BZI10" s="372"/>
      <c r="BZJ10" s="372"/>
      <c r="BZK10" s="372"/>
      <c r="BZL10" s="372"/>
      <c r="BZM10" s="372"/>
      <c r="BZN10" s="372"/>
      <c r="BZO10" s="372"/>
      <c r="BZP10" s="372"/>
      <c r="BZQ10" s="372"/>
      <c r="BZR10" s="372"/>
      <c r="BZS10" s="372"/>
      <c r="BZT10" s="372"/>
      <c r="BZU10" s="372"/>
      <c r="BZV10" s="372"/>
      <c r="BZW10" s="372"/>
      <c r="BZX10" s="372"/>
      <c r="BZY10" s="372"/>
      <c r="BZZ10" s="372"/>
      <c r="CAA10" s="372"/>
      <c r="CAB10" s="372"/>
      <c r="CAC10" s="372"/>
      <c r="CAD10" s="372"/>
      <c r="CAE10" s="372"/>
      <c r="CAF10" s="372"/>
      <c r="CAG10" s="372"/>
      <c r="CAH10" s="372"/>
      <c r="CAI10" s="372"/>
      <c r="CAJ10" s="372"/>
      <c r="CAK10" s="372"/>
      <c r="CAL10" s="372"/>
      <c r="CAM10" s="372"/>
      <c r="CAN10" s="372"/>
      <c r="CAO10" s="372"/>
      <c r="CAP10" s="372"/>
      <c r="CAQ10" s="372"/>
      <c r="CAR10" s="372"/>
      <c r="CAS10" s="372"/>
      <c r="CAT10" s="372"/>
      <c r="CAU10" s="372"/>
      <c r="CAV10" s="372"/>
      <c r="CAW10" s="372"/>
      <c r="CAX10" s="372"/>
      <c r="CAY10" s="372"/>
      <c r="CAZ10" s="372"/>
      <c r="CBA10" s="372"/>
      <c r="CBB10" s="372"/>
      <c r="CBC10" s="372"/>
      <c r="CBD10" s="372"/>
      <c r="CBE10" s="372"/>
      <c r="CBF10" s="372"/>
      <c r="CBG10" s="372"/>
      <c r="CBH10" s="372"/>
      <c r="CBI10" s="372"/>
      <c r="CBJ10" s="372"/>
      <c r="CBK10" s="372"/>
      <c r="CBL10" s="372"/>
      <c r="CBM10" s="372"/>
      <c r="CBN10" s="372"/>
      <c r="CBO10" s="372"/>
      <c r="CBP10" s="372"/>
      <c r="CBQ10" s="372"/>
      <c r="CBR10" s="372"/>
      <c r="CBS10" s="372"/>
      <c r="CBT10" s="372"/>
      <c r="CBU10" s="372"/>
      <c r="CBV10" s="372"/>
      <c r="CBW10" s="372"/>
      <c r="CBX10" s="372"/>
      <c r="CBY10" s="372"/>
      <c r="CBZ10" s="372"/>
      <c r="CCA10" s="372"/>
      <c r="CCB10" s="372"/>
      <c r="CCC10" s="372"/>
      <c r="CCD10" s="372"/>
      <c r="CCE10" s="372"/>
      <c r="CCF10" s="372"/>
      <c r="CCG10" s="372"/>
      <c r="CCH10" s="372"/>
      <c r="CCI10" s="372"/>
      <c r="CCJ10" s="372"/>
      <c r="CCK10" s="372"/>
      <c r="CCL10" s="372"/>
      <c r="CCM10" s="372"/>
      <c r="CCN10" s="372"/>
      <c r="CCO10" s="372"/>
      <c r="CCP10" s="372"/>
      <c r="CCQ10" s="372"/>
      <c r="CCR10" s="372"/>
      <c r="CCS10" s="372"/>
      <c r="CCT10" s="372"/>
      <c r="CCU10" s="372"/>
      <c r="CCV10" s="372"/>
      <c r="CCW10" s="372"/>
      <c r="CCX10" s="372"/>
      <c r="CCY10" s="372"/>
      <c r="CCZ10" s="372"/>
      <c r="CDA10" s="372"/>
      <c r="CDB10" s="372"/>
      <c r="CDC10" s="372"/>
      <c r="CDD10" s="372"/>
      <c r="CDE10" s="372"/>
      <c r="CDF10" s="372"/>
      <c r="CDG10" s="372"/>
      <c r="CDH10" s="372"/>
      <c r="CDI10" s="372"/>
      <c r="CDJ10" s="372"/>
      <c r="CDK10" s="372"/>
      <c r="CDL10" s="372"/>
      <c r="CDM10" s="372"/>
      <c r="CDN10" s="372"/>
      <c r="CDO10" s="372"/>
      <c r="CDP10" s="372"/>
      <c r="CDQ10" s="372"/>
      <c r="CDR10" s="372"/>
      <c r="CDS10" s="372"/>
      <c r="CDT10" s="372"/>
      <c r="CDU10" s="372"/>
      <c r="CDV10" s="372"/>
      <c r="CDW10" s="372"/>
      <c r="CDX10" s="372"/>
      <c r="CDY10" s="372"/>
      <c r="CDZ10" s="372"/>
      <c r="CEA10" s="372"/>
      <c r="CEB10" s="372"/>
      <c r="CEC10" s="372"/>
      <c r="CED10" s="372"/>
      <c r="CEE10" s="372"/>
      <c r="CEF10" s="372"/>
      <c r="CEG10" s="372"/>
      <c r="CEH10" s="372"/>
      <c r="CEI10" s="372"/>
      <c r="CEJ10" s="372"/>
      <c r="CEK10" s="372"/>
      <c r="CEL10" s="372"/>
      <c r="CEM10" s="372"/>
      <c r="CEN10" s="372"/>
      <c r="CEO10" s="372"/>
      <c r="CEP10" s="372"/>
      <c r="CEQ10" s="372"/>
      <c r="CER10" s="372"/>
      <c r="CES10" s="372"/>
      <c r="CET10" s="372"/>
      <c r="CEU10" s="372"/>
      <c r="CEV10" s="372"/>
      <c r="CEW10" s="372"/>
      <c r="CEX10" s="372"/>
      <c r="CEY10" s="372"/>
      <c r="CEZ10" s="372"/>
      <c r="CFA10" s="372"/>
      <c r="CFB10" s="372"/>
      <c r="CFC10" s="372"/>
      <c r="CFD10" s="372"/>
      <c r="CFE10" s="372"/>
      <c r="CFF10" s="372"/>
      <c r="CFG10" s="372"/>
      <c r="CFH10" s="372"/>
      <c r="CFI10" s="372"/>
      <c r="CFJ10" s="372"/>
      <c r="CFK10" s="372"/>
      <c r="CFL10" s="372"/>
      <c r="CFM10" s="372"/>
      <c r="CFN10" s="372"/>
      <c r="CFO10" s="372"/>
      <c r="CFP10" s="372"/>
      <c r="CFQ10" s="372"/>
      <c r="CFR10" s="372"/>
      <c r="CFS10" s="372"/>
      <c r="CFT10" s="372"/>
      <c r="CFU10" s="372"/>
      <c r="CFV10" s="372"/>
    </row>
    <row r="11" spans="1:2206" s="177" customFormat="1" ht="25.5" customHeight="1">
      <c r="A11" s="592">
        <f t="shared" si="0"/>
        <v>8</v>
      </c>
      <c r="B11" s="598">
        <v>27</v>
      </c>
      <c r="C11" s="273">
        <v>98.3</v>
      </c>
      <c r="D11" s="274" t="s">
        <v>6</v>
      </c>
      <c r="E11" s="266"/>
      <c r="F11" s="266"/>
      <c r="G11" s="266"/>
      <c r="H11" s="266"/>
      <c r="I11" s="275">
        <v>82.8</v>
      </c>
      <c r="J11" s="266"/>
      <c r="K11" s="266"/>
      <c r="L11" s="276" t="s">
        <v>193</v>
      </c>
      <c r="M11" s="597">
        <f>SUMPRODUCT((E$3:K$3="토사")*(E11:K11)*((E$2:K$2="형식-5")*1.488+(E$2:K$2="형식-7")*1.463+(E$2:K$2="형식-8")*1.838))</f>
        <v>121.13640000000001</v>
      </c>
      <c r="N11" s="595">
        <f>SUMPRODUCT((E$3:K$3="리핑")*(E11:K11)*((E$2:K$2="형식-5")*1.488+(E$2:K$2="형식-7")*1.463+(E$2:K$2="형식-8")*1.838))</f>
        <v>0</v>
      </c>
      <c r="O11" s="276">
        <f>SUMPRODUCT((E$3:K$3="발파")*(E11:K11)*((E$2:K$2="형식-5")*0.546+(E$2:K$2="형식-7")*1.463+(E$2:K$2="형식-8")*1.838))</f>
        <v>0</v>
      </c>
      <c r="P11" s="596">
        <f>SUMPRODUCT((E$3:K$3="토사")*(E11:K11)*((E$2:K$2="형식-5")*0.942+(E$2:K$2="형식-7")*0.943+(E$2:K$2="형식-8")*1.163))</f>
        <v>78.080399999999997</v>
      </c>
      <c r="Q11" s="276">
        <f>SUMPRODUCT((E$3:K$3="리핑")*(E11:K11)*((E$2:K$2="형식-5")*0.942+(E$2:K$2="형식-7")*0.943+(E$2:K$2="형식-8")*1.163))</f>
        <v>0</v>
      </c>
      <c r="R11" s="596">
        <f>ROUND(
  1.03*
  SUMPRODUCT(
    (E$2:K$2="형식-5")*
    ((E$3:K$3="토사")+(E$3:K$3="리핑")+(E$3:K$3="발파"))*
    (E11:K11)
  )
  *0.00166,3)</f>
        <v>0</v>
      </c>
      <c r="S11" s="369">
        <f>ROUND(
  0.03*
  SUMPRODUCT(
    (E$2:K$2="형식-5")*
    ((E$3:K$3="토사")+(E$3:K$3="리핑")+(E$3:K$3="발파"))*
    (E11:K11)
  )
  *0.00166,3)</f>
        <v>0</v>
      </c>
      <c r="T11" s="595">
        <v>82.8</v>
      </c>
      <c r="U11" s="595">
        <v>0.79500000000000004</v>
      </c>
      <c r="V11" s="595">
        <v>1.9039999999999999</v>
      </c>
      <c r="W11" s="276">
        <v>16.559999999999999</v>
      </c>
      <c r="X11" s="372"/>
      <c r="Y11" s="372"/>
      <c r="Z11" s="372"/>
      <c r="AA11" s="372"/>
      <c r="AB11" s="372"/>
      <c r="AC11" s="372"/>
      <c r="AD11" s="372"/>
      <c r="AE11" s="372"/>
      <c r="AF11" s="372"/>
      <c r="AG11" s="372"/>
      <c r="AH11" s="372"/>
      <c r="AI11" s="372"/>
      <c r="AJ11" s="372"/>
      <c r="AK11" s="372"/>
      <c r="AL11" s="372"/>
      <c r="AM11" s="372"/>
      <c r="AN11" s="372"/>
      <c r="AO11" s="372"/>
      <c r="AP11" s="372"/>
      <c r="AQ11" s="372"/>
      <c r="AR11" s="372"/>
      <c r="AS11" s="372"/>
      <c r="AT11" s="372"/>
      <c r="AU11" s="372"/>
      <c r="AV11" s="372"/>
      <c r="AW11" s="372"/>
      <c r="AX11" s="372"/>
      <c r="AY11" s="372"/>
      <c r="AZ11" s="372"/>
      <c r="BA11" s="372"/>
      <c r="BB11" s="372"/>
      <c r="BC11" s="372"/>
      <c r="BD11" s="372"/>
      <c r="BE11" s="372"/>
      <c r="BF11" s="372"/>
      <c r="BG11" s="372"/>
      <c r="BH11" s="372"/>
      <c r="BI11" s="372"/>
      <c r="BJ11" s="372"/>
      <c r="BK11" s="372"/>
      <c r="BL11" s="372"/>
      <c r="BM11" s="372"/>
      <c r="BN11" s="372"/>
      <c r="BO11" s="372"/>
      <c r="BP11" s="372"/>
      <c r="BQ11" s="372"/>
      <c r="BR11" s="372"/>
      <c r="BS11" s="372"/>
      <c r="BT11" s="372"/>
      <c r="BU11" s="372"/>
      <c r="BV11" s="372"/>
      <c r="BW11" s="372"/>
      <c r="BX11" s="372"/>
      <c r="BY11" s="372"/>
      <c r="BZ11" s="372"/>
      <c r="CA11" s="372"/>
      <c r="CB11" s="372"/>
      <c r="CC11" s="372"/>
      <c r="CD11" s="372"/>
      <c r="CE11" s="372"/>
      <c r="CF11" s="372"/>
      <c r="CG11" s="372"/>
      <c r="CH11" s="372"/>
      <c r="CI11" s="372"/>
      <c r="CJ11" s="372"/>
      <c r="CK11" s="372"/>
      <c r="CL11" s="372"/>
      <c r="CM11" s="372"/>
      <c r="CN11" s="372"/>
      <c r="CO11" s="372"/>
      <c r="CP11" s="372"/>
      <c r="CQ11" s="372"/>
      <c r="CR11" s="372"/>
      <c r="CS11" s="372"/>
      <c r="CT11" s="372"/>
      <c r="CU11" s="372"/>
      <c r="CV11" s="372"/>
      <c r="CW11" s="372"/>
      <c r="CX11" s="372"/>
      <c r="CY11" s="372"/>
      <c r="CZ11" s="372"/>
      <c r="DA11" s="372"/>
      <c r="DB11" s="372"/>
      <c r="DC11" s="372"/>
      <c r="DD11" s="372"/>
      <c r="DE11" s="372"/>
      <c r="DF11" s="372"/>
      <c r="DG11" s="372"/>
      <c r="DH11" s="372"/>
      <c r="DI11" s="372"/>
      <c r="DJ11" s="372"/>
      <c r="DK11" s="372"/>
      <c r="DL11" s="372"/>
      <c r="DM11" s="372"/>
      <c r="DN11" s="372"/>
      <c r="DO11" s="372"/>
      <c r="DP11" s="372"/>
      <c r="DQ11" s="372"/>
      <c r="DR11" s="372"/>
      <c r="DS11" s="372"/>
      <c r="DT11" s="372"/>
      <c r="DU11" s="372"/>
      <c r="DV11" s="372"/>
      <c r="DW11" s="372"/>
      <c r="DX11" s="372"/>
      <c r="DY11" s="372"/>
      <c r="DZ11" s="372"/>
      <c r="EA11" s="372"/>
      <c r="EB11" s="372"/>
      <c r="EC11" s="372"/>
      <c r="ED11" s="372"/>
      <c r="EE11" s="372"/>
      <c r="EF11" s="372"/>
      <c r="EG11" s="372"/>
      <c r="EH11" s="372"/>
      <c r="EI11" s="372"/>
      <c r="EJ11" s="372"/>
      <c r="EK11" s="372"/>
      <c r="EL11" s="372"/>
      <c r="EM11" s="372"/>
      <c r="EN11" s="372"/>
      <c r="EO11" s="372"/>
      <c r="EP11" s="372"/>
      <c r="EQ11" s="372"/>
      <c r="ER11" s="372"/>
      <c r="ES11" s="372"/>
      <c r="ET11" s="372"/>
      <c r="EU11" s="372"/>
      <c r="EV11" s="372"/>
      <c r="EW11" s="372"/>
      <c r="EX11" s="372"/>
      <c r="EY11" s="372"/>
      <c r="EZ11" s="372"/>
      <c r="FA11" s="372"/>
      <c r="FB11" s="372"/>
      <c r="FC11" s="372"/>
      <c r="FD11" s="372"/>
      <c r="FE11" s="372"/>
      <c r="FF11" s="372"/>
      <c r="FG11" s="372"/>
      <c r="FH11" s="372"/>
      <c r="FI11" s="372"/>
      <c r="FJ11" s="372"/>
      <c r="FK11" s="372"/>
      <c r="FL11" s="372"/>
      <c r="FM11" s="372"/>
      <c r="FN11" s="372"/>
      <c r="FO11" s="372"/>
      <c r="FP11" s="372"/>
      <c r="FQ11" s="372"/>
      <c r="FR11" s="372"/>
      <c r="FS11" s="372"/>
      <c r="FT11" s="372"/>
      <c r="FU11" s="372"/>
      <c r="FV11" s="372"/>
      <c r="FW11" s="372"/>
      <c r="FX11" s="372"/>
      <c r="FY11" s="372"/>
      <c r="FZ11" s="372"/>
      <c r="GA11" s="372"/>
      <c r="GB11" s="372"/>
      <c r="GC11" s="372"/>
      <c r="GD11" s="372"/>
      <c r="GE11" s="372"/>
      <c r="GF11" s="372"/>
      <c r="GG11" s="372"/>
      <c r="GH11" s="372"/>
      <c r="GI11" s="372"/>
      <c r="GJ11" s="372"/>
      <c r="GK11" s="372"/>
      <c r="GL11" s="372"/>
      <c r="GM11" s="372"/>
      <c r="GN11" s="372"/>
      <c r="GO11" s="372"/>
      <c r="GP11" s="372"/>
      <c r="GQ11" s="372"/>
      <c r="GR11" s="372"/>
      <c r="GS11" s="372"/>
      <c r="GT11" s="372"/>
      <c r="GU11" s="372"/>
      <c r="GV11" s="372"/>
      <c r="GW11" s="372"/>
      <c r="GX11" s="372"/>
      <c r="GY11" s="372"/>
      <c r="GZ11" s="372"/>
      <c r="HA11" s="372"/>
      <c r="HB11" s="372"/>
      <c r="HC11" s="372"/>
      <c r="HD11" s="372"/>
      <c r="HE11" s="372"/>
      <c r="HF11" s="372"/>
      <c r="HG11" s="372"/>
      <c r="HH11" s="372"/>
      <c r="HI11" s="372"/>
      <c r="HJ11" s="372"/>
      <c r="HK11" s="372"/>
      <c r="HL11" s="372"/>
      <c r="HM11" s="372"/>
      <c r="HN11" s="372"/>
      <c r="HO11" s="372"/>
      <c r="HP11" s="372"/>
      <c r="HQ11" s="372"/>
      <c r="HR11" s="372"/>
      <c r="HS11" s="372"/>
      <c r="HT11" s="372"/>
      <c r="HU11" s="372"/>
      <c r="HV11" s="372"/>
      <c r="HW11" s="372"/>
      <c r="HX11" s="372"/>
      <c r="HY11" s="372"/>
      <c r="HZ11" s="372"/>
      <c r="IA11" s="372"/>
      <c r="IB11" s="372"/>
      <c r="IC11" s="372"/>
      <c r="ID11" s="372"/>
      <c r="IE11" s="372"/>
      <c r="IF11" s="372"/>
      <c r="IG11" s="372"/>
      <c r="IH11" s="372"/>
      <c r="II11" s="372"/>
      <c r="IJ11" s="372"/>
      <c r="IK11" s="372"/>
      <c r="IL11" s="372"/>
      <c r="IM11" s="372"/>
      <c r="IN11" s="372"/>
      <c r="IO11" s="372"/>
      <c r="IP11" s="372"/>
      <c r="IQ11" s="372"/>
      <c r="IR11" s="372"/>
      <c r="IS11" s="372"/>
      <c r="IT11" s="372"/>
      <c r="IU11" s="372"/>
      <c r="IV11" s="372"/>
      <c r="IW11" s="372"/>
      <c r="IX11" s="372"/>
      <c r="IY11" s="372"/>
      <c r="IZ11" s="372"/>
      <c r="JA11" s="372"/>
      <c r="JB11" s="372"/>
      <c r="JC11" s="372"/>
      <c r="JD11" s="372"/>
      <c r="JE11" s="372"/>
      <c r="JF11" s="372"/>
      <c r="JG11" s="372"/>
      <c r="JH11" s="372"/>
      <c r="JI11" s="372"/>
      <c r="JJ11" s="372"/>
      <c r="JK11" s="372"/>
      <c r="JL11" s="372"/>
      <c r="JM11" s="372"/>
      <c r="JN11" s="372"/>
      <c r="JO11" s="372"/>
      <c r="JP11" s="372"/>
      <c r="JQ11" s="372"/>
      <c r="JR11" s="372"/>
      <c r="JS11" s="372"/>
      <c r="JT11" s="372"/>
      <c r="JU11" s="372"/>
      <c r="JV11" s="372"/>
      <c r="JW11" s="372"/>
      <c r="JX11" s="372"/>
      <c r="JY11" s="372"/>
      <c r="JZ11" s="372"/>
      <c r="KA11" s="372"/>
      <c r="KB11" s="372"/>
      <c r="KC11" s="372"/>
      <c r="KD11" s="372"/>
      <c r="KE11" s="372"/>
      <c r="KF11" s="372"/>
      <c r="KG11" s="372"/>
      <c r="KH11" s="372"/>
      <c r="KI11" s="372"/>
      <c r="KJ11" s="372"/>
      <c r="KK11" s="372"/>
      <c r="KL11" s="372"/>
      <c r="KM11" s="372"/>
      <c r="KN11" s="372"/>
      <c r="KO11" s="372"/>
      <c r="KP11" s="372"/>
      <c r="KQ11" s="372"/>
      <c r="KR11" s="372"/>
      <c r="KS11" s="372"/>
      <c r="KT11" s="372"/>
      <c r="KU11" s="372"/>
      <c r="KV11" s="372"/>
      <c r="KW11" s="372"/>
      <c r="KX11" s="372"/>
      <c r="KY11" s="372"/>
      <c r="KZ11" s="372"/>
      <c r="LA11" s="372"/>
      <c r="LB11" s="372"/>
      <c r="LC11" s="372"/>
      <c r="LD11" s="372"/>
      <c r="LE11" s="372"/>
      <c r="LF11" s="372"/>
      <c r="LG11" s="372"/>
      <c r="LH11" s="372"/>
      <c r="LI11" s="372"/>
      <c r="LJ11" s="372"/>
      <c r="LK11" s="372"/>
      <c r="LL11" s="372"/>
      <c r="LM11" s="372"/>
      <c r="LN11" s="372"/>
      <c r="LO11" s="372"/>
      <c r="LP11" s="372"/>
      <c r="LQ11" s="372"/>
      <c r="LR11" s="372"/>
      <c r="LS11" s="372"/>
      <c r="LT11" s="372"/>
      <c r="LU11" s="372"/>
      <c r="LV11" s="372"/>
      <c r="LW11" s="372"/>
      <c r="LX11" s="372"/>
      <c r="LY11" s="372"/>
      <c r="LZ11" s="372"/>
      <c r="MA11" s="372"/>
      <c r="MB11" s="372"/>
      <c r="MC11" s="372"/>
      <c r="MD11" s="372"/>
      <c r="ME11" s="372"/>
      <c r="MF11" s="372"/>
      <c r="MG11" s="372"/>
      <c r="MH11" s="372"/>
      <c r="MI11" s="372"/>
      <c r="MJ11" s="372"/>
      <c r="MK11" s="372"/>
      <c r="ML11" s="372"/>
      <c r="MM11" s="372"/>
      <c r="MN11" s="372"/>
      <c r="MO11" s="372"/>
      <c r="MP11" s="372"/>
      <c r="MQ11" s="372"/>
      <c r="MR11" s="372"/>
      <c r="MS11" s="372"/>
      <c r="MT11" s="372"/>
      <c r="MU11" s="372"/>
      <c r="MV11" s="372"/>
      <c r="MW11" s="372"/>
      <c r="MX11" s="372"/>
      <c r="MY11" s="372"/>
      <c r="MZ11" s="372"/>
      <c r="NA11" s="372"/>
      <c r="NB11" s="372"/>
      <c r="NC11" s="372"/>
      <c r="ND11" s="372"/>
      <c r="NE11" s="372"/>
      <c r="NF11" s="372"/>
      <c r="NG11" s="372"/>
      <c r="NH11" s="372"/>
      <c r="NI11" s="372"/>
      <c r="NJ11" s="372"/>
      <c r="NK11" s="372"/>
      <c r="NL11" s="372"/>
      <c r="NM11" s="372"/>
      <c r="NN11" s="372"/>
      <c r="NO11" s="372"/>
      <c r="NP11" s="372"/>
      <c r="NQ11" s="372"/>
      <c r="NR11" s="372"/>
      <c r="NS11" s="372"/>
      <c r="NT11" s="372"/>
      <c r="NU11" s="372"/>
      <c r="NV11" s="372"/>
      <c r="NW11" s="372"/>
      <c r="NX11" s="372"/>
      <c r="NY11" s="372"/>
      <c r="NZ11" s="372"/>
      <c r="OA11" s="372"/>
      <c r="OB11" s="372"/>
      <c r="OC11" s="372"/>
      <c r="OD11" s="372"/>
      <c r="OE11" s="372"/>
      <c r="OF11" s="372"/>
      <c r="OG11" s="372"/>
      <c r="OH11" s="372"/>
      <c r="OI11" s="372"/>
      <c r="OJ11" s="372"/>
      <c r="OK11" s="372"/>
      <c r="OL11" s="372"/>
      <c r="OM11" s="372"/>
      <c r="ON11" s="372"/>
      <c r="OO11" s="372"/>
      <c r="OP11" s="372"/>
      <c r="OQ11" s="372"/>
      <c r="OR11" s="372"/>
      <c r="OS11" s="372"/>
      <c r="OT11" s="372"/>
      <c r="OU11" s="372"/>
      <c r="OV11" s="372"/>
      <c r="OW11" s="372"/>
      <c r="OX11" s="372"/>
      <c r="OY11" s="372"/>
      <c r="OZ11" s="372"/>
      <c r="PA11" s="372"/>
      <c r="PB11" s="372"/>
      <c r="PC11" s="372"/>
      <c r="PD11" s="372"/>
      <c r="PE11" s="372"/>
      <c r="PF11" s="372"/>
      <c r="PG11" s="372"/>
      <c r="PH11" s="372"/>
      <c r="PI11" s="372"/>
      <c r="PJ11" s="372"/>
      <c r="PK11" s="372"/>
      <c r="PL11" s="372"/>
      <c r="PM11" s="372"/>
      <c r="PN11" s="372"/>
      <c r="PO11" s="372"/>
      <c r="PP11" s="372"/>
      <c r="PQ11" s="372"/>
      <c r="PR11" s="372"/>
      <c r="PS11" s="372"/>
      <c r="PT11" s="372"/>
      <c r="PU11" s="372"/>
      <c r="PV11" s="372"/>
      <c r="PW11" s="372"/>
      <c r="PX11" s="372"/>
      <c r="PY11" s="372"/>
      <c r="PZ11" s="372"/>
      <c r="QA11" s="372"/>
      <c r="QB11" s="372"/>
      <c r="QC11" s="372"/>
      <c r="QD11" s="372"/>
      <c r="QE11" s="372"/>
      <c r="QF11" s="372"/>
      <c r="QG11" s="372"/>
      <c r="QH11" s="372"/>
      <c r="QI11" s="372"/>
      <c r="QJ11" s="372"/>
      <c r="QK11" s="372"/>
      <c r="QL11" s="372"/>
      <c r="QM11" s="372"/>
      <c r="QN11" s="372"/>
      <c r="QO11" s="372"/>
      <c r="QP11" s="372"/>
      <c r="QQ11" s="372"/>
      <c r="QR11" s="372"/>
      <c r="QS11" s="372"/>
      <c r="QT11" s="372"/>
      <c r="QU11" s="372"/>
      <c r="QV11" s="372"/>
      <c r="QW11" s="372"/>
      <c r="QX11" s="372"/>
      <c r="QY11" s="372"/>
      <c r="QZ11" s="372"/>
      <c r="RA11" s="372"/>
      <c r="RB11" s="372"/>
      <c r="RC11" s="372"/>
      <c r="RD11" s="372"/>
      <c r="RE11" s="372"/>
      <c r="RF11" s="372"/>
      <c r="RG11" s="372"/>
      <c r="RH11" s="372"/>
      <c r="RI11" s="372"/>
      <c r="RJ11" s="372"/>
      <c r="RK11" s="372"/>
      <c r="RL11" s="372"/>
      <c r="RM11" s="372"/>
      <c r="RN11" s="372"/>
      <c r="RO11" s="372"/>
      <c r="RP11" s="372"/>
      <c r="RQ11" s="372"/>
      <c r="RR11" s="372"/>
      <c r="RS11" s="372"/>
      <c r="RT11" s="372"/>
      <c r="RU11" s="372"/>
      <c r="RV11" s="372"/>
      <c r="RW11" s="372"/>
      <c r="RX11" s="372"/>
      <c r="RY11" s="372"/>
      <c r="RZ11" s="372"/>
      <c r="SA11" s="372"/>
      <c r="SB11" s="372"/>
      <c r="SC11" s="372"/>
      <c r="SD11" s="372"/>
      <c r="SE11" s="372"/>
      <c r="SF11" s="372"/>
      <c r="SG11" s="372"/>
      <c r="SH11" s="372"/>
      <c r="SI11" s="372"/>
      <c r="SJ11" s="372"/>
      <c r="SK11" s="372"/>
      <c r="SL11" s="372"/>
      <c r="SM11" s="372"/>
      <c r="SN11" s="372"/>
      <c r="SO11" s="372"/>
      <c r="SP11" s="372"/>
      <c r="SQ11" s="372"/>
      <c r="SR11" s="372"/>
      <c r="SS11" s="372"/>
      <c r="ST11" s="372"/>
      <c r="SU11" s="372"/>
      <c r="SV11" s="372"/>
      <c r="SW11" s="372"/>
      <c r="SX11" s="372"/>
      <c r="SY11" s="372"/>
      <c r="SZ11" s="372"/>
      <c r="TA11" s="372"/>
      <c r="TB11" s="372"/>
      <c r="TC11" s="372"/>
      <c r="TD11" s="372"/>
      <c r="TE11" s="372"/>
      <c r="TF11" s="372"/>
      <c r="TG11" s="372"/>
      <c r="TH11" s="372"/>
      <c r="TI11" s="372"/>
      <c r="TJ11" s="372"/>
      <c r="TK11" s="372"/>
      <c r="TL11" s="372"/>
      <c r="TM11" s="372"/>
      <c r="TN11" s="372"/>
      <c r="TO11" s="372"/>
      <c r="TP11" s="372"/>
      <c r="TQ11" s="372"/>
      <c r="TR11" s="372"/>
      <c r="TS11" s="372"/>
      <c r="TT11" s="372"/>
      <c r="TU11" s="372"/>
      <c r="TV11" s="372"/>
      <c r="TW11" s="372"/>
      <c r="TX11" s="372"/>
      <c r="TY11" s="372"/>
      <c r="TZ11" s="372"/>
      <c r="UA11" s="372"/>
      <c r="UB11" s="372"/>
      <c r="UC11" s="372"/>
      <c r="UD11" s="372"/>
      <c r="UE11" s="372"/>
      <c r="UF11" s="372"/>
      <c r="UG11" s="372"/>
      <c r="UH11" s="372"/>
      <c r="UI11" s="372"/>
      <c r="UJ11" s="372"/>
      <c r="UK11" s="372"/>
      <c r="UL11" s="372"/>
      <c r="UM11" s="372"/>
      <c r="UN11" s="372"/>
      <c r="UO11" s="372"/>
      <c r="UP11" s="372"/>
      <c r="UQ11" s="372"/>
      <c r="UR11" s="372"/>
      <c r="US11" s="372"/>
      <c r="UT11" s="372"/>
      <c r="UU11" s="372"/>
      <c r="UV11" s="372"/>
      <c r="UW11" s="372"/>
      <c r="UX11" s="372"/>
      <c r="UY11" s="372"/>
      <c r="UZ11" s="372"/>
      <c r="VA11" s="372"/>
      <c r="VB11" s="372"/>
      <c r="VC11" s="372"/>
      <c r="VD11" s="372"/>
      <c r="VE11" s="372"/>
      <c r="VF11" s="372"/>
      <c r="VG11" s="372"/>
      <c r="VH11" s="372"/>
      <c r="VI11" s="372"/>
      <c r="VJ11" s="372"/>
      <c r="VK11" s="372"/>
      <c r="VL11" s="372"/>
      <c r="VM11" s="372"/>
      <c r="VN11" s="372"/>
      <c r="VO11" s="372"/>
      <c r="VP11" s="372"/>
      <c r="VQ11" s="372"/>
      <c r="VR11" s="372"/>
      <c r="VS11" s="372"/>
      <c r="VT11" s="372"/>
      <c r="VU11" s="372"/>
      <c r="VV11" s="372"/>
      <c r="VW11" s="372"/>
      <c r="VX11" s="372"/>
      <c r="VY11" s="372"/>
      <c r="VZ11" s="372"/>
      <c r="WA11" s="372"/>
      <c r="WB11" s="372"/>
      <c r="WC11" s="372"/>
      <c r="WD11" s="372"/>
      <c r="WE11" s="372"/>
      <c r="WF11" s="372"/>
      <c r="WG11" s="372"/>
      <c r="WH11" s="372"/>
      <c r="WI11" s="372"/>
      <c r="WJ11" s="372"/>
      <c r="WK11" s="372"/>
      <c r="WL11" s="372"/>
      <c r="WM11" s="372"/>
      <c r="WN11" s="372"/>
      <c r="WO11" s="372"/>
      <c r="WP11" s="372"/>
      <c r="WQ11" s="372"/>
      <c r="WR11" s="372"/>
      <c r="WS11" s="372"/>
      <c r="WT11" s="372"/>
      <c r="WU11" s="372"/>
      <c r="WV11" s="372"/>
      <c r="WW11" s="372"/>
      <c r="WX11" s="372"/>
      <c r="WY11" s="372"/>
      <c r="WZ11" s="372"/>
      <c r="XA11" s="372"/>
      <c r="XB11" s="372"/>
      <c r="XC11" s="372"/>
      <c r="XD11" s="372"/>
      <c r="XE11" s="372"/>
      <c r="XF11" s="372"/>
      <c r="XG11" s="372"/>
      <c r="XH11" s="372"/>
      <c r="XI11" s="372"/>
      <c r="XJ11" s="372"/>
      <c r="XK11" s="372"/>
      <c r="XL11" s="372"/>
      <c r="XM11" s="372"/>
      <c r="XN11" s="372"/>
      <c r="XO11" s="372"/>
      <c r="XP11" s="372"/>
      <c r="XQ11" s="372"/>
      <c r="XR11" s="372"/>
      <c r="XS11" s="372"/>
      <c r="XT11" s="372"/>
      <c r="XU11" s="372"/>
      <c r="XV11" s="372"/>
      <c r="XW11" s="372"/>
      <c r="XX11" s="372"/>
      <c r="XY11" s="372"/>
      <c r="XZ11" s="372"/>
      <c r="YA11" s="372"/>
      <c r="YB11" s="372"/>
      <c r="YC11" s="372"/>
      <c r="YD11" s="372"/>
      <c r="YE11" s="372"/>
      <c r="YF11" s="372"/>
      <c r="YG11" s="372"/>
      <c r="YH11" s="372"/>
      <c r="YI11" s="372"/>
      <c r="YJ11" s="372"/>
      <c r="YK11" s="372"/>
      <c r="YL11" s="372"/>
      <c r="YM11" s="372"/>
      <c r="YN11" s="372"/>
      <c r="YO11" s="372"/>
      <c r="YP11" s="372"/>
      <c r="YQ11" s="372"/>
      <c r="YR11" s="372"/>
      <c r="YS11" s="372"/>
      <c r="YT11" s="372"/>
      <c r="YU11" s="372"/>
      <c r="YV11" s="372"/>
      <c r="YW11" s="372"/>
      <c r="YX11" s="372"/>
      <c r="YY11" s="372"/>
      <c r="YZ11" s="372"/>
      <c r="ZA11" s="372"/>
      <c r="ZB11" s="372"/>
      <c r="ZC11" s="372"/>
      <c r="ZD11" s="372"/>
      <c r="ZE11" s="372"/>
      <c r="ZF11" s="372"/>
      <c r="ZG11" s="372"/>
      <c r="ZH11" s="372"/>
      <c r="ZI11" s="372"/>
      <c r="ZJ11" s="372"/>
      <c r="ZK11" s="372"/>
      <c r="ZL11" s="372"/>
      <c r="ZM11" s="372"/>
      <c r="ZN11" s="372"/>
      <c r="ZO11" s="372"/>
      <c r="ZP11" s="372"/>
      <c r="ZQ11" s="372"/>
      <c r="ZR11" s="372"/>
      <c r="ZS11" s="372"/>
      <c r="ZT11" s="372"/>
      <c r="ZU11" s="372"/>
      <c r="ZV11" s="372"/>
      <c r="ZW11" s="372"/>
      <c r="ZX11" s="372"/>
      <c r="ZY11" s="372"/>
      <c r="ZZ11" s="372"/>
      <c r="AAA11" s="372"/>
      <c r="AAB11" s="372"/>
      <c r="AAC11" s="372"/>
      <c r="AAD11" s="372"/>
      <c r="AAE11" s="372"/>
      <c r="AAF11" s="372"/>
      <c r="AAG11" s="372"/>
      <c r="AAH11" s="372"/>
      <c r="AAI11" s="372"/>
      <c r="AAJ11" s="372"/>
      <c r="AAK11" s="372"/>
      <c r="AAL11" s="372"/>
      <c r="AAM11" s="372"/>
      <c r="AAN11" s="372"/>
      <c r="AAO11" s="372"/>
      <c r="AAP11" s="372"/>
      <c r="AAQ11" s="372"/>
      <c r="AAR11" s="372"/>
      <c r="AAS11" s="372"/>
      <c r="AAT11" s="372"/>
      <c r="AAU11" s="372"/>
      <c r="AAV11" s="372"/>
      <c r="AAW11" s="372"/>
      <c r="AAX11" s="372"/>
      <c r="AAY11" s="372"/>
      <c r="AAZ11" s="372"/>
      <c r="ABA11" s="372"/>
      <c r="ABB11" s="372"/>
      <c r="ABC11" s="372"/>
      <c r="ABD11" s="372"/>
      <c r="ABE11" s="372"/>
      <c r="ABF11" s="372"/>
      <c r="ABG11" s="372"/>
      <c r="ABH11" s="372"/>
      <c r="ABI11" s="372"/>
      <c r="ABJ11" s="372"/>
      <c r="ABK11" s="372"/>
      <c r="ABL11" s="372"/>
      <c r="ABM11" s="372"/>
      <c r="ABN11" s="372"/>
      <c r="ABO11" s="372"/>
      <c r="ABP11" s="372"/>
      <c r="ABQ11" s="372"/>
      <c r="ABR11" s="372"/>
      <c r="ABS11" s="372"/>
      <c r="ABT11" s="372"/>
      <c r="ABU11" s="372"/>
      <c r="ABV11" s="372"/>
      <c r="ABW11" s="372"/>
      <c r="ABX11" s="372"/>
      <c r="ABY11" s="372"/>
      <c r="ABZ11" s="372"/>
      <c r="ACA11" s="372"/>
      <c r="ACB11" s="372"/>
      <c r="ACC11" s="372"/>
      <c r="ACD11" s="372"/>
      <c r="ACE11" s="372"/>
      <c r="ACF11" s="372"/>
      <c r="ACG11" s="372"/>
      <c r="ACH11" s="372"/>
      <c r="ACI11" s="372"/>
      <c r="ACJ11" s="372"/>
      <c r="ACK11" s="372"/>
      <c r="ACL11" s="372"/>
      <c r="ACM11" s="372"/>
      <c r="ACN11" s="372"/>
      <c r="ACO11" s="372"/>
      <c r="ACP11" s="372"/>
      <c r="ACQ11" s="372"/>
      <c r="ACR11" s="372"/>
      <c r="ACS11" s="372"/>
      <c r="ACT11" s="372"/>
      <c r="ACU11" s="372"/>
      <c r="ACV11" s="372"/>
      <c r="ACW11" s="372"/>
      <c r="ACX11" s="372"/>
      <c r="ACY11" s="372"/>
      <c r="ACZ11" s="372"/>
      <c r="ADA11" s="372"/>
      <c r="ADB11" s="372"/>
      <c r="ADC11" s="372"/>
      <c r="ADD11" s="372"/>
      <c r="ADE11" s="372"/>
      <c r="ADF11" s="372"/>
      <c r="ADG11" s="372"/>
      <c r="ADH11" s="372"/>
      <c r="ADI11" s="372"/>
      <c r="ADJ11" s="372"/>
      <c r="ADK11" s="372"/>
      <c r="ADL11" s="372"/>
      <c r="ADM11" s="372"/>
      <c r="ADN11" s="372"/>
      <c r="ADO11" s="372"/>
      <c r="ADP11" s="372"/>
      <c r="ADQ11" s="372"/>
      <c r="ADR11" s="372"/>
      <c r="ADS11" s="372"/>
      <c r="ADT11" s="372"/>
      <c r="ADU11" s="372"/>
      <c r="ADV11" s="372"/>
      <c r="ADW11" s="372"/>
      <c r="ADX11" s="372"/>
      <c r="ADY11" s="372"/>
      <c r="ADZ11" s="372"/>
      <c r="AEA11" s="372"/>
      <c r="AEB11" s="372"/>
      <c r="AEC11" s="372"/>
      <c r="AED11" s="372"/>
      <c r="AEE11" s="372"/>
      <c r="AEF11" s="372"/>
      <c r="AEG11" s="372"/>
      <c r="AEH11" s="372"/>
      <c r="AEI11" s="372"/>
      <c r="AEJ11" s="372"/>
      <c r="AEK11" s="372"/>
      <c r="AEL11" s="372"/>
      <c r="AEM11" s="372"/>
      <c r="AEN11" s="372"/>
      <c r="AEO11" s="372"/>
      <c r="AEP11" s="372"/>
      <c r="AEQ11" s="372"/>
      <c r="AER11" s="372"/>
      <c r="AES11" s="372"/>
      <c r="AET11" s="372"/>
      <c r="AEU11" s="372"/>
      <c r="AEV11" s="372"/>
      <c r="AEW11" s="372"/>
      <c r="AEX11" s="372"/>
      <c r="AEY11" s="372"/>
      <c r="AEZ11" s="372"/>
      <c r="AFA11" s="372"/>
      <c r="AFB11" s="372"/>
      <c r="AFC11" s="372"/>
      <c r="AFD11" s="372"/>
      <c r="AFE11" s="372"/>
      <c r="AFF11" s="372"/>
      <c r="AFG11" s="372"/>
      <c r="AFH11" s="372"/>
      <c r="AFI11" s="372"/>
      <c r="AFJ11" s="372"/>
      <c r="AFK11" s="372"/>
      <c r="AFL11" s="372"/>
      <c r="AFM11" s="372"/>
      <c r="AFN11" s="372"/>
      <c r="AFO11" s="372"/>
      <c r="AFP11" s="372"/>
      <c r="AFQ11" s="372"/>
      <c r="AFR11" s="372"/>
      <c r="AFS11" s="372"/>
      <c r="AFT11" s="372"/>
      <c r="AFU11" s="372"/>
      <c r="AFV11" s="372"/>
      <c r="AFW11" s="372"/>
      <c r="AFX11" s="372"/>
      <c r="AFY11" s="372"/>
      <c r="AFZ11" s="372"/>
      <c r="AGA11" s="372"/>
      <c r="AGB11" s="372"/>
      <c r="AGC11" s="372"/>
      <c r="AGD11" s="372"/>
      <c r="AGE11" s="372"/>
      <c r="AGF11" s="372"/>
      <c r="AGG11" s="372"/>
      <c r="AGH11" s="372"/>
      <c r="AGI11" s="372"/>
      <c r="AGJ11" s="372"/>
      <c r="AGK11" s="372"/>
      <c r="AGL11" s="372"/>
      <c r="AGM11" s="372"/>
      <c r="AGN11" s="372"/>
      <c r="AGO11" s="372"/>
      <c r="AGP11" s="372"/>
      <c r="AGQ11" s="372"/>
      <c r="AGR11" s="372"/>
      <c r="AGS11" s="372"/>
      <c r="AGT11" s="372"/>
      <c r="AGU11" s="372"/>
      <c r="AGV11" s="372"/>
      <c r="AGW11" s="372"/>
      <c r="AGX11" s="372"/>
      <c r="AGY11" s="372"/>
      <c r="AGZ11" s="372"/>
      <c r="AHA11" s="372"/>
      <c r="AHB11" s="372"/>
      <c r="AHC11" s="372"/>
      <c r="AHD11" s="372"/>
      <c r="AHE11" s="372"/>
      <c r="AHF11" s="372"/>
      <c r="AHG11" s="372"/>
      <c r="AHH11" s="372"/>
      <c r="AHI11" s="372"/>
      <c r="AHJ11" s="372"/>
      <c r="AHK11" s="372"/>
      <c r="AHL11" s="372"/>
      <c r="AHM11" s="372"/>
      <c r="AHN11" s="372"/>
      <c r="AHO11" s="372"/>
      <c r="AHP11" s="372"/>
      <c r="AHQ11" s="372"/>
      <c r="AHR11" s="372"/>
      <c r="AHS11" s="372"/>
      <c r="AHT11" s="372"/>
      <c r="AHU11" s="372"/>
      <c r="AHV11" s="372"/>
      <c r="AHW11" s="372"/>
      <c r="AHX11" s="372"/>
      <c r="AHY11" s="372"/>
      <c r="AHZ11" s="372"/>
      <c r="AIA11" s="372"/>
      <c r="AIB11" s="372"/>
      <c r="AIC11" s="372"/>
      <c r="AID11" s="372"/>
      <c r="AIE11" s="372"/>
      <c r="AIF11" s="372"/>
      <c r="AIG11" s="372"/>
      <c r="AIH11" s="372"/>
      <c r="AII11" s="372"/>
      <c r="AIJ11" s="372"/>
      <c r="AIK11" s="372"/>
      <c r="AIL11" s="372"/>
      <c r="AIM11" s="372"/>
      <c r="AIN11" s="372"/>
      <c r="AIO11" s="372"/>
      <c r="AIP11" s="372"/>
      <c r="AIQ11" s="372"/>
      <c r="AIR11" s="372"/>
      <c r="AIS11" s="372"/>
      <c r="AIT11" s="372"/>
      <c r="AIU11" s="372"/>
      <c r="AIV11" s="372"/>
      <c r="AIW11" s="372"/>
      <c r="AIX11" s="372"/>
      <c r="AIY11" s="372"/>
      <c r="AIZ11" s="372"/>
      <c r="AJA11" s="372"/>
      <c r="AJB11" s="372"/>
      <c r="AJC11" s="372"/>
      <c r="AJD11" s="372"/>
      <c r="AJE11" s="372"/>
      <c r="AJF11" s="372"/>
      <c r="AJG11" s="372"/>
      <c r="AJH11" s="372"/>
      <c r="AJI11" s="372"/>
      <c r="AJJ11" s="372"/>
      <c r="AJK11" s="372"/>
      <c r="AJL11" s="372"/>
      <c r="AJM11" s="372"/>
      <c r="AJN11" s="372"/>
      <c r="AJO11" s="372"/>
      <c r="AJP11" s="372"/>
      <c r="AJQ11" s="372"/>
      <c r="AJR11" s="372"/>
      <c r="AJS11" s="372"/>
      <c r="AJT11" s="372"/>
      <c r="AJU11" s="372"/>
      <c r="AJV11" s="372"/>
      <c r="AJW11" s="372"/>
      <c r="AJX11" s="372"/>
      <c r="AJY11" s="372"/>
      <c r="AJZ11" s="372"/>
      <c r="AKA11" s="372"/>
      <c r="AKB11" s="372"/>
      <c r="AKC11" s="372"/>
      <c r="AKD11" s="372"/>
      <c r="AKE11" s="372"/>
      <c r="AKF11" s="372"/>
      <c r="AKG11" s="372"/>
      <c r="AKH11" s="372"/>
      <c r="AKI11" s="372"/>
      <c r="AKJ11" s="372"/>
      <c r="AKK11" s="372"/>
      <c r="AKL11" s="372"/>
      <c r="AKM11" s="372"/>
      <c r="AKN11" s="372"/>
      <c r="AKO11" s="372"/>
      <c r="AKP11" s="372"/>
      <c r="AKQ11" s="372"/>
      <c r="AKR11" s="372"/>
      <c r="AKS11" s="372"/>
      <c r="AKT11" s="372"/>
      <c r="AKU11" s="372"/>
      <c r="AKV11" s="372"/>
      <c r="AKW11" s="372"/>
      <c r="AKX11" s="372"/>
      <c r="AKY11" s="372"/>
      <c r="AKZ11" s="372"/>
      <c r="ALA11" s="372"/>
      <c r="ALB11" s="372"/>
      <c r="ALC11" s="372"/>
      <c r="ALD11" s="372"/>
      <c r="ALE11" s="372"/>
      <c r="ALF11" s="372"/>
      <c r="ALG11" s="372"/>
      <c r="ALH11" s="372"/>
      <c r="ALI11" s="372"/>
      <c r="ALJ11" s="372"/>
      <c r="ALK11" s="372"/>
      <c r="ALL11" s="372"/>
      <c r="ALM11" s="372"/>
      <c r="ALN11" s="372"/>
      <c r="ALO11" s="372"/>
      <c r="ALP11" s="372"/>
      <c r="ALQ11" s="372"/>
      <c r="ALR11" s="372"/>
      <c r="ALS11" s="372"/>
      <c r="ALT11" s="372"/>
      <c r="ALU11" s="372"/>
      <c r="ALV11" s="372"/>
      <c r="ALW11" s="372"/>
      <c r="ALX11" s="372"/>
      <c r="ALY11" s="372"/>
      <c r="ALZ11" s="372"/>
      <c r="AMA11" s="372"/>
      <c r="AMB11" s="372"/>
      <c r="AMC11" s="372"/>
      <c r="AMD11" s="372"/>
      <c r="AME11" s="372"/>
      <c r="AMF11" s="372"/>
      <c r="AMG11" s="372"/>
      <c r="AMH11" s="372"/>
      <c r="AMI11" s="372"/>
      <c r="AMJ11" s="372"/>
      <c r="AMK11" s="372"/>
      <c r="AML11" s="372"/>
      <c r="AMM11" s="372"/>
      <c r="AMN11" s="372"/>
      <c r="AMO11" s="372"/>
      <c r="AMP11" s="372"/>
      <c r="AMQ11" s="372"/>
      <c r="AMR11" s="372"/>
      <c r="AMS11" s="372"/>
      <c r="AMT11" s="372"/>
      <c r="AMU11" s="372"/>
      <c r="AMV11" s="372"/>
      <c r="AMW11" s="372"/>
      <c r="AMX11" s="372"/>
      <c r="AMY11" s="372"/>
      <c r="AMZ11" s="372"/>
      <c r="ANA11" s="372"/>
      <c r="ANB11" s="372"/>
      <c r="ANC11" s="372"/>
      <c r="AND11" s="372"/>
      <c r="ANE11" s="372"/>
      <c r="ANF11" s="372"/>
      <c r="ANG11" s="372"/>
      <c r="ANH11" s="372"/>
      <c r="ANI11" s="372"/>
      <c r="ANJ11" s="372"/>
      <c r="ANK11" s="372"/>
      <c r="ANL11" s="372"/>
      <c r="ANM11" s="372"/>
      <c r="ANN11" s="372"/>
      <c r="ANO11" s="372"/>
      <c r="ANP11" s="372"/>
      <c r="ANQ11" s="372"/>
      <c r="ANR11" s="372"/>
      <c r="ANS11" s="372"/>
      <c r="ANT11" s="372"/>
      <c r="ANU11" s="372"/>
      <c r="ANV11" s="372"/>
      <c r="ANW11" s="372"/>
      <c r="ANX11" s="372"/>
      <c r="ANY11" s="372"/>
      <c r="ANZ11" s="372"/>
      <c r="AOA11" s="372"/>
      <c r="AOB11" s="372"/>
      <c r="AOC11" s="372"/>
      <c r="AOD11" s="372"/>
      <c r="AOE11" s="372"/>
      <c r="AOF11" s="372"/>
      <c r="AOG11" s="372"/>
      <c r="AOH11" s="372"/>
      <c r="AOI11" s="372"/>
      <c r="AOJ11" s="372"/>
      <c r="AOK11" s="372"/>
      <c r="AOL11" s="372"/>
      <c r="AOM11" s="372"/>
      <c r="AON11" s="372"/>
      <c r="AOO11" s="372"/>
      <c r="AOP11" s="372"/>
      <c r="AOQ11" s="372"/>
      <c r="AOR11" s="372"/>
      <c r="AOS11" s="372"/>
      <c r="AOT11" s="372"/>
      <c r="AOU11" s="372"/>
      <c r="AOV11" s="372"/>
      <c r="AOW11" s="372"/>
      <c r="AOX11" s="372"/>
      <c r="AOY11" s="372"/>
      <c r="AOZ11" s="372"/>
      <c r="APA11" s="372"/>
      <c r="APB11" s="372"/>
      <c r="APC11" s="372"/>
      <c r="APD11" s="372"/>
      <c r="APE11" s="372"/>
      <c r="APF11" s="372"/>
      <c r="APG11" s="372"/>
      <c r="APH11" s="372"/>
      <c r="API11" s="372"/>
      <c r="APJ11" s="372"/>
      <c r="APK11" s="372"/>
      <c r="APL11" s="372"/>
      <c r="APM11" s="372"/>
      <c r="APN11" s="372"/>
      <c r="APO11" s="372"/>
      <c r="APP11" s="372"/>
      <c r="APQ11" s="372"/>
      <c r="APR11" s="372"/>
      <c r="APS11" s="372"/>
      <c r="APT11" s="372"/>
      <c r="APU11" s="372"/>
      <c r="APV11" s="372"/>
      <c r="APW11" s="372"/>
      <c r="APX11" s="372"/>
      <c r="APY11" s="372"/>
      <c r="APZ11" s="372"/>
      <c r="AQA11" s="372"/>
      <c r="AQB11" s="372"/>
      <c r="AQC11" s="372"/>
      <c r="AQD11" s="372"/>
      <c r="AQE11" s="372"/>
      <c r="AQF11" s="372"/>
      <c r="AQG11" s="372"/>
      <c r="AQH11" s="372"/>
      <c r="AQI11" s="372"/>
      <c r="AQJ11" s="372"/>
      <c r="AQK11" s="372"/>
      <c r="AQL11" s="372"/>
      <c r="AQM11" s="372"/>
      <c r="AQN11" s="372"/>
      <c r="AQO11" s="372"/>
      <c r="AQP11" s="372"/>
      <c r="AQQ11" s="372"/>
      <c r="AQR11" s="372"/>
      <c r="AQS11" s="372"/>
      <c r="AQT11" s="372"/>
      <c r="AQU11" s="372"/>
      <c r="AQV11" s="372"/>
      <c r="AQW11" s="372"/>
      <c r="AQX11" s="372"/>
      <c r="AQY11" s="372"/>
      <c r="AQZ11" s="372"/>
      <c r="ARA11" s="372"/>
      <c r="ARB11" s="372"/>
      <c r="ARC11" s="372"/>
      <c r="ARD11" s="372"/>
      <c r="ARE11" s="372"/>
      <c r="ARF11" s="372"/>
      <c r="ARG11" s="372"/>
      <c r="ARH11" s="372"/>
      <c r="ARI11" s="372"/>
      <c r="ARJ11" s="372"/>
      <c r="ARK11" s="372"/>
      <c r="ARL11" s="372"/>
      <c r="ARM11" s="372"/>
      <c r="ARN11" s="372"/>
      <c r="ARO11" s="372"/>
      <c r="ARP11" s="372"/>
      <c r="ARQ11" s="372"/>
      <c r="ARR11" s="372"/>
      <c r="ARS11" s="372"/>
      <c r="ART11" s="372"/>
      <c r="ARU11" s="372"/>
      <c r="ARV11" s="372"/>
      <c r="ARW11" s="372"/>
      <c r="ARX11" s="372"/>
      <c r="ARY11" s="372"/>
      <c r="ARZ11" s="372"/>
      <c r="ASA11" s="372"/>
      <c r="ASB11" s="372"/>
      <c r="ASC11" s="372"/>
      <c r="ASD11" s="372"/>
      <c r="ASE11" s="372"/>
      <c r="ASF11" s="372"/>
      <c r="ASG11" s="372"/>
      <c r="ASH11" s="372"/>
      <c r="ASI11" s="372"/>
      <c r="ASJ11" s="372"/>
      <c r="ASK11" s="372"/>
      <c r="ASL11" s="372"/>
      <c r="ASM11" s="372"/>
      <c r="ASN11" s="372"/>
      <c r="ASO11" s="372"/>
      <c r="ASP11" s="372"/>
      <c r="ASQ11" s="372"/>
      <c r="ASR11" s="372"/>
      <c r="ASS11" s="372"/>
      <c r="AST11" s="372"/>
      <c r="ASU11" s="372"/>
      <c r="ASV11" s="372"/>
      <c r="ASW11" s="372"/>
      <c r="ASX11" s="372"/>
      <c r="ASY11" s="372"/>
      <c r="ASZ11" s="372"/>
      <c r="ATA11" s="372"/>
      <c r="ATB11" s="372"/>
      <c r="ATC11" s="372"/>
      <c r="ATD11" s="372"/>
      <c r="ATE11" s="372"/>
      <c r="ATF11" s="372"/>
      <c r="ATG11" s="372"/>
      <c r="ATH11" s="372"/>
      <c r="ATI11" s="372"/>
      <c r="ATJ11" s="372"/>
      <c r="ATK11" s="372"/>
      <c r="ATL11" s="372"/>
      <c r="ATM11" s="372"/>
      <c r="ATN11" s="372"/>
      <c r="ATO11" s="372"/>
      <c r="ATP11" s="372"/>
      <c r="ATQ11" s="372"/>
      <c r="ATR11" s="372"/>
      <c r="ATS11" s="372"/>
      <c r="ATT11" s="372"/>
      <c r="ATU11" s="372"/>
      <c r="ATV11" s="372"/>
      <c r="ATW11" s="372"/>
      <c r="ATX11" s="372"/>
      <c r="ATY11" s="372"/>
      <c r="ATZ11" s="372"/>
      <c r="AUA11" s="372"/>
      <c r="AUB11" s="372"/>
      <c r="AUC11" s="372"/>
      <c r="AUD11" s="372"/>
      <c r="AUE11" s="372"/>
      <c r="AUF11" s="372"/>
      <c r="AUG11" s="372"/>
      <c r="AUH11" s="372"/>
      <c r="AUI11" s="372"/>
      <c r="AUJ11" s="372"/>
      <c r="AUK11" s="372"/>
      <c r="AUL11" s="372"/>
      <c r="AUM11" s="372"/>
      <c r="AUN11" s="372"/>
      <c r="AUO11" s="372"/>
      <c r="AUP11" s="372"/>
      <c r="AUQ11" s="372"/>
      <c r="AUR11" s="372"/>
      <c r="AUS11" s="372"/>
      <c r="AUT11" s="372"/>
      <c r="AUU11" s="372"/>
      <c r="AUV11" s="372"/>
      <c r="AUW11" s="372"/>
      <c r="AUX11" s="372"/>
      <c r="AUY11" s="372"/>
      <c r="AUZ11" s="372"/>
      <c r="AVA11" s="372"/>
      <c r="AVB11" s="372"/>
      <c r="AVC11" s="372"/>
      <c r="AVD11" s="372"/>
      <c r="AVE11" s="372"/>
      <c r="AVF11" s="372"/>
      <c r="AVG11" s="372"/>
      <c r="AVH11" s="372"/>
      <c r="AVI11" s="372"/>
      <c r="AVJ11" s="372"/>
      <c r="AVK11" s="372"/>
      <c r="AVL11" s="372"/>
      <c r="AVM11" s="372"/>
      <c r="AVN11" s="372"/>
      <c r="AVO11" s="372"/>
      <c r="AVP11" s="372"/>
      <c r="AVQ11" s="372"/>
      <c r="AVR11" s="372"/>
      <c r="AVS11" s="372"/>
      <c r="AVT11" s="372"/>
      <c r="AVU11" s="372"/>
      <c r="AVV11" s="372"/>
      <c r="AVW11" s="372"/>
      <c r="AVX11" s="372"/>
      <c r="AVY11" s="372"/>
      <c r="AVZ11" s="372"/>
      <c r="AWA11" s="372"/>
      <c r="AWB11" s="372"/>
      <c r="AWC11" s="372"/>
      <c r="AWD11" s="372"/>
      <c r="AWE11" s="372"/>
      <c r="AWF11" s="372"/>
      <c r="AWG11" s="372"/>
      <c r="AWH11" s="372"/>
      <c r="AWI11" s="372"/>
      <c r="AWJ11" s="372"/>
      <c r="AWK11" s="372"/>
      <c r="AWL11" s="372"/>
      <c r="AWM11" s="372"/>
      <c r="AWN11" s="372"/>
      <c r="AWO11" s="372"/>
      <c r="AWP11" s="372"/>
      <c r="AWQ11" s="372"/>
      <c r="AWR11" s="372"/>
      <c r="AWS11" s="372"/>
      <c r="AWT11" s="372"/>
      <c r="AWU11" s="372"/>
      <c r="AWV11" s="372"/>
      <c r="AWW11" s="372"/>
      <c r="AWX11" s="372"/>
      <c r="AWY11" s="372"/>
      <c r="AWZ11" s="372"/>
      <c r="AXA11" s="372"/>
      <c r="AXB11" s="372"/>
      <c r="AXC11" s="372"/>
      <c r="AXD11" s="372"/>
      <c r="AXE11" s="372"/>
      <c r="AXF11" s="372"/>
      <c r="AXG11" s="372"/>
      <c r="AXH11" s="372"/>
      <c r="AXI11" s="372"/>
      <c r="AXJ11" s="372"/>
      <c r="AXK11" s="372"/>
      <c r="AXL11" s="372"/>
      <c r="AXM11" s="372"/>
      <c r="AXN11" s="372"/>
      <c r="AXO11" s="372"/>
      <c r="AXP11" s="372"/>
      <c r="AXQ11" s="372"/>
      <c r="AXR11" s="372"/>
      <c r="AXS11" s="372"/>
      <c r="AXT11" s="372"/>
      <c r="AXU11" s="372"/>
      <c r="AXV11" s="372"/>
      <c r="AXW11" s="372"/>
      <c r="AXX11" s="372"/>
      <c r="AXY11" s="372"/>
      <c r="AXZ11" s="372"/>
      <c r="AYA11" s="372"/>
      <c r="AYB11" s="372"/>
      <c r="AYC11" s="372"/>
      <c r="AYD11" s="372"/>
      <c r="AYE11" s="372"/>
      <c r="AYF11" s="372"/>
      <c r="AYG11" s="372"/>
      <c r="AYH11" s="372"/>
      <c r="AYI11" s="372"/>
      <c r="AYJ11" s="372"/>
      <c r="AYK11" s="372"/>
      <c r="AYL11" s="372"/>
      <c r="AYM11" s="372"/>
      <c r="AYN11" s="372"/>
      <c r="AYO11" s="372"/>
      <c r="AYP11" s="372"/>
      <c r="AYQ11" s="372"/>
      <c r="AYR11" s="372"/>
      <c r="AYS11" s="372"/>
      <c r="AYT11" s="372"/>
      <c r="AYU11" s="372"/>
      <c r="AYV11" s="372"/>
      <c r="AYW11" s="372"/>
      <c r="AYX11" s="372"/>
      <c r="AYY11" s="372"/>
      <c r="AYZ11" s="372"/>
      <c r="AZA11" s="372"/>
      <c r="AZB11" s="372"/>
      <c r="AZC11" s="372"/>
      <c r="AZD11" s="372"/>
      <c r="AZE11" s="372"/>
      <c r="AZF11" s="372"/>
      <c r="AZG11" s="372"/>
      <c r="AZH11" s="372"/>
      <c r="AZI11" s="372"/>
      <c r="AZJ11" s="372"/>
      <c r="AZK11" s="372"/>
      <c r="AZL11" s="372"/>
      <c r="AZM11" s="372"/>
      <c r="AZN11" s="372"/>
      <c r="AZO11" s="372"/>
      <c r="AZP11" s="372"/>
      <c r="AZQ11" s="372"/>
      <c r="AZR11" s="372"/>
      <c r="AZS11" s="372"/>
      <c r="AZT11" s="372"/>
      <c r="AZU11" s="372"/>
      <c r="AZV11" s="372"/>
      <c r="AZW11" s="372"/>
      <c r="AZX11" s="372"/>
      <c r="AZY11" s="372"/>
      <c r="AZZ11" s="372"/>
      <c r="BAA11" s="372"/>
      <c r="BAB11" s="372"/>
      <c r="BAC11" s="372"/>
      <c r="BAD11" s="372"/>
      <c r="BAE11" s="372"/>
      <c r="BAF11" s="372"/>
      <c r="BAG11" s="372"/>
      <c r="BAH11" s="372"/>
      <c r="BAI11" s="372"/>
      <c r="BAJ11" s="372"/>
      <c r="BAK11" s="372"/>
      <c r="BAL11" s="372"/>
      <c r="BAM11" s="372"/>
      <c r="BAN11" s="372"/>
      <c r="BAO11" s="372"/>
      <c r="BAP11" s="372"/>
      <c r="BAQ11" s="372"/>
      <c r="BAR11" s="372"/>
      <c r="BAS11" s="372"/>
      <c r="BAT11" s="372"/>
      <c r="BAU11" s="372"/>
      <c r="BAV11" s="372"/>
      <c r="BAW11" s="372"/>
      <c r="BAX11" s="372"/>
      <c r="BAY11" s="372"/>
      <c r="BAZ11" s="372"/>
      <c r="BBA11" s="372"/>
      <c r="BBB11" s="372"/>
      <c r="BBC11" s="372"/>
      <c r="BBD11" s="372"/>
      <c r="BBE11" s="372"/>
      <c r="BBF11" s="372"/>
      <c r="BBG11" s="372"/>
      <c r="BBH11" s="372"/>
      <c r="BBI11" s="372"/>
      <c r="BBJ11" s="372"/>
      <c r="BBK11" s="372"/>
      <c r="BBL11" s="372"/>
      <c r="BBM11" s="372"/>
      <c r="BBN11" s="372"/>
      <c r="BBO11" s="372"/>
      <c r="BBP11" s="372"/>
      <c r="BBQ11" s="372"/>
      <c r="BBR11" s="372"/>
      <c r="BBS11" s="372"/>
      <c r="BBT11" s="372"/>
      <c r="BBU11" s="372"/>
      <c r="BBV11" s="372"/>
      <c r="BBW11" s="372"/>
      <c r="BBX11" s="372"/>
      <c r="BBY11" s="372"/>
      <c r="BBZ11" s="372"/>
      <c r="BCA11" s="372"/>
      <c r="BCB11" s="372"/>
      <c r="BCC11" s="372"/>
      <c r="BCD11" s="372"/>
      <c r="BCE11" s="372"/>
      <c r="BCF11" s="372"/>
      <c r="BCG11" s="372"/>
      <c r="BCH11" s="372"/>
      <c r="BCI11" s="372"/>
      <c r="BCJ11" s="372"/>
      <c r="BCK11" s="372"/>
      <c r="BCL11" s="372"/>
      <c r="BCM11" s="372"/>
      <c r="BCN11" s="372"/>
      <c r="BCO11" s="372"/>
      <c r="BCP11" s="372"/>
      <c r="BCQ11" s="372"/>
      <c r="BCR11" s="372"/>
      <c r="BCS11" s="372"/>
      <c r="BCT11" s="372"/>
      <c r="BCU11" s="372"/>
      <c r="BCV11" s="372"/>
      <c r="BCW11" s="372"/>
      <c r="BCX11" s="372"/>
      <c r="BCY11" s="372"/>
      <c r="BCZ11" s="372"/>
      <c r="BDA11" s="372"/>
      <c r="BDB11" s="372"/>
      <c r="BDC11" s="372"/>
      <c r="BDD11" s="372"/>
      <c r="BDE11" s="372"/>
      <c r="BDF11" s="372"/>
      <c r="BDG11" s="372"/>
      <c r="BDH11" s="372"/>
      <c r="BDI11" s="372"/>
      <c r="BDJ11" s="372"/>
      <c r="BDK11" s="372"/>
      <c r="BDL11" s="372"/>
      <c r="BDM11" s="372"/>
      <c r="BDN11" s="372"/>
      <c r="BDO11" s="372"/>
      <c r="BDP11" s="372"/>
      <c r="BDQ11" s="372"/>
      <c r="BDR11" s="372"/>
      <c r="BDS11" s="372"/>
      <c r="BDT11" s="372"/>
      <c r="BDU11" s="372"/>
      <c r="BDV11" s="372"/>
      <c r="BDW11" s="372"/>
      <c r="BDX11" s="372"/>
      <c r="BDY11" s="372"/>
      <c r="BDZ11" s="372"/>
      <c r="BEA11" s="372"/>
      <c r="BEB11" s="372"/>
      <c r="BEC11" s="372"/>
      <c r="BED11" s="372"/>
      <c r="BEE11" s="372"/>
      <c r="BEF11" s="372"/>
      <c r="BEG11" s="372"/>
      <c r="BEH11" s="372"/>
      <c r="BEI11" s="372"/>
      <c r="BEJ11" s="372"/>
      <c r="BEK11" s="372"/>
      <c r="BEL11" s="372"/>
      <c r="BEM11" s="372"/>
      <c r="BEN11" s="372"/>
      <c r="BEO11" s="372"/>
      <c r="BEP11" s="372"/>
      <c r="BEQ11" s="372"/>
      <c r="BER11" s="372"/>
      <c r="BES11" s="372"/>
      <c r="BET11" s="372"/>
      <c r="BEU11" s="372"/>
      <c r="BEV11" s="372"/>
      <c r="BEW11" s="372"/>
      <c r="BEX11" s="372"/>
      <c r="BEY11" s="372"/>
      <c r="BEZ11" s="372"/>
      <c r="BFA11" s="372"/>
      <c r="BFB11" s="372"/>
      <c r="BFC11" s="372"/>
      <c r="BFD11" s="372"/>
      <c r="BFE11" s="372"/>
      <c r="BFF11" s="372"/>
      <c r="BFG11" s="372"/>
      <c r="BFH11" s="372"/>
      <c r="BFI11" s="372"/>
      <c r="BFJ11" s="372"/>
      <c r="BFK11" s="372"/>
      <c r="BFL11" s="372"/>
      <c r="BFM11" s="372"/>
      <c r="BFN11" s="372"/>
      <c r="BFO11" s="372"/>
      <c r="BFP11" s="372"/>
      <c r="BFQ11" s="372"/>
      <c r="BFR11" s="372"/>
      <c r="BFS11" s="372"/>
      <c r="BFT11" s="372"/>
      <c r="BFU11" s="372"/>
      <c r="BFV11" s="372"/>
      <c r="BFW11" s="372"/>
      <c r="BFX11" s="372"/>
      <c r="BFY11" s="372"/>
      <c r="BFZ11" s="372"/>
      <c r="BGA11" s="372"/>
      <c r="BGB11" s="372"/>
      <c r="BGC11" s="372"/>
      <c r="BGD11" s="372"/>
      <c r="BGE11" s="372"/>
      <c r="BGF11" s="372"/>
      <c r="BGG11" s="372"/>
      <c r="BGH11" s="372"/>
      <c r="BGI11" s="372"/>
      <c r="BGJ11" s="372"/>
      <c r="BGK11" s="372"/>
      <c r="BGL11" s="372"/>
      <c r="BGM11" s="372"/>
      <c r="BGN11" s="372"/>
      <c r="BGO11" s="372"/>
      <c r="BGP11" s="372"/>
      <c r="BGQ11" s="372"/>
      <c r="BGR11" s="372"/>
      <c r="BGS11" s="372"/>
      <c r="BGT11" s="372"/>
      <c r="BGU11" s="372"/>
      <c r="BGV11" s="372"/>
      <c r="BGW11" s="372"/>
      <c r="BGX11" s="372"/>
      <c r="BGY11" s="372"/>
      <c r="BGZ11" s="372"/>
      <c r="BHA11" s="372"/>
      <c r="BHB11" s="372"/>
      <c r="BHC11" s="372"/>
      <c r="BHD11" s="372"/>
      <c r="BHE11" s="372"/>
      <c r="BHF11" s="372"/>
      <c r="BHG11" s="372"/>
      <c r="BHH11" s="372"/>
      <c r="BHI11" s="372"/>
      <c r="BHJ11" s="372"/>
      <c r="BHK11" s="372"/>
      <c r="BHL11" s="372"/>
      <c r="BHM11" s="372"/>
      <c r="BHN11" s="372"/>
      <c r="BHO11" s="372"/>
      <c r="BHP11" s="372"/>
      <c r="BHQ11" s="372"/>
      <c r="BHR11" s="372"/>
      <c r="BHS11" s="372"/>
      <c r="BHT11" s="372"/>
      <c r="BHU11" s="372"/>
      <c r="BHV11" s="372"/>
      <c r="BHW11" s="372"/>
      <c r="BHX11" s="372"/>
      <c r="BHY11" s="372"/>
      <c r="BHZ11" s="372"/>
      <c r="BIA11" s="372"/>
      <c r="BIB11" s="372"/>
      <c r="BIC11" s="372"/>
      <c r="BID11" s="372"/>
      <c r="BIE11" s="372"/>
      <c r="BIF11" s="372"/>
      <c r="BIG11" s="372"/>
      <c r="BIH11" s="372"/>
      <c r="BII11" s="372"/>
      <c r="BIJ11" s="372"/>
      <c r="BIK11" s="372"/>
      <c r="BIL11" s="372"/>
      <c r="BIM11" s="372"/>
      <c r="BIN11" s="372"/>
      <c r="BIO11" s="372"/>
      <c r="BIP11" s="372"/>
      <c r="BIQ11" s="372"/>
      <c r="BIR11" s="372"/>
      <c r="BIS11" s="372"/>
      <c r="BIT11" s="372"/>
      <c r="BIU11" s="372"/>
      <c r="BIV11" s="372"/>
      <c r="BIW11" s="372"/>
      <c r="BIX11" s="372"/>
      <c r="BIY11" s="372"/>
      <c r="BIZ11" s="372"/>
      <c r="BJA11" s="372"/>
      <c r="BJB11" s="372"/>
      <c r="BJC11" s="372"/>
      <c r="BJD11" s="372"/>
      <c r="BJE11" s="372"/>
      <c r="BJF11" s="372"/>
      <c r="BJG11" s="372"/>
      <c r="BJH11" s="372"/>
      <c r="BJI11" s="372"/>
      <c r="BJJ11" s="372"/>
      <c r="BJK11" s="372"/>
      <c r="BJL11" s="372"/>
      <c r="BJM11" s="372"/>
      <c r="BJN11" s="372"/>
      <c r="BJO11" s="372"/>
      <c r="BJP11" s="372"/>
      <c r="BJQ11" s="372"/>
      <c r="BJR11" s="372"/>
      <c r="BJS11" s="372"/>
      <c r="BJT11" s="372"/>
      <c r="BJU11" s="372"/>
      <c r="BJV11" s="372"/>
      <c r="BJW11" s="372"/>
      <c r="BJX11" s="372"/>
      <c r="BJY11" s="372"/>
      <c r="BJZ11" s="372"/>
      <c r="BKA11" s="372"/>
      <c r="BKB11" s="372"/>
      <c r="BKC11" s="372"/>
      <c r="BKD11" s="372"/>
      <c r="BKE11" s="372"/>
      <c r="BKF11" s="372"/>
      <c r="BKG11" s="372"/>
      <c r="BKH11" s="372"/>
      <c r="BKI11" s="372"/>
      <c r="BKJ11" s="372"/>
      <c r="BKK11" s="372"/>
      <c r="BKL11" s="372"/>
      <c r="BKM11" s="372"/>
      <c r="BKN11" s="372"/>
      <c r="BKO11" s="372"/>
      <c r="BKP11" s="372"/>
      <c r="BKQ11" s="372"/>
      <c r="BKR11" s="372"/>
      <c r="BKS11" s="372"/>
      <c r="BKT11" s="372"/>
      <c r="BKU11" s="372"/>
      <c r="BKV11" s="372"/>
      <c r="BKW11" s="372"/>
      <c r="BKX11" s="372"/>
      <c r="BKY11" s="372"/>
      <c r="BKZ11" s="372"/>
      <c r="BLA11" s="372"/>
      <c r="BLB11" s="372"/>
      <c r="BLC11" s="372"/>
      <c r="BLD11" s="372"/>
      <c r="BLE11" s="372"/>
      <c r="BLF11" s="372"/>
      <c r="BLG11" s="372"/>
      <c r="BLH11" s="372"/>
      <c r="BLI11" s="372"/>
      <c r="BLJ11" s="372"/>
      <c r="BLK11" s="372"/>
      <c r="BLL11" s="372"/>
      <c r="BLM11" s="372"/>
      <c r="BLN11" s="372"/>
      <c r="BLO11" s="372"/>
      <c r="BLP11" s="372"/>
      <c r="BLQ11" s="372"/>
      <c r="BLR11" s="372"/>
      <c r="BLS11" s="372"/>
      <c r="BLT11" s="372"/>
      <c r="BLU11" s="372"/>
      <c r="BLV11" s="372"/>
      <c r="BLW11" s="372"/>
      <c r="BLX11" s="372"/>
      <c r="BLY11" s="372"/>
      <c r="BLZ11" s="372"/>
      <c r="BMA11" s="372"/>
      <c r="BMB11" s="372"/>
      <c r="BMC11" s="372"/>
      <c r="BMD11" s="372"/>
      <c r="BME11" s="372"/>
      <c r="BMF11" s="372"/>
      <c r="BMG11" s="372"/>
      <c r="BMH11" s="372"/>
      <c r="BMI11" s="372"/>
      <c r="BMJ11" s="372"/>
      <c r="BMK11" s="372"/>
      <c r="BML11" s="372"/>
      <c r="BMM11" s="372"/>
      <c r="BMN11" s="372"/>
      <c r="BMO11" s="372"/>
      <c r="BMP11" s="372"/>
      <c r="BMQ11" s="372"/>
      <c r="BMR11" s="372"/>
      <c r="BMS11" s="372"/>
      <c r="BMT11" s="372"/>
      <c r="BMU11" s="372"/>
      <c r="BMV11" s="372"/>
      <c r="BMW11" s="372"/>
      <c r="BMX11" s="372"/>
      <c r="BMY11" s="372"/>
      <c r="BMZ11" s="372"/>
      <c r="BNA11" s="372"/>
      <c r="BNB11" s="372"/>
      <c r="BNC11" s="372"/>
      <c r="BND11" s="372"/>
      <c r="BNE11" s="372"/>
      <c r="BNF11" s="372"/>
      <c r="BNG11" s="372"/>
      <c r="BNH11" s="372"/>
      <c r="BNI11" s="372"/>
      <c r="BNJ11" s="372"/>
      <c r="BNK11" s="372"/>
      <c r="BNL11" s="372"/>
      <c r="BNM11" s="372"/>
      <c r="BNN11" s="372"/>
      <c r="BNO11" s="372"/>
      <c r="BNP11" s="372"/>
      <c r="BNQ11" s="372"/>
      <c r="BNR11" s="372"/>
      <c r="BNS11" s="372"/>
      <c r="BNT11" s="372"/>
      <c r="BNU11" s="372"/>
      <c r="BNV11" s="372"/>
      <c r="BNW11" s="372"/>
      <c r="BNX11" s="372"/>
      <c r="BNY11" s="372"/>
      <c r="BNZ11" s="372"/>
      <c r="BOA11" s="372"/>
      <c r="BOB11" s="372"/>
      <c r="BOC11" s="372"/>
      <c r="BOD11" s="372"/>
      <c r="BOE11" s="372"/>
      <c r="BOF11" s="372"/>
      <c r="BOG11" s="372"/>
      <c r="BOH11" s="372"/>
      <c r="BOI11" s="372"/>
      <c r="BOJ11" s="372"/>
      <c r="BOK11" s="372"/>
      <c r="BOL11" s="372"/>
      <c r="BOM11" s="372"/>
      <c r="BON11" s="372"/>
      <c r="BOO11" s="372"/>
      <c r="BOP11" s="372"/>
      <c r="BOQ11" s="372"/>
      <c r="BOR11" s="372"/>
      <c r="BOS11" s="372"/>
      <c r="BOT11" s="372"/>
      <c r="BOU11" s="372"/>
      <c r="BOV11" s="372"/>
      <c r="BOW11" s="372"/>
      <c r="BOX11" s="372"/>
      <c r="BOY11" s="372"/>
      <c r="BOZ11" s="372"/>
      <c r="BPA11" s="372"/>
      <c r="BPB11" s="372"/>
      <c r="BPC11" s="372"/>
      <c r="BPD11" s="372"/>
      <c r="BPE11" s="372"/>
      <c r="BPF11" s="372"/>
      <c r="BPG11" s="372"/>
      <c r="BPH11" s="372"/>
      <c r="BPI11" s="372"/>
      <c r="BPJ11" s="372"/>
      <c r="BPK11" s="372"/>
      <c r="BPL11" s="372"/>
      <c r="BPM11" s="372"/>
      <c r="BPN11" s="372"/>
      <c r="BPO11" s="372"/>
      <c r="BPP11" s="372"/>
      <c r="BPQ11" s="372"/>
      <c r="BPR11" s="372"/>
      <c r="BPS11" s="372"/>
      <c r="BPT11" s="372"/>
      <c r="BPU11" s="372"/>
      <c r="BPV11" s="372"/>
      <c r="BPW11" s="372"/>
      <c r="BPX11" s="372"/>
      <c r="BPY11" s="372"/>
      <c r="BPZ11" s="372"/>
      <c r="BQA11" s="372"/>
      <c r="BQB11" s="372"/>
      <c r="BQC11" s="372"/>
      <c r="BQD11" s="372"/>
      <c r="BQE11" s="372"/>
      <c r="BQF11" s="372"/>
      <c r="BQG11" s="372"/>
      <c r="BQH11" s="372"/>
      <c r="BQI11" s="372"/>
      <c r="BQJ11" s="372"/>
      <c r="BQK11" s="372"/>
      <c r="BQL11" s="372"/>
      <c r="BQM11" s="372"/>
      <c r="BQN11" s="372"/>
      <c r="BQO11" s="372"/>
      <c r="BQP11" s="372"/>
      <c r="BQQ11" s="372"/>
      <c r="BQR11" s="372"/>
      <c r="BQS11" s="372"/>
      <c r="BQT11" s="372"/>
      <c r="BQU11" s="372"/>
      <c r="BQV11" s="372"/>
      <c r="BQW11" s="372"/>
      <c r="BQX11" s="372"/>
      <c r="BQY11" s="372"/>
      <c r="BQZ11" s="372"/>
      <c r="BRA11" s="372"/>
      <c r="BRB11" s="372"/>
      <c r="BRC11" s="372"/>
      <c r="BRD11" s="372"/>
      <c r="BRE11" s="372"/>
      <c r="BRF11" s="372"/>
      <c r="BRG11" s="372"/>
      <c r="BRH11" s="372"/>
      <c r="BRI11" s="372"/>
      <c r="BRJ11" s="372"/>
      <c r="BRK11" s="372"/>
      <c r="BRL11" s="372"/>
      <c r="BRM11" s="372"/>
      <c r="BRN11" s="372"/>
      <c r="BRO11" s="372"/>
      <c r="BRP11" s="372"/>
      <c r="BRQ11" s="372"/>
      <c r="BRR11" s="372"/>
      <c r="BRS11" s="372"/>
      <c r="BRT11" s="372"/>
      <c r="BRU11" s="372"/>
      <c r="BRV11" s="372"/>
      <c r="BRW11" s="372"/>
      <c r="BRX11" s="372"/>
      <c r="BRY11" s="372"/>
      <c r="BRZ11" s="372"/>
      <c r="BSA11" s="372"/>
      <c r="BSB11" s="372"/>
      <c r="BSC11" s="372"/>
      <c r="BSD11" s="372"/>
      <c r="BSE11" s="372"/>
      <c r="BSF11" s="372"/>
      <c r="BSG11" s="372"/>
      <c r="BSH11" s="372"/>
      <c r="BSI11" s="372"/>
      <c r="BSJ11" s="372"/>
      <c r="BSK11" s="372"/>
      <c r="BSL11" s="372"/>
      <c r="BSM11" s="372"/>
      <c r="BSN11" s="372"/>
      <c r="BSO11" s="372"/>
      <c r="BSP11" s="372"/>
      <c r="BSQ11" s="372"/>
      <c r="BSR11" s="372"/>
      <c r="BSS11" s="372"/>
      <c r="BST11" s="372"/>
      <c r="BSU11" s="372"/>
      <c r="BSV11" s="372"/>
      <c r="BSW11" s="372"/>
      <c r="BSX11" s="372"/>
      <c r="BSY11" s="372"/>
      <c r="BSZ11" s="372"/>
      <c r="BTA11" s="372"/>
      <c r="BTB11" s="372"/>
      <c r="BTC11" s="372"/>
      <c r="BTD11" s="372"/>
      <c r="BTE11" s="372"/>
      <c r="BTF11" s="372"/>
      <c r="BTG11" s="372"/>
      <c r="BTH11" s="372"/>
      <c r="BTI11" s="372"/>
      <c r="BTJ11" s="372"/>
      <c r="BTK11" s="372"/>
      <c r="BTL11" s="372"/>
      <c r="BTM11" s="372"/>
      <c r="BTN11" s="372"/>
      <c r="BTO11" s="372"/>
      <c r="BTP11" s="372"/>
      <c r="BTQ11" s="372"/>
      <c r="BTR11" s="372"/>
      <c r="BTS11" s="372"/>
      <c r="BTT11" s="372"/>
      <c r="BTU11" s="372"/>
      <c r="BTV11" s="372"/>
      <c r="BTW11" s="372"/>
      <c r="BTX11" s="372"/>
      <c r="BTY11" s="372"/>
      <c r="BTZ11" s="372"/>
      <c r="BUA11" s="372"/>
      <c r="BUB11" s="372"/>
      <c r="BUC11" s="372"/>
      <c r="BUD11" s="372"/>
      <c r="BUE11" s="372"/>
      <c r="BUF11" s="372"/>
      <c r="BUG11" s="372"/>
      <c r="BUH11" s="372"/>
      <c r="BUI11" s="372"/>
      <c r="BUJ11" s="372"/>
      <c r="BUK11" s="372"/>
      <c r="BUL11" s="372"/>
      <c r="BUM11" s="372"/>
      <c r="BUN11" s="372"/>
      <c r="BUO11" s="372"/>
      <c r="BUP11" s="372"/>
      <c r="BUQ11" s="372"/>
      <c r="BUR11" s="372"/>
      <c r="BUS11" s="372"/>
      <c r="BUT11" s="372"/>
      <c r="BUU11" s="372"/>
      <c r="BUV11" s="372"/>
      <c r="BUW11" s="372"/>
      <c r="BUX11" s="372"/>
      <c r="BUY11" s="372"/>
      <c r="BUZ11" s="372"/>
      <c r="BVA11" s="372"/>
      <c r="BVB11" s="372"/>
      <c r="BVC11" s="372"/>
      <c r="BVD11" s="372"/>
      <c r="BVE11" s="372"/>
      <c r="BVF11" s="372"/>
      <c r="BVG11" s="372"/>
      <c r="BVH11" s="372"/>
      <c r="BVI11" s="372"/>
      <c r="BVJ11" s="372"/>
      <c r="BVK11" s="372"/>
      <c r="BVL11" s="372"/>
      <c r="BVM11" s="372"/>
      <c r="BVN11" s="372"/>
      <c r="BVO11" s="372"/>
      <c r="BVP11" s="372"/>
      <c r="BVQ11" s="372"/>
      <c r="BVR11" s="372"/>
      <c r="BVS11" s="372"/>
      <c r="BVT11" s="372"/>
      <c r="BVU11" s="372"/>
      <c r="BVV11" s="372"/>
      <c r="BVW11" s="372"/>
      <c r="BVX11" s="372"/>
      <c r="BVY11" s="372"/>
      <c r="BVZ11" s="372"/>
      <c r="BWA11" s="372"/>
      <c r="BWB11" s="372"/>
      <c r="BWC11" s="372"/>
      <c r="BWD11" s="372"/>
      <c r="BWE11" s="372"/>
      <c r="BWF11" s="372"/>
      <c r="BWG11" s="372"/>
      <c r="BWH11" s="372"/>
      <c r="BWI11" s="372"/>
      <c r="BWJ11" s="372"/>
      <c r="BWK11" s="372"/>
      <c r="BWL11" s="372"/>
      <c r="BWM11" s="372"/>
      <c r="BWN11" s="372"/>
      <c r="BWO11" s="372"/>
      <c r="BWP11" s="372"/>
      <c r="BWQ11" s="372"/>
      <c r="BWR11" s="372"/>
      <c r="BWS11" s="372"/>
      <c r="BWT11" s="372"/>
      <c r="BWU11" s="372"/>
      <c r="BWV11" s="372"/>
      <c r="BWW11" s="372"/>
      <c r="BWX11" s="372"/>
      <c r="BWY11" s="372"/>
      <c r="BWZ11" s="372"/>
      <c r="BXA11" s="372"/>
      <c r="BXB11" s="372"/>
      <c r="BXC11" s="372"/>
      <c r="BXD11" s="372"/>
      <c r="BXE11" s="372"/>
      <c r="BXF11" s="372"/>
      <c r="BXG11" s="372"/>
      <c r="BXH11" s="372"/>
      <c r="BXI11" s="372"/>
      <c r="BXJ11" s="372"/>
      <c r="BXK11" s="372"/>
      <c r="BXL11" s="372"/>
      <c r="BXM11" s="372"/>
      <c r="BXN11" s="372"/>
      <c r="BXO11" s="372"/>
      <c r="BXP11" s="372"/>
      <c r="BXQ11" s="372"/>
      <c r="BXR11" s="372"/>
      <c r="BXS11" s="372"/>
      <c r="BXT11" s="372"/>
      <c r="BXU11" s="372"/>
      <c r="BXV11" s="372"/>
      <c r="BXW11" s="372"/>
      <c r="BXX11" s="372"/>
      <c r="BXY11" s="372"/>
      <c r="BXZ11" s="372"/>
      <c r="BYA11" s="372"/>
      <c r="BYB11" s="372"/>
      <c r="BYC11" s="372"/>
      <c r="BYD11" s="372"/>
      <c r="BYE11" s="372"/>
      <c r="BYF11" s="372"/>
      <c r="BYG11" s="372"/>
      <c r="BYH11" s="372"/>
      <c r="BYI11" s="372"/>
      <c r="BYJ11" s="372"/>
      <c r="BYK11" s="372"/>
      <c r="BYL11" s="372"/>
      <c r="BYM11" s="372"/>
      <c r="BYN11" s="372"/>
      <c r="BYO11" s="372"/>
      <c r="BYP11" s="372"/>
      <c r="BYQ11" s="372"/>
      <c r="BYR11" s="372"/>
      <c r="BYS11" s="372"/>
      <c r="BYT11" s="372"/>
      <c r="BYU11" s="372"/>
      <c r="BYV11" s="372"/>
      <c r="BYW11" s="372"/>
      <c r="BYX11" s="372"/>
      <c r="BYY11" s="372"/>
      <c r="BYZ11" s="372"/>
      <c r="BZA11" s="372"/>
      <c r="BZB11" s="372"/>
      <c r="BZC11" s="372"/>
      <c r="BZD11" s="372"/>
      <c r="BZE11" s="372"/>
      <c r="BZF11" s="372"/>
      <c r="BZG11" s="372"/>
      <c r="BZH11" s="372"/>
      <c r="BZI11" s="372"/>
      <c r="BZJ11" s="372"/>
      <c r="BZK11" s="372"/>
      <c r="BZL11" s="372"/>
      <c r="BZM11" s="372"/>
      <c r="BZN11" s="372"/>
      <c r="BZO11" s="372"/>
      <c r="BZP11" s="372"/>
      <c r="BZQ11" s="372"/>
      <c r="BZR11" s="372"/>
      <c r="BZS11" s="372"/>
      <c r="BZT11" s="372"/>
      <c r="BZU11" s="372"/>
      <c r="BZV11" s="372"/>
      <c r="BZW11" s="372"/>
      <c r="BZX11" s="372"/>
      <c r="BZY11" s="372"/>
      <c r="BZZ11" s="372"/>
      <c r="CAA11" s="372"/>
      <c r="CAB11" s="372"/>
      <c r="CAC11" s="372"/>
      <c r="CAD11" s="372"/>
      <c r="CAE11" s="372"/>
      <c r="CAF11" s="372"/>
      <c r="CAG11" s="372"/>
      <c r="CAH11" s="372"/>
      <c r="CAI11" s="372"/>
      <c r="CAJ11" s="372"/>
      <c r="CAK11" s="372"/>
      <c r="CAL11" s="372"/>
      <c r="CAM11" s="372"/>
      <c r="CAN11" s="372"/>
      <c r="CAO11" s="372"/>
      <c r="CAP11" s="372"/>
      <c r="CAQ11" s="372"/>
      <c r="CAR11" s="372"/>
      <c r="CAS11" s="372"/>
      <c r="CAT11" s="372"/>
      <c r="CAU11" s="372"/>
      <c r="CAV11" s="372"/>
      <c r="CAW11" s="372"/>
      <c r="CAX11" s="372"/>
      <c r="CAY11" s="372"/>
      <c r="CAZ11" s="372"/>
      <c r="CBA11" s="372"/>
      <c r="CBB11" s="372"/>
      <c r="CBC11" s="372"/>
      <c r="CBD11" s="372"/>
      <c r="CBE11" s="372"/>
      <c r="CBF11" s="372"/>
      <c r="CBG11" s="372"/>
      <c r="CBH11" s="372"/>
      <c r="CBI11" s="372"/>
      <c r="CBJ11" s="372"/>
      <c r="CBK11" s="372"/>
      <c r="CBL11" s="372"/>
      <c r="CBM11" s="372"/>
      <c r="CBN11" s="372"/>
      <c r="CBO11" s="372"/>
      <c r="CBP11" s="372"/>
      <c r="CBQ11" s="372"/>
      <c r="CBR11" s="372"/>
      <c r="CBS11" s="372"/>
      <c r="CBT11" s="372"/>
      <c r="CBU11" s="372"/>
      <c r="CBV11" s="372"/>
      <c r="CBW11" s="372"/>
      <c r="CBX11" s="372"/>
      <c r="CBY11" s="372"/>
      <c r="CBZ11" s="372"/>
      <c r="CCA11" s="372"/>
      <c r="CCB11" s="372"/>
      <c r="CCC11" s="372"/>
      <c r="CCD11" s="372"/>
      <c r="CCE11" s="372"/>
      <c r="CCF11" s="372"/>
      <c r="CCG11" s="372"/>
      <c r="CCH11" s="372"/>
      <c r="CCI11" s="372"/>
      <c r="CCJ11" s="372"/>
      <c r="CCK11" s="372"/>
      <c r="CCL11" s="372"/>
      <c r="CCM11" s="372"/>
      <c r="CCN11" s="372"/>
      <c r="CCO11" s="372"/>
      <c r="CCP11" s="372"/>
      <c r="CCQ11" s="372"/>
      <c r="CCR11" s="372"/>
      <c r="CCS11" s="372"/>
      <c r="CCT11" s="372"/>
      <c r="CCU11" s="372"/>
      <c r="CCV11" s="372"/>
      <c r="CCW11" s="372"/>
      <c r="CCX11" s="372"/>
      <c r="CCY11" s="372"/>
      <c r="CCZ11" s="372"/>
      <c r="CDA11" s="372"/>
      <c r="CDB11" s="372"/>
      <c r="CDC11" s="372"/>
      <c r="CDD11" s="372"/>
      <c r="CDE11" s="372"/>
      <c r="CDF11" s="372"/>
      <c r="CDG11" s="372"/>
      <c r="CDH11" s="372"/>
      <c r="CDI11" s="372"/>
      <c r="CDJ11" s="372"/>
      <c r="CDK11" s="372"/>
      <c r="CDL11" s="372"/>
      <c r="CDM11" s="372"/>
      <c r="CDN11" s="372"/>
      <c r="CDO11" s="372"/>
      <c r="CDP11" s="372"/>
      <c r="CDQ11" s="372"/>
      <c r="CDR11" s="372"/>
      <c r="CDS11" s="372"/>
      <c r="CDT11" s="372"/>
      <c r="CDU11" s="372"/>
      <c r="CDV11" s="372"/>
      <c r="CDW11" s="372"/>
      <c r="CDX11" s="372"/>
      <c r="CDY11" s="372"/>
      <c r="CDZ11" s="372"/>
      <c r="CEA11" s="372"/>
      <c r="CEB11" s="372"/>
      <c r="CEC11" s="372"/>
      <c r="CED11" s="372"/>
      <c r="CEE11" s="372"/>
      <c r="CEF11" s="372"/>
      <c r="CEG11" s="372"/>
      <c r="CEH11" s="372"/>
      <c r="CEI11" s="372"/>
      <c r="CEJ11" s="372"/>
      <c r="CEK11" s="372"/>
      <c r="CEL11" s="372"/>
      <c r="CEM11" s="372"/>
      <c r="CEN11" s="372"/>
      <c r="CEO11" s="372"/>
      <c r="CEP11" s="372"/>
      <c r="CEQ11" s="372"/>
      <c r="CER11" s="372"/>
      <c r="CES11" s="372"/>
      <c r="CET11" s="372"/>
      <c r="CEU11" s="372"/>
      <c r="CEV11" s="372"/>
      <c r="CEW11" s="372"/>
      <c r="CEX11" s="372"/>
      <c r="CEY11" s="372"/>
      <c r="CEZ11" s="372"/>
      <c r="CFA11" s="372"/>
      <c r="CFB11" s="372"/>
      <c r="CFC11" s="372"/>
      <c r="CFD11" s="372"/>
      <c r="CFE11" s="372"/>
      <c r="CFF11" s="372"/>
      <c r="CFG11" s="372"/>
      <c r="CFH11" s="372"/>
      <c r="CFI11" s="372"/>
      <c r="CFJ11" s="372"/>
      <c r="CFK11" s="372"/>
      <c r="CFL11" s="372"/>
      <c r="CFM11" s="372"/>
      <c r="CFN11" s="372"/>
      <c r="CFO11" s="372"/>
      <c r="CFP11" s="372"/>
      <c r="CFQ11" s="372"/>
      <c r="CFR11" s="372"/>
      <c r="CFS11" s="372"/>
      <c r="CFT11" s="372"/>
      <c r="CFU11" s="372"/>
      <c r="CFV11" s="372"/>
    </row>
    <row r="12" spans="1:2206" s="177" customFormat="1" ht="25.5" customHeight="1">
      <c r="A12" s="592">
        <f t="shared" si="0"/>
        <v>9</v>
      </c>
      <c r="B12" s="593">
        <v>9.9999999999999998E-17</v>
      </c>
      <c r="C12" s="269">
        <v>3.74</v>
      </c>
      <c r="D12" s="277" t="s">
        <v>13</v>
      </c>
      <c r="E12" s="271">
        <v>18.3</v>
      </c>
      <c r="F12" s="264"/>
      <c r="G12" s="264"/>
      <c r="H12" s="264"/>
      <c r="I12" s="264"/>
      <c r="J12" s="264"/>
      <c r="K12" s="264"/>
      <c r="L12" s="276" t="s">
        <v>211</v>
      </c>
      <c r="M12" s="597">
        <f>SUMPRODUCT((E$3:K$3="토사")*(E12:K12)*((E$2:K$2="형식-5")*1.488+(E$2:K$2="형식-7")*1.463+(E$2:K$2="형식-8")*1.838))</f>
        <v>27.230399999999999</v>
      </c>
      <c r="N12" s="595">
        <f>SUMPRODUCT((E$3:K$3="리핑")*(E12:K12)*((E$2:K$2="형식-5")*1.488+(E$2:K$2="형식-7")*1.463+(E$2:K$2="형식-8")*1.838))</f>
        <v>0</v>
      </c>
      <c r="O12" s="276">
        <f>SUMPRODUCT((E$3:K$3="발파")*(E12:K12)*((E$2:K$2="형식-5")*0.546+(E$2:K$2="형식-7")*1.463+(E$2:K$2="형식-8")*1.838))</f>
        <v>0</v>
      </c>
      <c r="P12" s="596">
        <f>SUMPRODUCT((E$3:K$3="토사")*(E12:K12)*((E$2:K$2="형식-5")*0.942+(E$2:K$2="형식-7")*0.943+(E$2:K$2="형식-8")*1.163))</f>
        <v>17.238599999999998</v>
      </c>
      <c r="Q12" s="276">
        <f>SUMPRODUCT((E$3:K$3="리핑")*(E12:K12)*((E$2:K$2="형식-5")*0.942+(E$2:K$2="형식-7")*0.943+(E$2:K$2="형식-8")*1.163))</f>
        <v>0</v>
      </c>
      <c r="R12" s="596">
        <f>ROUND(
  1.03*
  SUMPRODUCT(
    (E$2:K$2="형식-5")*
    ((E$3:K$3="토사")+(E$3:K$3="리핑")+(E$3:K$3="발파"))*
    (E12:K12)
  )
  *0.00166,3)</f>
        <v>3.1E-2</v>
      </c>
      <c r="S12" s="369">
        <f>ROUND(
  0.03*
  SUMPRODUCT(
    (E$2:K$2="형식-5")*
    ((E$3:K$3="토사")+(E$3:K$3="리핑")+(E$3:K$3="발파"))*
    (E12:K12)
  )
  *0.00166,3)</f>
        <v>1E-3</v>
      </c>
      <c r="T12" s="596"/>
      <c r="U12" s="596"/>
      <c r="V12" s="596"/>
      <c r="W12" s="369"/>
      <c r="X12" s="372"/>
      <c r="Y12" s="372"/>
      <c r="Z12" s="372"/>
      <c r="AA12" s="372"/>
      <c r="AB12" s="372"/>
      <c r="AC12" s="372"/>
      <c r="AD12" s="372"/>
      <c r="AE12" s="372"/>
      <c r="AF12" s="372"/>
      <c r="AG12" s="372"/>
      <c r="AH12" s="372"/>
      <c r="AI12" s="372"/>
      <c r="AJ12" s="372"/>
      <c r="AK12" s="372"/>
      <c r="AL12" s="372"/>
      <c r="AM12" s="372"/>
      <c r="AN12" s="372"/>
      <c r="AO12" s="372"/>
      <c r="AP12" s="372"/>
      <c r="AQ12" s="372"/>
      <c r="AR12" s="372"/>
      <c r="AS12" s="372"/>
      <c r="AT12" s="372"/>
      <c r="AU12" s="372"/>
      <c r="AV12" s="372"/>
      <c r="AW12" s="372"/>
      <c r="AX12" s="372"/>
      <c r="AY12" s="372"/>
      <c r="AZ12" s="372"/>
      <c r="BA12" s="372"/>
      <c r="BB12" s="372"/>
      <c r="BC12" s="372"/>
      <c r="BD12" s="372"/>
      <c r="BE12" s="372"/>
      <c r="BF12" s="372"/>
      <c r="BG12" s="372"/>
      <c r="BH12" s="372"/>
      <c r="BI12" s="372"/>
      <c r="BJ12" s="372"/>
      <c r="BK12" s="372"/>
      <c r="BL12" s="372"/>
      <c r="BM12" s="372"/>
      <c r="BN12" s="372"/>
      <c r="BO12" s="372"/>
      <c r="BP12" s="372"/>
      <c r="BQ12" s="372"/>
      <c r="BR12" s="372"/>
      <c r="BS12" s="372"/>
      <c r="BT12" s="372"/>
      <c r="BU12" s="372"/>
      <c r="BV12" s="372"/>
      <c r="BW12" s="372"/>
      <c r="BX12" s="372"/>
      <c r="BY12" s="372"/>
      <c r="BZ12" s="372"/>
      <c r="CA12" s="372"/>
      <c r="CB12" s="372"/>
      <c r="CC12" s="372"/>
      <c r="CD12" s="372"/>
      <c r="CE12" s="372"/>
      <c r="CF12" s="372"/>
      <c r="CG12" s="372"/>
      <c r="CH12" s="372"/>
      <c r="CI12" s="372"/>
      <c r="CJ12" s="372"/>
      <c r="CK12" s="372"/>
      <c r="CL12" s="372"/>
      <c r="CM12" s="372"/>
      <c r="CN12" s="372"/>
      <c r="CO12" s="372"/>
      <c r="CP12" s="372"/>
      <c r="CQ12" s="372"/>
      <c r="CR12" s="372"/>
      <c r="CS12" s="372"/>
      <c r="CT12" s="372"/>
      <c r="CU12" s="372"/>
      <c r="CV12" s="372"/>
      <c r="CW12" s="372"/>
      <c r="CX12" s="372"/>
      <c r="CY12" s="372"/>
      <c r="CZ12" s="372"/>
      <c r="DA12" s="372"/>
      <c r="DB12" s="372"/>
      <c r="DC12" s="372"/>
      <c r="DD12" s="372"/>
      <c r="DE12" s="372"/>
      <c r="DF12" s="372"/>
      <c r="DG12" s="372"/>
      <c r="DH12" s="372"/>
      <c r="DI12" s="372"/>
      <c r="DJ12" s="372"/>
      <c r="DK12" s="372"/>
      <c r="DL12" s="372"/>
      <c r="DM12" s="372"/>
      <c r="DN12" s="372"/>
      <c r="DO12" s="372"/>
      <c r="DP12" s="372"/>
      <c r="DQ12" s="372"/>
      <c r="DR12" s="372"/>
      <c r="DS12" s="372"/>
      <c r="DT12" s="372"/>
      <c r="DU12" s="372"/>
      <c r="DV12" s="372"/>
      <c r="DW12" s="372"/>
      <c r="DX12" s="372"/>
      <c r="DY12" s="372"/>
      <c r="DZ12" s="372"/>
      <c r="EA12" s="372"/>
      <c r="EB12" s="372"/>
      <c r="EC12" s="372"/>
      <c r="ED12" s="372"/>
      <c r="EE12" s="372"/>
      <c r="EF12" s="372"/>
      <c r="EG12" s="372"/>
      <c r="EH12" s="372"/>
      <c r="EI12" s="372"/>
      <c r="EJ12" s="372"/>
      <c r="EK12" s="372"/>
      <c r="EL12" s="372"/>
      <c r="EM12" s="372"/>
      <c r="EN12" s="372"/>
      <c r="EO12" s="372"/>
      <c r="EP12" s="372"/>
      <c r="EQ12" s="372"/>
      <c r="ER12" s="372"/>
      <c r="ES12" s="372"/>
      <c r="ET12" s="372"/>
      <c r="EU12" s="372"/>
      <c r="EV12" s="372"/>
      <c r="EW12" s="372"/>
      <c r="EX12" s="372"/>
      <c r="EY12" s="372"/>
      <c r="EZ12" s="372"/>
      <c r="FA12" s="372"/>
      <c r="FB12" s="372"/>
      <c r="FC12" s="372"/>
      <c r="FD12" s="372"/>
      <c r="FE12" s="372"/>
      <c r="FF12" s="372"/>
      <c r="FG12" s="372"/>
      <c r="FH12" s="372"/>
      <c r="FI12" s="372"/>
      <c r="FJ12" s="372"/>
      <c r="FK12" s="372"/>
      <c r="FL12" s="372"/>
      <c r="FM12" s="372"/>
      <c r="FN12" s="372"/>
      <c r="FO12" s="372"/>
      <c r="FP12" s="372"/>
      <c r="FQ12" s="372"/>
      <c r="FR12" s="372"/>
      <c r="FS12" s="372"/>
      <c r="FT12" s="372"/>
      <c r="FU12" s="372"/>
      <c r="FV12" s="372"/>
      <c r="FW12" s="372"/>
      <c r="FX12" s="372"/>
      <c r="FY12" s="372"/>
      <c r="FZ12" s="372"/>
      <c r="GA12" s="372"/>
      <c r="GB12" s="372"/>
      <c r="GC12" s="372"/>
      <c r="GD12" s="372"/>
      <c r="GE12" s="372"/>
      <c r="GF12" s="372"/>
      <c r="GG12" s="372"/>
      <c r="GH12" s="372"/>
      <c r="GI12" s="372"/>
      <c r="GJ12" s="372"/>
      <c r="GK12" s="372"/>
      <c r="GL12" s="372"/>
      <c r="GM12" s="372"/>
      <c r="GN12" s="372"/>
      <c r="GO12" s="372"/>
      <c r="GP12" s="372"/>
      <c r="GQ12" s="372"/>
      <c r="GR12" s="372"/>
      <c r="GS12" s="372"/>
      <c r="GT12" s="372"/>
      <c r="GU12" s="372"/>
      <c r="GV12" s="372"/>
      <c r="GW12" s="372"/>
      <c r="GX12" s="372"/>
      <c r="GY12" s="372"/>
      <c r="GZ12" s="372"/>
      <c r="HA12" s="372"/>
      <c r="HB12" s="372"/>
      <c r="HC12" s="372"/>
      <c r="HD12" s="372"/>
      <c r="HE12" s="372"/>
      <c r="HF12" s="372"/>
      <c r="HG12" s="372"/>
      <c r="HH12" s="372"/>
      <c r="HI12" s="372"/>
      <c r="HJ12" s="372"/>
      <c r="HK12" s="372"/>
      <c r="HL12" s="372"/>
      <c r="HM12" s="372"/>
      <c r="HN12" s="372"/>
      <c r="HO12" s="372"/>
      <c r="HP12" s="372"/>
      <c r="HQ12" s="372"/>
      <c r="HR12" s="372"/>
      <c r="HS12" s="372"/>
      <c r="HT12" s="372"/>
      <c r="HU12" s="372"/>
      <c r="HV12" s="372"/>
      <c r="HW12" s="372"/>
      <c r="HX12" s="372"/>
      <c r="HY12" s="372"/>
      <c r="HZ12" s="372"/>
      <c r="IA12" s="372"/>
      <c r="IB12" s="372"/>
      <c r="IC12" s="372"/>
      <c r="ID12" s="372"/>
      <c r="IE12" s="372"/>
      <c r="IF12" s="372"/>
      <c r="IG12" s="372"/>
      <c r="IH12" s="372"/>
      <c r="II12" s="372"/>
      <c r="IJ12" s="372"/>
      <c r="IK12" s="372"/>
      <c r="IL12" s="372"/>
      <c r="IM12" s="372"/>
      <c r="IN12" s="372"/>
      <c r="IO12" s="372"/>
      <c r="IP12" s="372"/>
      <c r="IQ12" s="372"/>
      <c r="IR12" s="372"/>
      <c r="IS12" s="372"/>
      <c r="IT12" s="372"/>
      <c r="IU12" s="372"/>
      <c r="IV12" s="372"/>
      <c r="IW12" s="372"/>
      <c r="IX12" s="372"/>
      <c r="IY12" s="372"/>
      <c r="IZ12" s="372"/>
      <c r="JA12" s="372"/>
      <c r="JB12" s="372"/>
      <c r="JC12" s="372"/>
      <c r="JD12" s="372"/>
      <c r="JE12" s="372"/>
      <c r="JF12" s="372"/>
      <c r="JG12" s="372"/>
      <c r="JH12" s="372"/>
      <c r="JI12" s="372"/>
      <c r="JJ12" s="372"/>
      <c r="JK12" s="372"/>
      <c r="JL12" s="372"/>
      <c r="JM12" s="372"/>
      <c r="JN12" s="372"/>
      <c r="JO12" s="372"/>
      <c r="JP12" s="372"/>
      <c r="JQ12" s="372"/>
      <c r="JR12" s="372"/>
      <c r="JS12" s="372"/>
      <c r="JT12" s="372"/>
      <c r="JU12" s="372"/>
      <c r="JV12" s="372"/>
      <c r="JW12" s="372"/>
      <c r="JX12" s="372"/>
      <c r="JY12" s="372"/>
      <c r="JZ12" s="372"/>
      <c r="KA12" s="372"/>
      <c r="KB12" s="372"/>
      <c r="KC12" s="372"/>
      <c r="KD12" s="372"/>
      <c r="KE12" s="372"/>
      <c r="KF12" s="372"/>
      <c r="KG12" s="372"/>
      <c r="KH12" s="372"/>
      <c r="KI12" s="372"/>
      <c r="KJ12" s="372"/>
      <c r="KK12" s="372"/>
      <c r="KL12" s="372"/>
      <c r="KM12" s="372"/>
      <c r="KN12" s="372"/>
      <c r="KO12" s="372"/>
      <c r="KP12" s="372"/>
      <c r="KQ12" s="372"/>
      <c r="KR12" s="372"/>
      <c r="KS12" s="372"/>
      <c r="KT12" s="372"/>
      <c r="KU12" s="372"/>
      <c r="KV12" s="372"/>
      <c r="KW12" s="372"/>
      <c r="KX12" s="372"/>
      <c r="KY12" s="372"/>
      <c r="KZ12" s="372"/>
      <c r="LA12" s="372"/>
      <c r="LB12" s="372"/>
      <c r="LC12" s="372"/>
      <c r="LD12" s="372"/>
      <c r="LE12" s="372"/>
      <c r="LF12" s="372"/>
      <c r="LG12" s="372"/>
      <c r="LH12" s="372"/>
      <c r="LI12" s="372"/>
      <c r="LJ12" s="372"/>
      <c r="LK12" s="372"/>
      <c r="LL12" s="372"/>
      <c r="LM12" s="372"/>
      <c r="LN12" s="372"/>
      <c r="LO12" s="372"/>
      <c r="LP12" s="372"/>
      <c r="LQ12" s="372"/>
      <c r="LR12" s="372"/>
      <c r="LS12" s="372"/>
      <c r="LT12" s="372"/>
      <c r="LU12" s="372"/>
      <c r="LV12" s="372"/>
      <c r="LW12" s="372"/>
      <c r="LX12" s="372"/>
      <c r="LY12" s="372"/>
      <c r="LZ12" s="372"/>
      <c r="MA12" s="372"/>
      <c r="MB12" s="372"/>
      <c r="MC12" s="372"/>
      <c r="MD12" s="372"/>
      <c r="ME12" s="372"/>
      <c r="MF12" s="372"/>
      <c r="MG12" s="372"/>
      <c r="MH12" s="372"/>
      <c r="MI12" s="372"/>
      <c r="MJ12" s="372"/>
      <c r="MK12" s="372"/>
      <c r="ML12" s="372"/>
      <c r="MM12" s="372"/>
      <c r="MN12" s="372"/>
      <c r="MO12" s="372"/>
      <c r="MP12" s="372"/>
      <c r="MQ12" s="372"/>
      <c r="MR12" s="372"/>
      <c r="MS12" s="372"/>
      <c r="MT12" s="372"/>
      <c r="MU12" s="372"/>
      <c r="MV12" s="372"/>
      <c r="MW12" s="372"/>
      <c r="MX12" s="372"/>
      <c r="MY12" s="372"/>
      <c r="MZ12" s="372"/>
      <c r="NA12" s="372"/>
      <c r="NB12" s="372"/>
      <c r="NC12" s="372"/>
      <c r="ND12" s="372"/>
      <c r="NE12" s="372"/>
      <c r="NF12" s="372"/>
      <c r="NG12" s="372"/>
      <c r="NH12" s="372"/>
      <c r="NI12" s="372"/>
      <c r="NJ12" s="372"/>
      <c r="NK12" s="372"/>
      <c r="NL12" s="372"/>
      <c r="NM12" s="372"/>
      <c r="NN12" s="372"/>
      <c r="NO12" s="372"/>
      <c r="NP12" s="372"/>
      <c r="NQ12" s="372"/>
      <c r="NR12" s="372"/>
      <c r="NS12" s="372"/>
      <c r="NT12" s="372"/>
      <c r="NU12" s="372"/>
      <c r="NV12" s="372"/>
      <c r="NW12" s="372"/>
      <c r="NX12" s="372"/>
      <c r="NY12" s="372"/>
      <c r="NZ12" s="372"/>
      <c r="OA12" s="372"/>
      <c r="OB12" s="372"/>
      <c r="OC12" s="372"/>
      <c r="OD12" s="372"/>
      <c r="OE12" s="372"/>
      <c r="OF12" s="372"/>
      <c r="OG12" s="372"/>
      <c r="OH12" s="372"/>
      <c r="OI12" s="372"/>
      <c r="OJ12" s="372"/>
      <c r="OK12" s="372"/>
      <c r="OL12" s="372"/>
      <c r="OM12" s="372"/>
      <c r="ON12" s="372"/>
      <c r="OO12" s="372"/>
      <c r="OP12" s="372"/>
      <c r="OQ12" s="372"/>
      <c r="OR12" s="372"/>
      <c r="OS12" s="372"/>
      <c r="OT12" s="372"/>
      <c r="OU12" s="372"/>
      <c r="OV12" s="372"/>
      <c r="OW12" s="372"/>
      <c r="OX12" s="372"/>
      <c r="OY12" s="372"/>
      <c r="OZ12" s="372"/>
      <c r="PA12" s="372"/>
      <c r="PB12" s="372"/>
      <c r="PC12" s="372"/>
      <c r="PD12" s="372"/>
      <c r="PE12" s="372"/>
      <c r="PF12" s="372"/>
      <c r="PG12" s="372"/>
      <c r="PH12" s="372"/>
      <c r="PI12" s="372"/>
      <c r="PJ12" s="372"/>
      <c r="PK12" s="372"/>
      <c r="PL12" s="372"/>
      <c r="PM12" s="372"/>
      <c r="PN12" s="372"/>
      <c r="PO12" s="372"/>
      <c r="PP12" s="372"/>
      <c r="PQ12" s="372"/>
      <c r="PR12" s="372"/>
      <c r="PS12" s="372"/>
      <c r="PT12" s="372"/>
      <c r="PU12" s="372"/>
      <c r="PV12" s="372"/>
      <c r="PW12" s="372"/>
      <c r="PX12" s="372"/>
      <c r="PY12" s="372"/>
      <c r="PZ12" s="372"/>
      <c r="QA12" s="372"/>
      <c r="QB12" s="372"/>
      <c r="QC12" s="372"/>
      <c r="QD12" s="372"/>
      <c r="QE12" s="372"/>
      <c r="QF12" s="372"/>
      <c r="QG12" s="372"/>
      <c r="QH12" s="372"/>
      <c r="QI12" s="372"/>
      <c r="QJ12" s="372"/>
      <c r="QK12" s="372"/>
      <c r="QL12" s="372"/>
      <c r="QM12" s="372"/>
      <c r="QN12" s="372"/>
      <c r="QO12" s="372"/>
      <c r="QP12" s="372"/>
      <c r="QQ12" s="372"/>
      <c r="QR12" s="372"/>
      <c r="QS12" s="372"/>
      <c r="QT12" s="372"/>
      <c r="QU12" s="372"/>
      <c r="QV12" s="372"/>
      <c r="QW12" s="372"/>
      <c r="QX12" s="372"/>
      <c r="QY12" s="372"/>
      <c r="QZ12" s="372"/>
      <c r="RA12" s="372"/>
      <c r="RB12" s="372"/>
      <c r="RC12" s="372"/>
      <c r="RD12" s="372"/>
      <c r="RE12" s="372"/>
      <c r="RF12" s="372"/>
      <c r="RG12" s="372"/>
      <c r="RH12" s="372"/>
      <c r="RI12" s="372"/>
      <c r="RJ12" s="372"/>
      <c r="RK12" s="372"/>
      <c r="RL12" s="372"/>
      <c r="RM12" s="372"/>
      <c r="RN12" s="372"/>
      <c r="RO12" s="372"/>
      <c r="RP12" s="372"/>
      <c r="RQ12" s="372"/>
      <c r="RR12" s="372"/>
      <c r="RS12" s="372"/>
      <c r="RT12" s="372"/>
      <c r="RU12" s="372"/>
      <c r="RV12" s="372"/>
      <c r="RW12" s="372"/>
      <c r="RX12" s="372"/>
      <c r="RY12" s="372"/>
      <c r="RZ12" s="372"/>
      <c r="SA12" s="372"/>
      <c r="SB12" s="372"/>
      <c r="SC12" s="372"/>
      <c r="SD12" s="372"/>
      <c r="SE12" s="372"/>
      <c r="SF12" s="372"/>
      <c r="SG12" s="372"/>
      <c r="SH12" s="372"/>
      <c r="SI12" s="372"/>
      <c r="SJ12" s="372"/>
      <c r="SK12" s="372"/>
      <c r="SL12" s="372"/>
      <c r="SM12" s="372"/>
      <c r="SN12" s="372"/>
      <c r="SO12" s="372"/>
      <c r="SP12" s="372"/>
      <c r="SQ12" s="372"/>
      <c r="SR12" s="372"/>
      <c r="SS12" s="372"/>
      <c r="ST12" s="372"/>
      <c r="SU12" s="372"/>
      <c r="SV12" s="372"/>
      <c r="SW12" s="372"/>
      <c r="SX12" s="372"/>
      <c r="SY12" s="372"/>
      <c r="SZ12" s="372"/>
      <c r="TA12" s="372"/>
      <c r="TB12" s="372"/>
      <c r="TC12" s="372"/>
      <c r="TD12" s="372"/>
      <c r="TE12" s="372"/>
      <c r="TF12" s="372"/>
      <c r="TG12" s="372"/>
      <c r="TH12" s="372"/>
      <c r="TI12" s="372"/>
      <c r="TJ12" s="372"/>
      <c r="TK12" s="372"/>
      <c r="TL12" s="372"/>
      <c r="TM12" s="372"/>
      <c r="TN12" s="372"/>
      <c r="TO12" s="372"/>
      <c r="TP12" s="372"/>
      <c r="TQ12" s="372"/>
      <c r="TR12" s="372"/>
      <c r="TS12" s="372"/>
      <c r="TT12" s="372"/>
      <c r="TU12" s="372"/>
      <c r="TV12" s="372"/>
      <c r="TW12" s="372"/>
      <c r="TX12" s="372"/>
      <c r="TY12" s="372"/>
      <c r="TZ12" s="372"/>
      <c r="UA12" s="372"/>
      <c r="UB12" s="372"/>
      <c r="UC12" s="372"/>
      <c r="UD12" s="372"/>
      <c r="UE12" s="372"/>
      <c r="UF12" s="372"/>
      <c r="UG12" s="372"/>
      <c r="UH12" s="372"/>
      <c r="UI12" s="372"/>
      <c r="UJ12" s="372"/>
      <c r="UK12" s="372"/>
      <c r="UL12" s="372"/>
      <c r="UM12" s="372"/>
      <c r="UN12" s="372"/>
      <c r="UO12" s="372"/>
      <c r="UP12" s="372"/>
      <c r="UQ12" s="372"/>
      <c r="UR12" s="372"/>
      <c r="US12" s="372"/>
      <c r="UT12" s="372"/>
      <c r="UU12" s="372"/>
      <c r="UV12" s="372"/>
      <c r="UW12" s="372"/>
      <c r="UX12" s="372"/>
      <c r="UY12" s="372"/>
      <c r="UZ12" s="372"/>
      <c r="VA12" s="372"/>
      <c r="VB12" s="372"/>
      <c r="VC12" s="372"/>
      <c r="VD12" s="372"/>
      <c r="VE12" s="372"/>
      <c r="VF12" s="372"/>
      <c r="VG12" s="372"/>
      <c r="VH12" s="372"/>
      <c r="VI12" s="372"/>
      <c r="VJ12" s="372"/>
      <c r="VK12" s="372"/>
      <c r="VL12" s="372"/>
      <c r="VM12" s="372"/>
      <c r="VN12" s="372"/>
      <c r="VO12" s="372"/>
      <c r="VP12" s="372"/>
      <c r="VQ12" s="372"/>
      <c r="VR12" s="372"/>
      <c r="VS12" s="372"/>
      <c r="VT12" s="372"/>
      <c r="VU12" s="372"/>
      <c r="VV12" s="372"/>
      <c r="VW12" s="372"/>
      <c r="VX12" s="372"/>
      <c r="VY12" s="372"/>
      <c r="VZ12" s="372"/>
      <c r="WA12" s="372"/>
      <c r="WB12" s="372"/>
      <c r="WC12" s="372"/>
      <c r="WD12" s="372"/>
      <c r="WE12" s="372"/>
      <c r="WF12" s="372"/>
      <c r="WG12" s="372"/>
      <c r="WH12" s="372"/>
      <c r="WI12" s="372"/>
      <c r="WJ12" s="372"/>
      <c r="WK12" s="372"/>
      <c r="WL12" s="372"/>
      <c r="WM12" s="372"/>
      <c r="WN12" s="372"/>
      <c r="WO12" s="372"/>
      <c r="WP12" s="372"/>
      <c r="WQ12" s="372"/>
      <c r="WR12" s="372"/>
      <c r="WS12" s="372"/>
      <c r="WT12" s="372"/>
      <c r="WU12" s="372"/>
      <c r="WV12" s="372"/>
      <c r="WW12" s="372"/>
      <c r="WX12" s="372"/>
      <c r="WY12" s="372"/>
      <c r="WZ12" s="372"/>
      <c r="XA12" s="372"/>
      <c r="XB12" s="372"/>
      <c r="XC12" s="372"/>
      <c r="XD12" s="372"/>
      <c r="XE12" s="372"/>
      <c r="XF12" s="372"/>
      <c r="XG12" s="372"/>
      <c r="XH12" s="372"/>
      <c r="XI12" s="372"/>
      <c r="XJ12" s="372"/>
      <c r="XK12" s="372"/>
      <c r="XL12" s="372"/>
      <c r="XM12" s="372"/>
      <c r="XN12" s="372"/>
      <c r="XO12" s="372"/>
      <c r="XP12" s="372"/>
      <c r="XQ12" s="372"/>
      <c r="XR12" s="372"/>
      <c r="XS12" s="372"/>
      <c r="XT12" s="372"/>
      <c r="XU12" s="372"/>
      <c r="XV12" s="372"/>
      <c r="XW12" s="372"/>
      <c r="XX12" s="372"/>
      <c r="XY12" s="372"/>
      <c r="XZ12" s="372"/>
      <c r="YA12" s="372"/>
      <c r="YB12" s="372"/>
      <c r="YC12" s="372"/>
      <c r="YD12" s="372"/>
      <c r="YE12" s="372"/>
      <c r="YF12" s="372"/>
      <c r="YG12" s="372"/>
      <c r="YH12" s="372"/>
      <c r="YI12" s="372"/>
      <c r="YJ12" s="372"/>
      <c r="YK12" s="372"/>
      <c r="YL12" s="372"/>
      <c r="YM12" s="372"/>
      <c r="YN12" s="372"/>
      <c r="YO12" s="372"/>
      <c r="YP12" s="372"/>
      <c r="YQ12" s="372"/>
      <c r="YR12" s="372"/>
      <c r="YS12" s="372"/>
      <c r="YT12" s="372"/>
      <c r="YU12" s="372"/>
      <c r="YV12" s="372"/>
      <c r="YW12" s="372"/>
      <c r="YX12" s="372"/>
      <c r="YY12" s="372"/>
      <c r="YZ12" s="372"/>
      <c r="ZA12" s="372"/>
      <c r="ZB12" s="372"/>
      <c r="ZC12" s="372"/>
      <c r="ZD12" s="372"/>
      <c r="ZE12" s="372"/>
      <c r="ZF12" s="372"/>
      <c r="ZG12" s="372"/>
      <c r="ZH12" s="372"/>
      <c r="ZI12" s="372"/>
      <c r="ZJ12" s="372"/>
      <c r="ZK12" s="372"/>
      <c r="ZL12" s="372"/>
      <c r="ZM12" s="372"/>
      <c r="ZN12" s="372"/>
      <c r="ZO12" s="372"/>
      <c r="ZP12" s="372"/>
      <c r="ZQ12" s="372"/>
      <c r="ZR12" s="372"/>
      <c r="ZS12" s="372"/>
      <c r="ZT12" s="372"/>
      <c r="ZU12" s="372"/>
      <c r="ZV12" s="372"/>
      <c r="ZW12" s="372"/>
      <c r="ZX12" s="372"/>
      <c r="ZY12" s="372"/>
      <c r="ZZ12" s="372"/>
      <c r="AAA12" s="372"/>
      <c r="AAB12" s="372"/>
      <c r="AAC12" s="372"/>
      <c r="AAD12" s="372"/>
      <c r="AAE12" s="372"/>
      <c r="AAF12" s="372"/>
      <c r="AAG12" s="372"/>
      <c r="AAH12" s="372"/>
      <c r="AAI12" s="372"/>
      <c r="AAJ12" s="372"/>
      <c r="AAK12" s="372"/>
      <c r="AAL12" s="372"/>
      <c r="AAM12" s="372"/>
      <c r="AAN12" s="372"/>
      <c r="AAO12" s="372"/>
      <c r="AAP12" s="372"/>
      <c r="AAQ12" s="372"/>
      <c r="AAR12" s="372"/>
      <c r="AAS12" s="372"/>
      <c r="AAT12" s="372"/>
      <c r="AAU12" s="372"/>
      <c r="AAV12" s="372"/>
      <c r="AAW12" s="372"/>
      <c r="AAX12" s="372"/>
      <c r="AAY12" s="372"/>
      <c r="AAZ12" s="372"/>
      <c r="ABA12" s="372"/>
      <c r="ABB12" s="372"/>
      <c r="ABC12" s="372"/>
      <c r="ABD12" s="372"/>
      <c r="ABE12" s="372"/>
      <c r="ABF12" s="372"/>
      <c r="ABG12" s="372"/>
      <c r="ABH12" s="372"/>
      <c r="ABI12" s="372"/>
      <c r="ABJ12" s="372"/>
      <c r="ABK12" s="372"/>
      <c r="ABL12" s="372"/>
      <c r="ABM12" s="372"/>
      <c r="ABN12" s="372"/>
      <c r="ABO12" s="372"/>
      <c r="ABP12" s="372"/>
      <c r="ABQ12" s="372"/>
      <c r="ABR12" s="372"/>
      <c r="ABS12" s="372"/>
      <c r="ABT12" s="372"/>
      <c r="ABU12" s="372"/>
      <c r="ABV12" s="372"/>
      <c r="ABW12" s="372"/>
      <c r="ABX12" s="372"/>
      <c r="ABY12" s="372"/>
      <c r="ABZ12" s="372"/>
      <c r="ACA12" s="372"/>
      <c r="ACB12" s="372"/>
      <c r="ACC12" s="372"/>
      <c r="ACD12" s="372"/>
      <c r="ACE12" s="372"/>
      <c r="ACF12" s="372"/>
      <c r="ACG12" s="372"/>
      <c r="ACH12" s="372"/>
      <c r="ACI12" s="372"/>
      <c r="ACJ12" s="372"/>
      <c r="ACK12" s="372"/>
      <c r="ACL12" s="372"/>
      <c r="ACM12" s="372"/>
      <c r="ACN12" s="372"/>
      <c r="ACO12" s="372"/>
      <c r="ACP12" s="372"/>
      <c r="ACQ12" s="372"/>
      <c r="ACR12" s="372"/>
      <c r="ACS12" s="372"/>
      <c r="ACT12" s="372"/>
      <c r="ACU12" s="372"/>
      <c r="ACV12" s="372"/>
      <c r="ACW12" s="372"/>
      <c r="ACX12" s="372"/>
      <c r="ACY12" s="372"/>
      <c r="ACZ12" s="372"/>
      <c r="ADA12" s="372"/>
      <c r="ADB12" s="372"/>
      <c r="ADC12" s="372"/>
      <c r="ADD12" s="372"/>
      <c r="ADE12" s="372"/>
      <c r="ADF12" s="372"/>
      <c r="ADG12" s="372"/>
      <c r="ADH12" s="372"/>
      <c r="ADI12" s="372"/>
      <c r="ADJ12" s="372"/>
      <c r="ADK12" s="372"/>
      <c r="ADL12" s="372"/>
      <c r="ADM12" s="372"/>
      <c r="ADN12" s="372"/>
      <c r="ADO12" s="372"/>
      <c r="ADP12" s="372"/>
      <c r="ADQ12" s="372"/>
      <c r="ADR12" s="372"/>
      <c r="ADS12" s="372"/>
      <c r="ADT12" s="372"/>
      <c r="ADU12" s="372"/>
      <c r="ADV12" s="372"/>
      <c r="ADW12" s="372"/>
      <c r="ADX12" s="372"/>
      <c r="ADY12" s="372"/>
      <c r="ADZ12" s="372"/>
      <c r="AEA12" s="372"/>
      <c r="AEB12" s="372"/>
      <c r="AEC12" s="372"/>
      <c r="AED12" s="372"/>
      <c r="AEE12" s="372"/>
      <c r="AEF12" s="372"/>
      <c r="AEG12" s="372"/>
      <c r="AEH12" s="372"/>
      <c r="AEI12" s="372"/>
      <c r="AEJ12" s="372"/>
      <c r="AEK12" s="372"/>
      <c r="AEL12" s="372"/>
      <c r="AEM12" s="372"/>
      <c r="AEN12" s="372"/>
      <c r="AEO12" s="372"/>
      <c r="AEP12" s="372"/>
      <c r="AEQ12" s="372"/>
      <c r="AER12" s="372"/>
      <c r="AES12" s="372"/>
      <c r="AET12" s="372"/>
      <c r="AEU12" s="372"/>
      <c r="AEV12" s="372"/>
      <c r="AEW12" s="372"/>
      <c r="AEX12" s="372"/>
      <c r="AEY12" s="372"/>
      <c r="AEZ12" s="372"/>
      <c r="AFA12" s="372"/>
      <c r="AFB12" s="372"/>
      <c r="AFC12" s="372"/>
      <c r="AFD12" s="372"/>
      <c r="AFE12" s="372"/>
      <c r="AFF12" s="372"/>
      <c r="AFG12" s="372"/>
      <c r="AFH12" s="372"/>
      <c r="AFI12" s="372"/>
      <c r="AFJ12" s="372"/>
      <c r="AFK12" s="372"/>
      <c r="AFL12" s="372"/>
      <c r="AFM12" s="372"/>
      <c r="AFN12" s="372"/>
      <c r="AFO12" s="372"/>
      <c r="AFP12" s="372"/>
      <c r="AFQ12" s="372"/>
      <c r="AFR12" s="372"/>
      <c r="AFS12" s="372"/>
      <c r="AFT12" s="372"/>
      <c r="AFU12" s="372"/>
      <c r="AFV12" s="372"/>
      <c r="AFW12" s="372"/>
      <c r="AFX12" s="372"/>
      <c r="AFY12" s="372"/>
      <c r="AFZ12" s="372"/>
      <c r="AGA12" s="372"/>
      <c r="AGB12" s="372"/>
      <c r="AGC12" s="372"/>
      <c r="AGD12" s="372"/>
      <c r="AGE12" s="372"/>
      <c r="AGF12" s="372"/>
      <c r="AGG12" s="372"/>
      <c r="AGH12" s="372"/>
      <c r="AGI12" s="372"/>
      <c r="AGJ12" s="372"/>
      <c r="AGK12" s="372"/>
      <c r="AGL12" s="372"/>
      <c r="AGM12" s="372"/>
      <c r="AGN12" s="372"/>
      <c r="AGO12" s="372"/>
      <c r="AGP12" s="372"/>
      <c r="AGQ12" s="372"/>
      <c r="AGR12" s="372"/>
      <c r="AGS12" s="372"/>
      <c r="AGT12" s="372"/>
      <c r="AGU12" s="372"/>
      <c r="AGV12" s="372"/>
      <c r="AGW12" s="372"/>
      <c r="AGX12" s="372"/>
      <c r="AGY12" s="372"/>
      <c r="AGZ12" s="372"/>
      <c r="AHA12" s="372"/>
      <c r="AHB12" s="372"/>
      <c r="AHC12" s="372"/>
      <c r="AHD12" s="372"/>
      <c r="AHE12" s="372"/>
      <c r="AHF12" s="372"/>
      <c r="AHG12" s="372"/>
      <c r="AHH12" s="372"/>
      <c r="AHI12" s="372"/>
      <c r="AHJ12" s="372"/>
      <c r="AHK12" s="372"/>
      <c r="AHL12" s="372"/>
      <c r="AHM12" s="372"/>
      <c r="AHN12" s="372"/>
      <c r="AHO12" s="372"/>
      <c r="AHP12" s="372"/>
      <c r="AHQ12" s="372"/>
      <c r="AHR12" s="372"/>
      <c r="AHS12" s="372"/>
      <c r="AHT12" s="372"/>
      <c r="AHU12" s="372"/>
      <c r="AHV12" s="372"/>
      <c r="AHW12" s="372"/>
      <c r="AHX12" s="372"/>
      <c r="AHY12" s="372"/>
      <c r="AHZ12" s="372"/>
      <c r="AIA12" s="372"/>
      <c r="AIB12" s="372"/>
      <c r="AIC12" s="372"/>
      <c r="AID12" s="372"/>
      <c r="AIE12" s="372"/>
      <c r="AIF12" s="372"/>
      <c r="AIG12" s="372"/>
      <c r="AIH12" s="372"/>
      <c r="AII12" s="372"/>
      <c r="AIJ12" s="372"/>
      <c r="AIK12" s="372"/>
      <c r="AIL12" s="372"/>
      <c r="AIM12" s="372"/>
      <c r="AIN12" s="372"/>
      <c r="AIO12" s="372"/>
      <c r="AIP12" s="372"/>
      <c r="AIQ12" s="372"/>
      <c r="AIR12" s="372"/>
      <c r="AIS12" s="372"/>
      <c r="AIT12" s="372"/>
      <c r="AIU12" s="372"/>
      <c r="AIV12" s="372"/>
      <c r="AIW12" s="372"/>
      <c r="AIX12" s="372"/>
      <c r="AIY12" s="372"/>
      <c r="AIZ12" s="372"/>
      <c r="AJA12" s="372"/>
      <c r="AJB12" s="372"/>
      <c r="AJC12" s="372"/>
      <c r="AJD12" s="372"/>
      <c r="AJE12" s="372"/>
      <c r="AJF12" s="372"/>
      <c r="AJG12" s="372"/>
      <c r="AJH12" s="372"/>
      <c r="AJI12" s="372"/>
      <c r="AJJ12" s="372"/>
      <c r="AJK12" s="372"/>
      <c r="AJL12" s="372"/>
      <c r="AJM12" s="372"/>
      <c r="AJN12" s="372"/>
      <c r="AJO12" s="372"/>
      <c r="AJP12" s="372"/>
      <c r="AJQ12" s="372"/>
      <c r="AJR12" s="372"/>
      <c r="AJS12" s="372"/>
      <c r="AJT12" s="372"/>
      <c r="AJU12" s="372"/>
      <c r="AJV12" s="372"/>
      <c r="AJW12" s="372"/>
      <c r="AJX12" s="372"/>
      <c r="AJY12" s="372"/>
      <c r="AJZ12" s="372"/>
      <c r="AKA12" s="372"/>
      <c r="AKB12" s="372"/>
      <c r="AKC12" s="372"/>
      <c r="AKD12" s="372"/>
      <c r="AKE12" s="372"/>
      <c r="AKF12" s="372"/>
      <c r="AKG12" s="372"/>
      <c r="AKH12" s="372"/>
      <c r="AKI12" s="372"/>
      <c r="AKJ12" s="372"/>
      <c r="AKK12" s="372"/>
      <c r="AKL12" s="372"/>
      <c r="AKM12" s="372"/>
      <c r="AKN12" s="372"/>
      <c r="AKO12" s="372"/>
      <c r="AKP12" s="372"/>
      <c r="AKQ12" s="372"/>
      <c r="AKR12" s="372"/>
      <c r="AKS12" s="372"/>
      <c r="AKT12" s="372"/>
      <c r="AKU12" s="372"/>
      <c r="AKV12" s="372"/>
      <c r="AKW12" s="372"/>
      <c r="AKX12" s="372"/>
      <c r="AKY12" s="372"/>
      <c r="AKZ12" s="372"/>
      <c r="ALA12" s="372"/>
      <c r="ALB12" s="372"/>
      <c r="ALC12" s="372"/>
      <c r="ALD12" s="372"/>
      <c r="ALE12" s="372"/>
      <c r="ALF12" s="372"/>
      <c r="ALG12" s="372"/>
      <c r="ALH12" s="372"/>
      <c r="ALI12" s="372"/>
      <c r="ALJ12" s="372"/>
      <c r="ALK12" s="372"/>
      <c r="ALL12" s="372"/>
      <c r="ALM12" s="372"/>
      <c r="ALN12" s="372"/>
      <c r="ALO12" s="372"/>
      <c r="ALP12" s="372"/>
      <c r="ALQ12" s="372"/>
      <c r="ALR12" s="372"/>
      <c r="ALS12" s="372"/>
      <c r="ALT12" s="372"/>
      <c r="ALU12" s="372"/>
      <c r="ALV12" s="372"/>
      <c r="ALW12" s="372"/>
      <c r="ALX12" s="372"/>
      <c r="ALY12" s="372"/>
      <c r="ALZ12" s="372"/>
      <c r="AMA12" s="372"/>
      <c r="AMB12" s="372"/>
      <c r="AMC12" s="372"/>
      <c r="AMD12" s="372"/>
      <c r="AME12" s="372"/>
      <c r="AMF12" s="372"/>
      <c r="AMG12" s="372"/>
      <c r="AMH12" s="372"/>
      <c r="AMI12" s="372"/>
      <c r="AMJ12" s="372"/>
      <c r="AMK12" s="372"/>
      <c r="AML12" s="372"/>
      <c r="AMM12" s="372"/>
      <c r="AMN12" s="372"/>
      <c r="AMO12" s="372"/>
      <c r="AMP12" s="372"/>
      <c r="AMQ12" s="372"/>
      <c r="AMR12" s="372"/>
      <c r="AMS12" s="372"/>
      <c r="AMT12" s="372"/>
      <c r="AMU12" s="372"/>
      <c r="AMV12" s="372"/>
      <c r="AMW12" s="372"/>
      <c r="AMX12" s="372"/>
      <c r="AMY12" s="372"/>
      <c r="AMZ12" s="372"/>
      <c r="ANA12" s="372"/>
      <c r="ANB12" s="372"/>
      <c r="ANC12" s="372"/>
      <c r="AND12" s="372"/>
      <c r="ANE12" s="372"/>
      <c r="ANF12" s="372"/>
      <c r="ANG12" s="372"/>
      <c r="ANH12" s="372"/>
      <c r="ANI12" s="372"/>
      <c r="ANJ12" s="372"/>
      <c r="ANK12" s="372"/>
      <c r="ANL12" s="372"/>
      <c r="ANM12" s="372"/>
      <c r="ANN12" s="372"/>
      <c r="ANO12" s="372"/>
      <c r="ANP12" s="372"/>
      <c r="ANQ12" s="372"/>
      <c r="ANR12" s="372"/>
      <c r="ANS12" s="372"/>
      <c r="ANT12" s="372"/>
      <c r="ANU12" s="372"/>
      <c r="ANV12" s="372"/>
      <c r="ANW12" s="372"/>
      <c r="ANX12" s="372"/>
      <c r="ANY12" s="372"/>
      <c r="ANZ12" s="372"/>
      <c r="AOA12" s="372"/>
      <c r="AOB12" s="372"/>
      <c r="AOC12" s="372"/>
      <c r="AOD12" s="372"/>
      <c r="AOE12" s="372"/>
      <c r="AOF12" s="372"/>
      <c r="AOG12" s="372"/>
      <c r="AOH12" s="372"/>
      <c r="AOI12" s="372"/>
      <c r="AOJ12" s="372"/>
      <c r="AOK12" s="372"/>
      <c r="AOL12" s="372"/>
      <c r="AOM12" s="372"/>
      <c r="AON12" s="372"/>
      <c r="AOO12" s="372"/>
      <c r="AOP12" s="372"/>
      <c r="AOQ12" s="372"/>
      <c r="AOR12" s="372"/>
      <c r="AOS12" s="372"/>
      <c r="AOT12" s="372"/>
      <c r="AOU12" s="372"/>
      <c r="AOV12" s="372"/>
      <c r="AOW12" s="372"/>
      <c r="AOX12" s="372"/>
      <c r="AOY12" s="372"/>
      <c r="AOZ12" s="372"/>
      <c r="APA12" s="372"/>
      <c r="APB12" s="372"/>
      <c r="APC12" s="372"/>
      <c r="APD12" s="372"/>
      <c r="APE12" s="372"/>
      <c r="APF12" s="372"/>
      <c r="APG12" s="372"/>
      <c r="APH12" s="372"/>
      <c r="API12" s="372"/>
      <c r="APJ12" s="372"/>
      <c r="APK12" s="372"/>
      <c r="APL12" s="372"/>
      <c r="APM12" s="372"/>
      <c r="APN12" s="372"/>
      <c r="APO12" s="372"/>
      <c r="APP12" s="372"/>
      <c r="APQ12" s="372"/>
      <c r="APR12" s="372"/>
      <c r="APS12" s="372"/>
      <c r="APT12" s="372"/>
      <c r="APU12" s="372"/>
      <c r="APV12" s="372"/>
      <c r="APW12" s="372"/>
      <c r="APX12" s="372"/>
      <c r="APY12" s="372"/>
      <c r="APZ12" s="372"/>
      <c r="AQA12" s="372"/>
      <c r="AQB12" s="372"/>
      <c r="AQC12" s="372"/>
      <c r="AQD12" s="372"/>
      <c r="AQE12" s="372"/>
      <c r="AQF12" s="372"/>
      <c r="AQG12" s="372"/>
      <c r="AQH12" s="372"/>
      <c r="AQI12" s="372"/>
      <c r="AQJ12" s="372"/>
      <c r="AQK12" s="372"/>
      <c r="AQL12" s="372"/>
      <c r="AQM12" s="372"/>
      <c r="AQN12" s="372"/>
      <c r="AQO12" s="372"/>
      <c r="AQP12" s="372"/>
      <c r="AQQ12" s="372"/>
      <c r="AQR12" s="372"/>
      <c r="AQS12" s="372"/>
      <c r="AQT12" s="372"/>
      <c r="AQU12" s="372"/>
      <c r="AQV12" s="372"/>
      <c r="AQW12" s="372"/>
      <c r="AQX12" s="372"/>
      <c r="AQY12" s="372"/>
      <c r="AQZ12" s="372"/>
      <c r="ARA12" s="372"/>
      <c r="ARB12" s="372"/>
      <c r="ARC12" s="372"/>
      <c r="ARD12" s="372"/>
      <c r="ARE12" s="372"/>
      <c r="ARF12" s="372"/>
      <c r="ARG12" s="372"/>
      <c r="ARH12" s="372"/>
      <c r="ARI12" s="372"/>
      <c r="ARJ12" s="372"/>
      <c r="ARK12" s="372"/>
      <c r="ARL12" s="372"/>
      <c r="ARM12" s="372"/>
      <c r="ARN12" s="372"/>
      <c r="ARO12" s="372"/>
      <c r="ARP12" s="372"/>
      <c r="ARQ12" s="372"/>
      <c r="ARR12" s="372"/>
      <c r="ARS12" s="372"/>
      <c r="ART12" s="372"/>
      <c r="ARU12" s="372"/>
      <c r="ARV12" s="372"/>
      <c r="ARW12" s="372"/>
      <c r="ARX12" s="372"/>
      <c r="ARY12" s="372"/>
      <c r="ARZ12" s="372"/>
      <c r="ASA12" s="372"/>
      <c r="ASB12" s="372"/>
      <c r="ASC12" s="372"/>
      <c r="ASD12" s="372"/>
      <c r="ASE12" s="372"/>
      <c r="ASF12" s="372"/>
      <c r="ASG12" s="372"/>
      <c r="ASH12" s="372"/>
      <c r="ASI12" s="372"/>
      <c r="ASJ12" s="372"/>
      <c r="ASK12" s="372"/>
      <c r="ASL12" s="372"/>
      <c r="ASM12" s="372"/>
      <c r="ASN12" s="372"/>
      <c r="ASO12" s="372"/>
      <c r="ASP12" s="372"/>
      <c r="ASQ12" s="372"/>
      <c r="ASR12" s="372"/>
      <c r="ASS12" s="372"/>
      <c r="AST12" s="372"/>
      <c r="ASU12" s="372"/>
      <c r="ASV12" s="372"/>
      <c r="ASW12" s="372"/>
      <c r="ASX12" s="372"/>
      <c r="ASY12" s="372"/>
      <c r="ASZ12" s="372"/>
      <c r="ATA12" s="372"/>
      <c r="ATB12" s="372"/>
      <c r="ATC12" s="372"/>
      <c r="ATD12" s="372"/>
      <c r="ATE12" s="372"/>
      <c r="ATF12" s="372"/>
      <c r="ATG12" s="372"/>
      <c r="ATH12" s="372"/>
      <c r="ATI12" s="372"/>
      <c r="ATJ12" s="372"/>
      <c r="ATK12" s="372"/>
      <c r="ATL12" s="372"/>
      <c r="ATM12" s="372"/>
      <c r="ATN12" s="372"/>
      <c r="ATO12" s="372"/>
      <c r="ATP12" s="372"/>
      <c r="ATQ12" s="372"/>
      <c r="ATR12" s="372"/>
      <c r="ATS12" s="372"/>
      <c r="ATT12" s="372"/>
      <c r="ATU12" s="372"/>
      <c r="ATV12" s="372"/>
      <c r="ATW12" s="372"/>
      <c r="ATX12" s="372"/>
      <c r="ATY12" s="372"/>
      <c r="ATZ12" s="372"/>
      <c r="AUA12" s="372"/>
      <c r="AUB12" s="372"/>
      <c r="AUC12" s="372"/>
      <c r="AUD12" s="372"/>
      <c r="AUE12" s="372"/>
      <c r="AUF12" s="372"/>
      <c r="AUG12" s="372"/>
      <c r="AUH12" s="372"/>
      <c r="AUI12" s="372"/>
      <c r="AUJ12" s="372"/>
      <c r="AUK12" s="372"/>
      <c r="AUL12" s="372"/>
      <c r="AUM12" s="372"/>
      <c r="AUN12" s="372"/>
      <c r="AUO12" s="372"/>
      <c r="AUP12" s="372"/>
      <c r="AUQ12" s="372"/>
      <c r="AUR12" s="372"/>
      <c r="AUS12" s="372"/>
      <c r="AUT12" s="372"/>
      <c r="AUU12" s="372"/>
      <c r="AUV12" s="372"/>
      <c r="AUW12" s="372"/>
      <c r="AUX12" s="372"/>
      <c r="AUY12" s="372"/>
      <c r="AUZ12" s="372"/>
      <c r="AVA12" s="372"/>
      <c r="AVB12" s="372"/>
      <c r="AVC12" s="372"/>
      <c r="AVD12" s="372"/>
      <c r="AVE12" s="372"/>
      <c r="AVF12" s="372"/>
      <c r="AVG12" s="372"/>
      <c r="AVH12" s="372"/>
      <c r="AVI12" s="372"/>
      <c r="AVJ12" s="372"/>
      <c r="AVK12" s="372"/>
      <c r="AVL12" s="372"/>
      <c r="AVM12" s="372"/>
      <c r="AVN12" s="372"/>
      <c r="AVO12" s="372"/>
      <c r="AVP12" s="372"/>
      <c r="AVQ12" s="372"/>
      <c r="AVR12" s="372"/>
      <c r="AVS12" s="372"/>
      <c r="AVT12" s="372"/>
      <c r="AVU12" s="372"/>
      <c r="AVV12" s="372"/>
      <c r="AVW12" s="372"/>
      <c r="AVX12" s="372"/>
      <c r="AVY12" s="372"/>
      <c r="AVZ12" s="372"/>
      <c r="AWA12" s="372"/>
      <c r="AWB12" s="372"/>
      <c r="AWC12" s="372"/>
      <c r="AWD12" s="372"/>
      <c r="AWE12" s="372"/>
      <c r="AWF12" s="372"/>
      <c r="AWG12" s="372"/>
      <c r="AWH12" s="372"/>
      <c r="AWI12" s="372"/>
      <c r="AWJ12" s="372"/>
      <c r="AWK12" s="372"/>
      <c r="AWL12" s="372"/>
      <c r="AWM12" s="372"/>
      <c r="AWN12" s="372"/>
      <c r="AWO12" s="372"/>
      <c r="AWP12" s="372"/>
      <c r="AWQ12" s="372"/>
      <c r="AWR12" s="372"/>
      <c r="AWS12" s="372"/>
      <c r="AWT12" s="372"/>
      <c r="AWU12" s="372"/>
      <c r="AWV12" s="372"/>
      <c r="AWW12" s="372"/>
      <c r="AWX12" s="372"/>
      <c r="AWY12" s="372"/>
      <c r="AWZ12" s="372"/>
      <c r="AXA12" s="372"/>
      <c r="AXB12" s="372"/>
      <c r="AXC12" s="372"/>
      <c r="AXD12" s="372"/>
      <c r="AXE12" s="372"/>
      <c r="AXF12" s="372"/>
      <c r="AXG12" s="372"/>
      <c r="AXH12" s="372"/>
      <c r="AXI12" s="372"/>
      <c r="AXJ12" s="372"/>
      <c r="AXK12" s="372"/>
      <c r="AXL12" s="372"/>
      <c r="AXM12" s="372"/>
      <c r="AXN12" s="372"/>
      <c r="AXO12" s="372"/>
      <c r="AXP12" s="372"/>
      <c r="AXQ12" s="372"/>
      <c r="AXR12" s="372"/>
      <c r="AXS12" s="372"/>
      <c r="AXT12" s="372"/>
      <c r="AXU12" s="372"/>
      <c r="AXV12" s="372"/>
      <c r="AXW12" s="372"/>
      <c r="AXX12" s="372"/>
      <c r="AXY12" s="372"/>
      <c r="AXZ12" s="372"/>
      <c r="AYA12" s="372"/>
      <c r="AYB12" s="372"/>
      <c r="AYC12" s="372"/>
      <c r="AYD12" s="372"/>
      <c r="AYE12" s="372"/>
      <c r="AYF12" s="372"/>
      <c r="AYG12" s="372"/>
      <c r="AYH12" s="372"/>
      <c r="AYI12" s="372"/>
      <c r="AYJ12" s="372"/>
      <c r="AYK12" s="372"/>
      <c r="AYL12" s="372"/>
      <c r="AYM12" s="372"/>
      <c r="AYN12" s="372"/>
      <c r="AYO12" s="372"/>
      <c r="AYP12" s="372"/>
      <c r="AYQ12" s="372"/>
      <c r="AYR12" s="372"/>
      <c r="AYS12" s="372"/>
      <c r="AYT12" s="372"/>
      <c r="AYU12" s="372"/>
      <c r="AYV12" s="372"/>
      <c r="AYW12" s="372"/>
      <c r="AYX12" s="372"/>
      <c r="AYY12" s="372"/>
      <c r="AYZ12" s="372"/>
      <c r="AZA12" s="372"/>
      <c r="AZB12" s="372"/>
      <c r="AZC12" s="372"/>
      <c r="AZD12" s="372"/>
      <c r="AZE12" s="372"/>
      <c r="AZF12" s="372"/>
      <c r="AZG12" s="372"/>
      <c r="AZH12" s="372"/>
      <c r="AZI12" s="372"/>
      <c r="AZJ12" s="372"/>
      <c r="AZK12" s="372"/>
      <c r="AZL12" s="372"/>
      <c r="AZM12" s="372"/>
      <c r="AZN12" s="372"/>
      <c r="AZO12" s="372"/>
      <c r="AZP12" s="372"/>
      <c r="AZQ12" s="372"/>
      <c r="AZR12" s="372"/>
      <c r="AZS12" s="372"/>
      <c r="AZT12" s="372"/>
      <c r="AZU12" s="372"/>
      <c r="AZV12" s="372"/>
      <c r="AZW12" s="372"/>
      <c r="AZX12" s="372"/>
      <c r="AZY12" s="372"/>
      <c r="AZZ12" s="372"/>
      <c r="BAA12" s="372"/>
      <c r="BAB12" s="372"/>
      <c r="BAC12" s="372"/>
      <c r="BAD12" s="372"/>
      <c r="BAE12" s="372"/>
      <c r="BAF12" s="372"/>
      <c r="BAG12" s="372"/>
      <c r="BAH12" s="372"/>
      <c r="BAI12" s="372"/>
      <c r="BAJ12" s="372"/>
      <c r="BAK12" s="372"/>
      <c r="BAL12" s="372"/>
      <c r="BAM12" s="372"/>
      <c r="BAN12" s="372"/>
      <c r="BAO12" s="372"/>
      <c r="BAP12" s="372"/>
      <c r="BAQ12" s="372"/>
      <c r="BAR12" s="372"/>
      <c r="BAS12" s="372"/>
      <c r="BAT12" s="372"/>
      <c r="BAU12" s="372"/>
      <c r="BAV12" s="372"/>
      <c r="BAW12" s="372"/>
      <c r="BAX12" s="372"/>
      <c r="BAY12" s="372"/>
      <c r="BAZ12" s="372"/>
      <c r="BBA12" s="372"/>
      <c r="BBB12" s="372"/>
      <c r="BBC12" s="372"/>
      <c r="BBD12" s="372"/>
      <c r="BBE12" s="372"/>
      <c r="BBF12" s="372"/>
      <c r="BBG12" s="372"/>
      <c r="BBH12" s="372"/>
      <c r="BBI12" s="372"/>
      <c r="BBJ12" s="372"/>
      <c r="BBK12" s="372"/>
      <c r="BBL12" s="372"/>
      <c r="BBM12" s="372"/>
      <c r="BBN12" s="372"/>
      <c r="BBO12" s="372"/>
      <c r="BBP12" s="372"/>
      <c r="BBQ12" s="372"/>
      <c r="BBR12" s="372"/>
      <c r="BBS12" s="372"/>
      <c r="BBT12" s="372"/>
      <c r="BBU12" s="372"/>
      <c r="BBV12" s="372"/>
      <c r="BBW12" s="372"/>
      <c r="BBX12" s="372"/>
      <c r="BBY12" s="372"/>
      <c r="BBZ12" s="372"/>
      <c r="BCA12" s="372"/>
      <c r="BCB12" s="372"/>
      <c r="BCC12" s="372"/>
      <c r="BCD12" s="372"/>
      <c r="BCE12" s="372"/>
      <c r="BCF12" s="372"/>
      <c r="BCG12" s="372"/>
      <c r="BCH12" s="372"/>
      <c r="BCI12" s="372"/>
      <c r="BCJ12" s="372"/>
      <c r="BCK12" s="372"/>
      <c r="BCL12" s="372"/>
      <c r="BCM12" s="372"/>
      <c r="BCN12" s="372"/>
      <c r="BCO12" s="372"/>
      <c r="BCP12" s="372"/>
      <c r="BCQ12" s="372"/>
      <c r="BCR12" s="372"/>
      <c r="BCS12" s="372"/>
      <c r="BCT12" s="372"/>
      <c r="BCU12" s="372"/>
      <c r="BCV12" s="372"/>
      <c r="BCW12" s="372"/>
      <c r="BCX12" s="372"/>
      <c r="BCY12" s="372"/>
      <c r="BCZ12" s="372"/>
      <c r="BDA12" s="372"/>
      <c r="BDB12" s="372"/>
      <c r="BDC12" s="372"/>
      <c r="BDD12" s="372"/>
      <c r="BDE12" s="372"/>
      <c r="BDF12" s="372"/>
      <c r="BDG12" s="372"/>
      <c r="BDH12" s="372"/>
      <c r="BDI12" s="372"/>
      <c r="BDJ12" s="372"/>
      <c r="BDK12" s="372"/>
      <c r="BDL12" s="372"/>
      <c r="BDM12" s="372"/>
      <c r="BDN12" s="372"/>
      <c r="BDO12" s="372"/>
      <c r="BDP12" s="372"/>
      <c r="BDQ12" s="372"/>
      <c r="BDR12" s="372"/>
      <c r="BDS12" s="372"/>
      <c r="BDT12" s="372"/>
      <c r="BDU12" s="372"/>
      <c r="BDV12" s="372"/>
      <c r="BDW12" s="372"/>
      <c r="BDX12" s="372"/>
      <c r="BDY12" s="372"/>
      <c r="BDZ12" s="372"/>
      <c r="BEA12" s="372"/>
      <c r="BEB12" s="372"/>
      <c r="BEC12" s="372"/>
      <c r="BED12" s="372"/>
      <c r="BEE12" s="372"/>
      <c r="BEF12" s="372"/>
      <c r="BEG12" s="372"/>
      <c r="BEH12" s="372"/>
      <c r="BEI12" s="372"/>
      <c r="BEJ12" s="372"/>
      <c r="BEK12" s="372"/>
      <c r="BEL12" s="372"/>
      <c r="BEM12" s="372"/>
      <c r="BEN12" s="372"/>
      <c r="BEO12" s="372"/>
      <c r="BEP12" s="372"/>
      <c r="BEQ12" s="372"/>
      <c r="BER12" s="372"/>
      <c r="BES12" s="372"/>
      <c r="BET12" s="372"/>
      <c r="BEU12" s="372"/>
      <c r="BEV12" s="372"/>
      <c r="BEW12" s="372"/>
      <c r="BEX12" s="372"/>
      <c r="BEY12" s="372"/>
      <c r="BEZ12" s="372"/>
      <c r="BFA12" s="372"/>
      <c r="BFB12" s="372"/>
      <c r="BFC12" s="372"/>
      <c r="BFD12" s="372"/>
      <c r="BFE12" s="372"/>
      <c r="BFF12" s="372"/>
      <c r="BFG12" s="372"/>
      <c r="BFH12" s="372"/>
      <c r="BFI12" s="372"/>
      <c r="BFJ12" s="372"/>
      <c r="BFK12" s="372"/>
      <c r="BFL12" s="372"/>
      <c r="BFM12" s="372"/>
      <c r="BFN12" s="372"/>
      <c r="BFO12" s="372"/>
      <c r="BFP12" s="372"/>
      <c r="BFQ12" s="372"/>
      <c r="BFR12" s="372"/>
      <c r="BFS12" s="372"/>
      <c r="BFT12" s="372"/>
      <c r="BFU12" s="372"/>
      <c r="BFV12" s="372"/>
      <c r="BFW12" s="372"/>
      <c r="BFX12" s="372"/>
      <c r="BFY12" s="372"/>
      <c r="BFZ12" s="372"/>
      <c r="BGA12" s="372"/>
      <c r="BGB12" s="372"/>
      <c r="BGC12" s="372"/>
      <c r="BGD12" s="372"/>
      <c r="BGE12" s="372"/>
      <c r="BGF12" s="372"/>
      <c r="BGG12" s="372"/>
      <c r="BGH12" s="372"/>
      <c r="BGI12" s="372"/>
      <c r="BGJ12" s="372"/>
      <c r="BGK12" s="372"/>
      <c r="BGL12" s="372"/>
      <c r="BGM12" s="372"/>
      <c r="BGN12" s="372"/>
      <c r="BGO12" s="372"/>
      <c r="BGP12" s="372"/>
      <c r="BGQ12" s="372"/>
      <c r="BGR12" s="372"/>
      <c r="BGS12" s="372"/>
      <c r="BGT12" s="372"/>
      <c r="BGU12" s="372"/>
      <c r="BGV12" s="372"/>
      <c r="BGW12" s="372"/>
      <c r="BGX12" s="372"/>
      <c r="BGY12" s="372"/>
      <c r="BGZ12" s="372"/>
      <c r="BHA12" s="372"/>
      <c r="BHB12" s="372"/>
      <c r="BHC12" s="372"/>
      <c r="BHD12" s="372"/>
      <c r="BHE12" s="372"/>
      <c r="BHF12" s="372"/>
      <c r="BHG12" s="372"/>
      <c r="BHH12" s="372"/>
      <c r="BHI12" s="372"/>
      <c r="BHJ12" s="372"/>
      <c r="BHK12" s="372"/>
      <c r="BHL12" s="372"/>
      <c r="BHM12" s="372"/>
      <c r="BHN12" s="372"/>
      <c r="BHO12" s="372"/>
      <c r="BHP12" s="372"/>
      <c r="BHQ12" s="372"/>
      <c r="BHR12" s="372"/>
      <c r="BHS12" s="372"/>
      <c r="BHT12" s="372"/>
      <c r="BHU12" s="372"/>
      <c r="BHV12" s="372"/>
      <c r="BHW12" s="372"/>
      <c r="BHX12" s="372"/>
      <c r="BHY12" s="372"/>
      <c r="BHZ12" s="372"/>
      <c r="BIA12" s="372"/>
      <c r="BIB12" s="372"/>
      <c r="BIC12" s="372"/>
      <c r="BID12" s="372"/>
      <c r="BIE12" s="372"/>
      <c r="BIF12" s="372"/>
      <c r="BIG12" s="372"/>
      <c r="BIH12" s="372"/>
      <c r="BII12" s="372"/>
      <c r="BIJ12" s="372"/>
      <c r="BIK12" s="372"/>
      <c r="BIL12" s="372"/>
      <c r="BIM12" s="372"/>
      <c r="BIN12" s="372"/>
      <c r="BIO12" s="372"/>
      <c r="BIP12" s="372"/>
      <c r="BIQ12" s="372"/>
      <c r="BIR12" s="372"/>
      <c r="BIS12" s="372"/>
      <c r="BIT12" s="372"/>
      <c r="BIU12" s="372"/>
      <c r="BIV12" s="372"/>
      <c r="BIW12" s="372"/>
      <c r="BIX12" s="372"/>
      <c r="BIY12" s="372"/>
      <c r="BIZ12" s="372"/>
      <c r="BJA12" s="372"/>
      <c r="BJB12" s="372"/>
      <c r="BJC12" s="372"/>
      <c r="BJD12" s="372"/>
      <c r="BJE12" s="372"/>
      <c r="BJF12" s="372"/>
      <c r="BJG12" s="372"/>
      <c r="BJH12" s="372"/>
      <c r="BJI12" s="372"/>
      <c r="BJJ12" s="372"/>
      <c r="BJK12" s="372"/>
      <c r="BJL12" s="372"/>
      <c r="BJM12" s="372"/>
      <c r="BJN12" s="372"/>
      <c r="BJO12" s="372"/>
      <c r="BJP12" s="372"/>
      <c r="BJQ12" s="372"/>
      <c r="BJR12" s="372"/>
      <c r="BJS12" s="372"/>
      <c r="BJT12" s="372"/>
      <c r="BJU12" s="372"/>
      <c r="BJV12" s="372"/>
      <c r="BJW12" s="372"/>
      <c r="BJX12" s="372"/>
      <c r="BJY12" s="372"/>
      <c r="BJZ12" s="372"/>
      <c r="BKA12" s="372"/>
      <c r="BKB12" s="372"/>
      <c r="BKC12" s="372"/>
      <c r="BKD12" s="372"/>
      <c r="BKE12" s="372"/>
      <c r="BKF12" s="372"/>
      <c r="BKG12" s="372"/>
      <c r="BKH12" s="372"/>
      <c r="BKI12" s="372"/>
      <c r="BKJ12" s="372"/>
      <c r="BKK12" s="372"/>
      <c r="BKL12" s="372"/>
      <c r="BKM12" s="372"/>
      <c r="BKN12" s="372"/>
      <c r="BKO12" s="372"/>
      <c r="BKP12" s="372"/>
      <c r="BKQ12" s="372"/>
      <c r="BKR12" s="372"/>
      <c r="BKS12" s="372"/>
      <c r="BKT12" s="372"/>
      <c r="BKU12" s="372"/>
      <c r="BKV12" s="372"/>
      <c r="BKW12" s="372"/>
      <c r="BKX12" s="372"/>
      <c r="BKY12" s="372"/>
      <c r="BKZ12" s="372"/>
      <c r="BLA12" s="372"/>
      <c r="BLB12" s="372"/>
      <c r="BLC12" s="372"/>
      <c r="BLD12" s="372"/>
      <c r="BLE12" s="372"/>
      <c r="BLF12" s="372"/>
      <c r="BLG12" s="372"/>
      <c r="BLH12" s="372"/>
      <c r="BLI12" s="372"/>
      <c r="BLJ12" s="372"/>
      <c r="BLK12" s="372"/>
      <c r="BLL12" s="372"/>
      <c r="BLM12" s="372"/>
      <c r="BLN12" s="372"/>
      <c r="BLO12" s="372"/>
      <c r="BLP12" s="372"/>
      <c r="BLQ12" s="372"/>
      <c r="BLR12" s="372"/>
      <c r="BLS12" s="372"/>
      <c r="BLT12" s="372"/>
      <c r="BLU12" s="372"/>
      <c r="BLV12" s="372"/>
      <c r="BLW12" s="372"/>
      <c r="BLX12" s="372"/>
      <c r="BLY12" s="372"/>
      <c r="BLZ12" s="372"/>
      <c r="BMA12" s="372"/>
      <c r="BMB12" s="372"/>
      <c r="BMC12" s="372"/>
      <c r="BMD12" s="372"/>
      <c r="BME12" s="372"/>
      <c r="BMF12" s="372"/>
      <c r="BMG12" s="372"/>
      <c r="BMH12" s="372"/>
      <c r="BMI12" s="372"/>
      <c r="BMJ12" s="372"/>
      <c r="BMK12" s="372"/>
      <c r="BML12" s="372"/>
      <c r="BMM12" s="372"/>
      <c r="BMN12" s="372"/>
      <c r="BMO12" s="372"/>
      <c r="BMP12" s="372"/>
      <c r="BMQ12" s="372"/>
      <c r="BMR12" s="372"/>
      <c r="BMS12" s="372"/>
      <c r="BMT12" s="372"/>
      <c r="BMU12" s="372"/>
      <c r="BMV12" s="372"/>
      <c r="BMW12" s="372"/>
      <c r="BMX12" s="372"/>
      <c r="BMY12" s="372"/>
      <c r="BMZ12" s="372"/>
      <c r="BNA12" s="372"/>
      <c r="BNB12" s="372"/>
      <c r="BNC12" s="372"/>
      <c r="BND12" s="372"/>
      <c r="BNE12" s="372"/>
      <c r="BNF12" s="372"/>
      <c r="BNG12" s="372"/>
      <c r="BNH12" s="372"/>
      <c r="BNI12" s="372"/>
      <c r="BNJ12" s="372"/>
      <c r="BNK12" s="372"/>
      <c r="BNL12" s="372"/>
      <c r="BNM12" s="372"/>
      <c r="BNN12" s="372"/>
      <c r="BNO12" s="372"/>
      <c r="BNP12" s="372"/>
      <c r="BNQ12" s="372"/>
      <c r="BNR12" s="372"/>
      <c r="BNS12" s="372"/>
      <c r="BNT12" s="372"/>
      <c r="BNU12" s="372"/>
      <c r="BNV12" s="372"/>
      <c r="BNW12" s="372"/>
      <c r="BNX12" s="372"/>
      <c r="BNY12" s="372"/>
      <c r="BNZ12" s="372"/>
      <c r="BOA12" s="372"/>
      <c r="BOB12" s="372"/>
      <c r="BOC12" s="372"/>
      <c r="BOD12" s="372"/>
      <c r="BOE12" s="372"/>
      <c r="BOF12" s="372"/>
      <c r="BOG12" s="372"/>
      <c r="BOH12" s="372"/>
      <c r="BOI12" s="372"/>
      <c r="BOJ12" s="372"/>
      <c r="BOK12" s="372"/>
      <c r="BOL12" s="372"/>
      <c r="BOM12" s="372"/>
      <c r="BON12" s="372"/>
      <c r="BOO12" s="372"/>
      <c r="BOP12" s="372"/>
      <c r="BOQ12" s="372"/>
      <c r="BOR12" s="372"/>
      <c r="BOS12" s="372"/>
      <c r="BOT12" s="372"/>
      <c r="BOU12" s="372"/>
      <c r="BOV12" s="372"/>
      <c r="BOW12" s="372"/>
      <c r="BOX12" s="372"/>
      <c r="BOY12" s="372"/>
      <c r="BOZ12" s="372"/>
      <c r="BPA12" s="372"/>
      <c r="BPB12" s="372"/>
      <c r="BPC12" s="372"/>
      <c r="BPD12" s="372"/>
      <c r="BPE12" s="372"/>
      <c r="BPF12" s="372"/>
      <c r="BPG12" s="372"/>
      <c r="BPH12" s="372"/>
      <c r="BPI12" s="372"/>
      <c r="BPJ12" s="372"/>
      <c r="BPK12" s="372"/>
      <c r="BPL12" s="372"/>
      <c r="BPM12" s="372"/>
      <c r="BPN12" s="372"/>
      <c r="BPO12" s="372"/>
      <c r="BPP12" s="372"/>
      <c r="BPQ12" s="372"/>
      <c r="BPR12" s="372"/>
      <c r="BPS12" s="372"/>
      <c r="BPT12" s="372"/>
      <c r="BPU12" s="372"/>
      <c r="BPV12" s="372"/>
      <c r="BPW12" s="372"/>
      <c r="BPX12" s="372"/>
      <c r="BPY12" s="372"/>
      <c r="BPZ12" s="372"/>
      <c r="BQA12" s="372"/>
      <c r="BQB12" s="372"/>
      <c r="BQC12" s="372"/>
      <c r="BQD12" s="372"/>
      <c r="BQE12" s="372"/>
      <c r="BQF12" s="372"/>
      <c r="BQG12" s="372"/>
      <c r="BQH12" s="372"/>
      <c r="BQI12" s="372"/>
      <c r="BQJ12" s="372"/>
      <c r="BQK12" s="372"/>
      <c r="BQL12" s="372"/>
      <c r="BQM12" s="372"/>
      <c r="BQN12" s="372"/>
      <c r="BQO12" s="372"/>
      <c r="BQP12" s="372"/>
      <c r="BQQ12" s="372"/>
      <c r="BQR12" s="372"/>
      <c r="BQS12" s="372"/>
      <c r="BQT12" s="372"/>
      <c r="BQU12" s="372"/>
      <c r="BQV12" s="372"/>
      <c r="BQW12" s="372"/>
      <c r="BQX12" s="372"/>
      <c r="BQY12" s="372"/>
      <c r="BQZ12" s="372"/>
      <c r="BRA12" s="372"/>
      <c r="BRB12" s="372"/>
      <c r="BRC12" s="372"/>
      <c r="BRD12" s="372"/>
      <c r="BRE12" s="372"/>
      <c r="BRF12" s="372"/>
      <c r="BRG12" s="372"/>
      <c r="BRH12" s="372"/>
      <c r="BRI12" s="372"/>
      <c r="BRJ12" s="372"/>
      <c r="BRK12" s="372"/>
      <c r="BRL12" s="372"/>
      <c r="BRM12" s="372"/>
      <c r="BRN12" s="372"/>
      <c r="BRO12" s="372"/>
      <c r="BRP12" s="372"/>
      <c r="BRQ12" s="372"/>
      <c r="BRR12" s="372"/>
      <c r="BRS12" s="372"/>
      <c r="BRT12" s="372"/>
      <c r="BRU12" s="372"/>
      <c r="BRV12" s="372"/>
      <c r="BRW12" s="372"/>
      <c r="BRX12" s="372"/>
      <c r="BRY12" s="372"/>
      <c r="BRZ12" s="372"/>
      <c r="BSA12" s="372"/>
      <c r="BSB12" s="372"/>
      <c r="BSC12" s="372"/>
      <c r="BSD12" s="372"/>
      <c r="BSE12" s="372"/>
      <c r="BSF12" s="372"/>
      <c r="BSG12" s="372"/>
      <c r="BSH12" s="372"/>
      <c r="BSI12" s="372"/>
      <c r="BSJ12" s="372"/>
      <c r="BSK12" s="372"/>
      <c r="BSL12" s="372"/>
      <c r="BSM12" s="372"/>
      <c r="BSN12" s="372"/>
      <c r="BSO12" s="372"/>
      <c r="BSP12" s="372"/>
      <c r="BSQ12" s="372"/>
      <c r="BSR12" s="372"/>
      <c r="BSS12" s="372"/>
      <c r="BST12" s="372"/>
      <c r="BSU12" s="372"/>
      <c r="BSV12" s="372"/>
      <c r="BSW12" s="372"/>
      <c r="BSX12" s="372"/>
      <c r="BSY12" s="372"/>
      <c r="BSZ12" s="372"/>
      <c r="BTA12" s="372"/>
      <c r="BTB12" s="372"/>
      <c r="BTC12" s="372"/>
      <c r="BTD12" s="372"/>
      <c r="BTE12" s="372"/>
      <c r="BTF12" s="372"/>
      <c r="BTG12" s="372"/>
      <c r="BTH12" s="372"/>
      <c r="BTI12" s="372"/>
      <c r="BTJ12" s="372"/>
      <c r="BTK12" s="372"/>
      <c r="BTL12" s="372"/>
      <c r="BTM12" s="372"/>
      <c r="BTN12" s="372"/>
      <c r="BTO12" s="372"/>
      <c r="BTP12" s="372"/>
      <c r="BTQ12" s="372"/>
      <c r="BTR12" s="372"/>
      <c r="BTS12" s="372"/>
      <c r="BTT12" s="372"/>
      <c r="BTU12" s="372"/>
      <c r="BTV12" s="372"/>
      <c r="BTW12" s="372"/>
      <c r="BTX12" s="372"/>
      <c r="BTY12" s="372"/>
      <c r="BTZ12" s="372"/>
      <c r="BUA12" s="372"/>
      <c r="BUB12" s="372"/>
      <c r="BUC12" s="372"/>
      <c r="BUD12" s="372"/>
      <c r="BUE12" s="372"/>
      <c r="BUF12" s="372"/>
      <c r="BUG12" s="372"/>
      <c r="BUH12" s="372"/>
      <c r="BUI12" s="372"/>
      <c r="BUJ12" s="372"/>
      <c r="BUK12" s="372"/>
      <c r="BUL12" s="372"/>
      <c r="BUM12" s="372"/>
      <c r="BUN12" s="372"/>
      <c r="BUO12" s="372"/>
      <c r="BUP12" s="372"/>
      <c r="BUQ12" s="372"/>
      <c r="BUR12" s="372"/>
      <c r="BUS12" s="372"/>
      <c r="BUT12" s="372"/>
      <c r="BUU12" s="372"/>
      <c r="BUV12" s="372"/>
      <c r="BUW12" s="372"/>
      <c r="BUX12" s="372"/>
      <c r="BUY12" s="372"/>
      <c r="BUZ12" s="372"/>
      <c r="BVA12" s="372"/>
      <c r="BVB12" s="372"/>
      <c r="BVC12" s="372"/>
      <c r="BVD12" s="372"/>
      <c r="BVE12" s="372"/>
      <c r="BVF12" s="372"/>
      <c r="BVG12" s="372"/>
      <c r="BVH12" s="372"/>
      <c r="BVI12" s="372"/>
      <c r="BVJ12" s="372"/>
      <c r="BVK12" s="372"/>
      <c r="BVL12" s="372"/>
      <c r="BVM12" s="372"/>
      <c r="BVN12" s="372"/>
      <c r="BVO12" s="372"/>
      <c r="BVP12" s="372"/>
      <c r="BVQ12" s="372"/>
      <c r="BVR12" s="372"/>
      <c r="BVS12" s="372"/>
      <c r="BVT12" s="372"/>
      <c r="BVU12" s="372"/>
      <c r="BVV12" s="372"/>
      <c r="BVW12" s="372"/>
      <c r="BVX12" s="372"/>
      <c r="BVY12" s="372"/>
      <c r="BVZ12" s="372"/>
      <c r="BWA12" s="372"/>
      <c r="BWB12" s="372"/>
      <c r="BWC12" s="372"/>
      <c r="BWD12" s="372"/>
      <c r="BWE12" s="372"/>
      <c r="BWF12" s="372"/>
      <c r="BWG12" s="372"/>
      <c r="BWH12" s="372"/>
      <c r="BWI12" s="372"/>
      <c r="BWJ12" s="372"/>
      <c r="BWK12" s="372"/>
      <c r="BWL12" s="372"/>
      <c r="BWM12" s="372"/>
      <c r="BWN12" s="372"/>
      <c r="BWO12" s="372"/>
      <c r="BWP12" s="372"/>
      <c r="BWQ12" s="372"/>
      <c r="BWR12" s="372"/>
      <c r="BWS12" s="372"/>
      <c r="BWT12" s="372"/>
      <c r="BWU12" s="372"/>
      <c r="BWV12" s="372"/>
      <c r="BWW12" s="372"/>
      <c r="BWX12" s="372"/>
      <c r="BWY12" s="372"/>
      <c r="BWZ12" s="372"/>
      <c r="BXA12" s="372"/>
      <c r="BXB12" s="372"/>
      <c r="BXC12" s="372"/>
      <c r="BXD12" s="372"/>
      <c r="BXE12" s="372"/>
      <c r="BXF12" s="372"/>
      <c r="BXG12" s="372"/>
      <c r="BXH12" s="372"/>
      <c r="BXI12" s="372"/>
      <c r="BXJ12" s="372"/>
      <c r="BXK12" s="372"/>
      <c r="BXL12" s="372"/>
      <c r="BXM12" s="372"/>
      <c r="BXN12" s="372"/>
      <c r="BXO12" s="372"/>
      <c r="BXP12" s="372"/>
      <c r="BXQ12" s="372"/>
      <c r="BXR12" s="372"/>
      <c r="BXS12" s="372"/>
      <c r="BXT12" s="372"/>
      <c r="BXU12" s="372"/>
      <c r="BXV12" s="372"/>
      <c r="BXW12" s="372"/>
      <c r="BXX12" s="372"/>
      <c r="BXY12" s="372"/>
      <c r="BXZ12" s="372"/>
      <c r="BYA12" s="372"/>
      <c r="BYB12" s="372"/>
      <c r="BYC12" s="372"/>
      <c r="BYD12" s="372"/>
      <c r="BYE12" s="372"/>
      <c r="BYF12" s="372"/>
      <c r="BYG12" s="372"/>
      <c r="BYH12" s="372"/>
      <c r="BYI12" s="372"/>
      <c r="BYJ12" s="372"/>
      <c r="BYK12" s="372"/>
      <c r="BYL12" s="372"/>
      <c r="BYM12" s="372"/>
      <c r="BYN12" s="372"/>
      <c r="BYO12" s="372"/>
      <c r="BYP12" s="372"/>
      <c r="BYQ12" s="372"/>
      <c r="BYR12" s="372"/>
      <c r="BYS12" s="372"/>
      <c r="BYT12" s="372"/>
      <c r="BYU12" s="372"/>
      <c r="BYV12" s="372"/>
      <c r="BYW12" s="372"/>
      <c r="BYX12" s="372"/>
      <c r="BYY12" s="372"/>
      <c r="BYZ12" s="372"/>
      <c r="BZA12" s="372"/>
      <c r="BZB12" s="372"/>
      <c r="BZC12" s="372"/>
      <c r="BZD12" s="372"/>
      <c r="BZE12" s="372"/>
      <c r="BZF12" s="372"/>
      <c r="BZG12" s="372"/>
      <c r="BZH12" s="372"/>
      <c r="BZI12" s="372"/>
      <c r="BZJ12" s="372"/>
      <c r="BZK12" s="372"/>
      <c r="BZL12" s="372"/>
      <c r="BZM12" s="372"/>
      <c r="BZN12" s="372"/>
      <c r="BZO12" s="372"/>
      <c r="BZP12" s="372"/>
      <c r="BZQ12" s="372"/>
      <c r="BZR12" s="372"/>
      <c r="BZS12" s="372"/>
      <c r="BZT12" s="372"/>
      <c r="BZU12" s="372"/>
      <c r="BZV12" s="372"/>
      <c r="BZW12" s="372"/>
      <c r="BZX12" s="372"/>
      <c r="BZY12" s="372"/>
      <c r="BZZ12" s="372"/>
      <c r="CAA12" s="372"/>
      <c r="CAB12" s="372"/>
      <c r="CAC12" s="372"/>
      <c r="CAD12" s="372"/>
      <c r="CAE12" s="372"/>
      <c r="CAF12" s="372"/>
      <c r="CAG12" s="372"/>
      <c r="CAH12" s="372"/>
      <c r="CAI12" s="372"/>
      <c r="CAJ12" s="372"/>
      <c r="CAK12" s="372"/>
      <c r="CAL12" s="372"/>
      <c r="CAM12" s="372"/>
      <c r="CAN12" s="372"/>
      <c r="CAO12" s="372"/>
      <c r="CAP12" s="372"/>
      <c r="CAQ12" s="372"/>
      <c r="CAR12" s="372"/>
      <c r="CAS12" s="372"/>
      <c r="CAT12" s="372"/>
      <c r="CAU12" s="372"/>
      <c r="CAV12" s="372"/>
      <c r="CAW12" s="372"/>
      <c r="CAX12" s="372"/>
      <c r="CAY12" s="372"/>
      <c r="CAZ12" s="372"/>
      <c r="CBA12" s="372"/>
      <c r="CBB12" s="372"/>
      <c r="CBC12" s="372"/>
      <c r="CBD12" s="372"/>
      <c r="CBE12" s="372"/>
      <c r="CBF12" s="372"/>
      <c r="CBG12" s="372"/>
      <c r="CBH12" s="372"/>
      <c r="CBI12" s="372"/>
      <c r="CBJ12" s="372"/>
      <c r="CBK12" s="372"/>
      <c r="CBL12" s="372"/>
      <c r="CBM12" s="372"/>
      <c r="CBN12" s="372"/>
      <c r="CBO12" s="372"/>
      <c r="CBP12" s="372"/>
      <c r="CBQ12" s="372"/>
      <c r="CBR12" s="372"/>
      <c r="CBS12" s="372"/>
      <c r="CBT12" s="372"/>
      <c r="CBU12" s="372"/>
      <c r="CBV12" s="372"/>
      <c r="CBW12" s="372"/>
      <c r="CBX12" s="372"/>
      <c r="CBY12" s="372"/>
      <c r="CBZ12" s="372"/>
      <c r="CCA12" s="372"/>
      <c r="CCB12" s="372"/>
      <c r="CCC12" s="372"/>
      <c r="CCD12" s="372"/>
      <c r="CCE12" s="372"/>
      <c r="CCF12" s="372"/>
      <c r="CCG12" s="372"/>
      <c r="CCH12" s="372"/>
      <c r="CCI12" s="372"/>
      <c r="CCJ12" s="372"/>
      <c r="CCK12" s="372"/>
      <c r="CCL12" s="372"/>
      <c r="CCM12" s="372"/>
      <c r="CCN12" s="372"/>
      <c r="CCO12" s="372"/>
      <c r="CCP12" s="372"/>
      <c r="CCQ12" s="372"/>
      <c r="CCR12" s="372"/>
      <c r="CCS12" s="372"/>
      <c r="CCT12" s="372"/>
      <c r="CCU12" s="372"/>
      <c r="CCV12" s="372"/>
      <c r="CCW12" s="372"/>
      <c r="CCX12" s="372"/>
      <c r="CCY12" s="372"/>
      <c r="CCZ12" s="372"/>
      <c r="CDA12" s="372"/>
      <c r="CDB12" s="372"/>
      <c r="CDC12" s="372"/>
      <c r="CDD12" s="372"/>
      <c r="CDE12" s="372"/>
      <c r="CDF12" s="372"/>
      <c r="CDG12" s="372"/>
      <c r="CDH12" s="372"/>
      <c r="CDI12" s="372"/>
      <c r="CDJ12" s="372"/>
      <c r="CDK12" s="372"/>
      <c r="CDL12" s="372"/>
      <c r="CDM12" s="372"/>
      <c r="CDN12" s="372"/>
      <c r="CDO12" s="372"/>
      <c r="CDP12" s="372"/>
      <c r="CDQ12" s="372"/>
      <c r="CDR12" s="372"/>
      <c r="CDS12" s="372"/>
      <c r="CDT12" s="372"/>
      <c r="CDU12" s="372"/>
      <c r="CDV12" s="372"/>
      <c r="CDW12" s="372"/>
      <c r="CDX12" s="372"/>
      <c r="CDY12" s="372"/>
      <c r="CDZ12" s="372"/>
      <c r="CEA12" s="372"/>
      <c r="CEB12" s="372"/>
      <c r="CEC12" s="372"/>
      <c r="CED12" s="372"/>
      <c r="CEE12" s="372"/>
      <c r="CEF12" s="372"/>
      <c r="CEG12" s="372"/>
      <c r="CEH12" s="372"/>
      <c r="CEI12" s="372"/>
      <c r="CEJ12" s="372"/>
      <c r="CEK12" s="372"/>
      <c r="CEL12" s="372"/>
      <c r="CEM12" s="372"/>
      <c r="CEN12" s="372"/>
      <c r="CEO12" s="372"/>
      <c r="CEP12" s="372"/>
      <c r="CEQ12" s="372"/>
      <c r="CER12" s="372"/>
      <c r="CES12" s="372"/>
      <c r="CET12" s="372"/>
      <c r="CEU12" s="372"/>
      <c r="CEV12" s="372"/>
      <c r="CEW12" s="372"/>
      <c r="CEX12" s="372"/>
      <c r="CEY12" s="372"/>
      <c r="CEZ12" s="372"/>
      <c r="CFA12" s="372"/>
      <c r="CFB12" s="372"/>
      <c r="CFC12" s="372"/>
      <c r="CFD12" s="372"/>
      <c r="CFE12" s="372"/>
      <c r="CFF12" s="372"/>
      <c r="CFG12" s="372"/>
      <c r="CFH12" s="372"/>
      <c r="CFI12" s="372"/>
      <c r="CFJ12" s="372"/>
      <c r="CFK12" s="372"/>
      <c r="CFL12" s="372"/>
      <c r="CFM12" s="372"/>
      <c r="CFN12" s="372"/>
      <c r="CFO12" s="372"/>
      <c r="CFP12" s="372"/>
      <c r="CFQ12" s="372"/>
      <c r="CFR12" s="372"/>
      <c r="CFS12" s="372"/>
      <c r="CFT12" s="372"/>
      <c r="CFU12" s="372"/>
      <c r="CFV12" s="372"/>
    </row>
    <row r="13" spans="1:2206" s="177" customFormat="1" ht="25.5" customHeight="1">
      <c r="A13" s="599"/>
      <c r="B13" s="593"/>
      <c r="C13" s="269"/>
      <c r="D13" s="277"/>
      <c r="E13" s="271"/>
      <c r="F13" s="264"/>
      <c r="G13" s="264"/>
      <c r="H13" s="264"/>
      <c r="I13" s="264"/>
      <c r="J13" s="264"/>
      <c r="K13" s="264"/>
      <c r="L13" s="276"/>
      <c r="M13" s="594"/>
      <c r="N13" s="595"/>
      <c r="O13" s="276"/>
      <c r="P13" s="595"/>
      <c r="Q13" s="276"/>
      <c r="R13" s="595"/>
      <c r="S13" s="276"/>
      <c r="T13" s="595"/>
      <c r="U13" s="595"/>
      <c r="V13" s="595"/>
      <c r="W13" s="276"/>
      <c r="X13" s="372"/>
      <c r="Y13" s="372"/>
      <c r="Z13" s="372"/>
      <c r="AA13" s="372"/>
      <c r="AB13" s="372"/>
      <c r="AC13" s="372"/>
      <c r="AD13" s="372"/>
      <c r="AE13" s="372"/>
      <c r="AF13" s="372"/>
      <c r="AG13" s="372"/>
      <c r="AH13" s="372"/>
      <c r="AI13" s="372"/>
      <c r="AJ13" s="372"/>
      <c r="AK13" s="372"/>
      <c r="AL13" s="372"/>
      <c r="AM13" s="372"/>
      <c r="AN13" s="372"/>
      <c r="AO13" s="372"/>
      <c r="AP13" s="372"/>
      <c r="AQ13" s="372"/>
      <c r="AR13" s="372"/>
      <c r="AS13" s="372"/>
      <c r="AT13" s="372"/>
      <c r="AU13" s="372"/>
      <c r="AV13" s="372"/>
      <c r="AW13" s="372"/>
      <c r="AX13" s="372"/>
      <c r="AY13" s="372"/>
      <c r="AZ13" s="372"/>
      <c r="BA13" s="372"/>
      <c r="BB13" s="372"/>
      <c r="BC13" s="372"/>
      <c r="BD13" s="372"/>
      <c r="BE13" s="372"/>
      <c r="BF13" s="372"/>
      <c r="BG13" s="372"/>
      <c r="BH13" s="372"/>
      <c r="BI13" s="372"/>
      <c r="BJ13" s="372"/>
      <c r="BK13" s="372"/>
      <c r="BL13" s="372"/>
      <c r="BM13" s="372"/>
      <c r="BN13" s="372"/>
      <c r="BO13" s="372"/>
      <c r="BP13" s="372"/>
      <c r="BQ13" s="372"/>
      <c r="BR13" s="372"/>
      <c r="BS13" s="372"/>
      <c r="BT13" s="372"/>
      <c r="BU13" s="372"/>
      <c r="BV13" s="372"/>
      <c r="BW13" s="372"/>
      <c r="BX13" s="372"/>
      <c r="BY13" s="372"/>
      <c r="BZ13" s="372"/>
      <c r="CA13" s="372"/>
      <c r="CB13" s="372"/>
      <c r="CC13" s="372"/>
      <c r="CD13" s="372"/>
      <c r="CE13" s="372"/>
      <c r="CF13" s="372"/>
      <c r="CG13" s="372"/>
      <c r="CH13" s="372"/>
      <c r="CI13" s="372"/>
      <c r="CJ13" s="372"/>
      <c r="CK13" s="372"/>
      <c r="CL13" s="372"/>
      <c r="CM13" s="372"/>
      <c r="CN13" s="372"/>
      <c r="CO13" s="372"/>
      <c r="CP13" s="372"/>
      <c r="CQ13" s="372"/>
      <c r="CR13" s="372"/>
      <c r="CS13" s="372"/>
      <c r="CT13" s="372"/>
      <c r="CU13" s="372"/>
      <c r="CV13" s="372"/>
      <c r="CW13" s="372"/>
      <c r="CX13" s="372"/>
      <c r="CY13" s="372"/>
      <c r="CZ13" s="372"/>
      <c r="DA13" s="372"/>
      <c r="DB13" s="372"/>
      <c r="DC13" s="372"/>
      <c r="DD13" s="372"/>
      <c r="DE13" s="372"/>
      <c r="DF13" s="372"/>
      <c r="DG13" s="372"/>
      <c r="DH13" s="372"/>
      <c r="DI13" s="372"/>
      <c r="DJ13" s="372"/>
      <c r="DK13" s="372"/>
      <c r="DL13" s="372"/>
      <c r="DM13" s="372"/>
      <c r="DN13" s="372"/>
      <c r="DO13" s="372"/>
      <c r="DP13" s="372"/>
      <c r="DQ13" s="372"/>
      <c r="DR13" s="372"/>
      <c r="DS13" s="372"/>
      <c r="DT13" s="372"/>
      <c r="DU13" s="372"/>
      <c r="DV13" s="372"/>
      <c r="DW13" s="372"/>
      <c r="DX13" s="372"/>
      <c r="DY13" s="372"/>
      <c r="DZ13" s="372"/>
      <c r="EA13" s="372"/>
      <c r="EB13" s="372"/>
      <c r="EC13" s="372"/>
      <c r="ED13" s="372"/>
      <c r="EE13" s="372"/>
      <c r="EF13" s="372"/>
      <c r="EG13" s="372"/>
      <c r="EH13" s="372"/>
      <c r="EI13" s="372"/>
      <c r="EJ13" s="372"/>
      <c r="EK13" s="372"/>
      <c r="EL13" s="372"/>
      <c r="EM13" s="372"/>
      <c r="EN13" s="372"/>
      <c r="EO13" s="372"/>
      <c r="EP13" s="372"/>
      <c r="EQ13" s="372"/>
      <c r="ER13" s="372"/>
      <c r="ES13" s="372"/>
      <c r="ET13" s="372"/>
      <c r="EU13" s="372"/>
      <c r="EV13" s="372"/>
      <c r="EW13" s="372"/>
      <c r="EX13" s="372"/>
      <c r="EY13" s="372"/>
      <c r="EZ13" s="372"/>
      <c r="FA13" s="372"/>
      <c r="FB13" s="372"/>
      <c r="FC13" s="372"/>
      <c r="FD13" s="372"/>
      <c r="FE13" s="372"/>
      <c r="FF13" s="372"/>
      <c r="FG13" s="372"/>
      <c r="FH13" s="372"/>
      <c r="FI13" s="372"/>
      <c r="FJ13" s="372"/>
      <c r="FK13" s="372"/>
      <c r="FL13" s="372"/>
      <c r="FM13" s="372"/>
      <c r="FN13" s="372"/>
      <c r="FO13" s="372"/>
      <c r="FP13" s="372"/>
      <c r="FQ13" s="372"/>
      <c r="FR13" s="372"/>
      <c r="FS13" s="372"/>
      <c r="FT13" s="372"/>
      <c r="FU13" s="372"/>
      <c r="FV13" s="372"/>
      <c r="FW13" s="372"/>
      <c r="FX13" s="372"/>
      <c r="FY13" s="372"/>
      <c r="FZ13" s="372"/>
      <c r="GA13" s="372"/>
      <c r="GB13" s="372"/>
      <c r="GC13" s="372"/>
      <c r="GD13" s="372"/>
      <c r="GE13" s="372"/>
      <c r="GF13" s="372"/>
      <c r="GG13" s="372"/>
      <c r="GH13" s="372"/>
      <c r="GI13" s="372"/>
      <c r="GJ13" s="372"/>
      <c r="GK13" s="372"/>
      <c r="GL13" s="372"/>
      <c r="GM13" s="372"/>
      <c r="GN13" s="372"/>
      <c r="GO13" s="372"/>
      <c r="GP13" s="372"/>
      <c r="GQ13" s="372"/>
      <c r="GR13" s="372"/>
      <c r="GS13" s="372"/>
      <c r="GT13" s="372"/>
      <c r="GU13" s="372"/>
      <c r="GV13" s="372"/>
      <c r="GW13" s="372"/>
      <c r="GX13" s="372"/>
      <c r="GY13" s="372"/>
      <c r="GZ13" s="372"/>
      <c r="HA13" s="372"/>
      <c r="HB13" s="372"/>
      <c r="HC13" s="372"/>
      <c r="HD13" s="372"/>
      <c r="HE13" s="372"/>
      <c r="HF13" s="372"/>
      <c r="HG13" s="372"/>
      <c r="HH13" s="372"/>
      <c r="HI13" s="372"/>
      <c r="HJ13" s="372"/>
      <c r="HK13" s="372"/>
      <c r="HL13" s="372"/>
      <c r="HM13" s="372"/>
      <c r="HN13" s="372"/>
      <c r="HO13" s="372"/>
      <c r="HP13" s="372"/>
      <c r="HQ13" s="372"/>
      <c r="HR13" s="372"/>
      <c r="HS13" s="372"/>
      <c r="HT13" s="372"/>
      <c r="HU13" s="372"/>
      <c r="HV13" s="372"/>
      <c r="HW13" s="372"/>
      <c r="HX13" s="372"/>
      <c r="HY13" s="372"/>
      <c r="HZ13" s="372"/>
      <c r="IA13" s="372"/>
      <c r="IB13" s="372"/>
      <c r="IC13" s="372"/>
      <c r="ID13" s="372"/>
      <c r="IE13" s="372"/>
      <c r="IF13" s="372"/>
      <c r="IG13" s="372"/>
      <c r="IH13" s="372"/>
      <c r="II13" s="372"/>
      <c r="IJ13" s="372"/>
      <c r="IK13" s="372"/>
      <c r="IL13" s="372"/>
      <c r="IM13" s="372"/>
      <c r="IN13" s="372"/>
      <c r="IO13" s="372"/>
      <c r="IP13" s="372"/>
      <c r="IQ13" s="372"/>
      <c r="IR13" s="372"/>
      <c r="IS13" s="372"/>
      <c r="IT13" s="372"/>
      <c r="IU13" s="372"/>
      <c r="IV13" s="372"/>
      <c r="IW13" s="372"/>
      <c r="IX13" s="372"/>
      <c r="IY13" s="372"/>
      <c r="IZ13" s="372"/>
      <c r="JA13" s="372"/>
      <c r="JB13" s="372"/>
      <c r="JC13" s="372"/>
      <c r="JD13" s="372"/>
      <c r="JE13" s="372"/>
      <c r="JF13" s="372"/>
      <c r="JG13" s="372"/>
      <c r="JH13" s="372"/>
      <c r="JI13" s="372"/>
      <c r="JJ13" s="372"/>
      <c r="JK13" s="372"/>
      <c r="JL13" s="372"/>
      <c r="JM13" s="372"/>
      <c r="JN13" s="372"/>
      <c r="JO13" s="372"/>
      <c r="JP13" s="372"/>
      <c r="JQ13" s="372"/>
      <c r="JR13" s="372"/>
      <c r="JS13" s="372"/>
      <c r="JT13" s="372"/>
      <c r="JU13" s="372"/>
      <c r="JV13" s="372"/>
      <c r="JW13" s="372"/>
      <c r="JX13" s="372"/>
      <c r="JY13" s="372"/>
      <c r="JZ13" s="372"/>
      <c r="KA13" s="372"/>
      <c r="KB13" s="372"/>
      <c r="KC13" s="372"/>
      <c r="KD13" s="372"/>
      <c r="KE13" s="372"/>
      <c r="KF13" s="372"/>
      <c r="KG13" s="372"/>
      <c r="KH13" s="372"/>
      <c r="KI13" s="372"/>
      <c r="KJ13" s="372"/>
      <c r="KK13" s="372"/>
      <c r="KL13" s="372"/>
      <c r="KM13" s="372"/>
      <c r="KN13" s="372"/>
      <c r="KO13" s="372"/>
      <c r="KP13" s="372"/>
      <c r="KQ13" s="372"/>
      <c r="KR13" s="372"/>
      <c r="KS13" s="372"/>
      <c r="KT13" s="372"/>
      <c r="KU13" s="372"/>
      <c r="KV13" s="372"/>
      <c r="KW13" s="372"/>
      <c r="KX13" s="372"/>
      <c r="KY13" s="372"/>
      <c r="KZ13" s="372"/>
      <c r="LA13" s="372"/>
      <c r="LB13" s="372"/>
      <c r="LC13" s="372"/>
      <c r="LD13" s="372"/>
      <c r="LE13" s="372"/>
      <c r="LF13" s="372"/>
      <c r="LG13" s="372"/>
      <c r="LH13" s="372"/>
      <c r="LI13" s="372"/>
      <c r="LJ13" s="372"/>
      <c r="LK13" s="372"/>
      <c r="LL13" s="372"/>
      <c r="LM13" s="372"/>
      <c r="LN13" s="372"/>
      <c r="LO13" s="372"/>
      <c r="LP13" s="372"/>
      <c r="LQ13" s="372"/>
      <c r="LR13" s="372"/>
      <c r="LS13" s="372"/>
      <c r="LT13" s="372"/>
      <c r="LU13" s="372"/>
      <c r="LV13" s="372"/>
      <c r="LW13" s="372"/>
      <c r="LX13" s="372"/>
      <c r="LY13" s="372"/>
      <c r="LZ13" s="372"/>
      <c r="MA13" s="372"/>
      <c r="MB13" s="372"/>
      <c r="MC13" s="372"/>
      <c r="MD13" s="372"/>
      <c r="ME13" s="372"/>
      <c r="MF13" s="372"/>
      <c r="MG13" s="372"/>
      <c r="MH13" s="372"/>
      <c r="MI13" s="372"/>
      <c r="MJ13" s="372"/>
      <c r="MK13" s="372"/>
      <c r="ML13" s="372"/>
      <c r="MM13" s="372"/>
      <c r="MN13" s="372"/>
      <c r="MO13" s="372"/>
      <c r="MP13" s="372"/>
      <c r="MQ13" s="372"/>
      <c r="MR13" s="372"/>
      <c r="MS13" s="372"/>
      <c r="MT13" s="372"/>
      <c r="MU13" s="372"/>
      <c r="MV13" s="372"/>
      <c r="MW13" s="372"/>
      <c r="MX13" s="372"/>
      <c r="MY13" s="372"/>
      <c r="MZ13" s="372"/>
      <c r="NA13" s="372"/>
      <c r="NB13" s="372"/>
      <c r="NC13" s="372"/>
      <c r="ND13" s="372"/>
      <c r="NE13" s="372"/>
      <c r="NF13" s="372"/>
      <c r="NG13" s="372"/>
      <c r="NH13" s="372"/>
      <c r="NI13" s="372"/>
      <c r="NJ13" s="372"/>
      <c r="NK13" s="372"/>
      <c r="NL13" s="372"/>
      <c r="NM13" s="372"/>
      <c r="NN13" s="372"/>
      <c r="NO13" s="372"/>
      <c r="NP13" s="372"/>
      <c r="NQ13" s="372"/>
      <c r="NR13" s="372"/>
      <c r="NS13" s="372"/>
      <c r="NT13" s="372"/>
      <c r="NU13" s="372"/>
      <c r="NV13" s="372"/>
      <c r="NW13" s="372"/>
      <c r="NX13" s="372"/>
      <c r="NY13" s="372"/>
      <c r="NZ13" s="372"/>
      <c r="OA13" s="372"/>
      <c r="OB13" s="372"/>
      <c r="OC13" s="372"/>
      <c r="OD13" s="372"/>
      <c r="OE13" s="372"/>
      <c r="OF13" s="372"/>
      <c r="OG13" s="372"/>
      <c r="OH13" s="372"/>
      <c r="OI13" s="372"/>
      <c r="OJ13" s="372"/>
      <c r="OK13" s="372"/>
      <c r="OL13" s="372"/>
      <c r="OM13" s="372"/>
      <c r="ON13" s="372"/>
      <c r="OO13" s="372"/>
      <c r="OP13" s="372"/>
      <c r="OQ13" s="372"/>
      <c r="OR13" s="372"/>
      <c r="OS13" s="372"/>
      <c r="OT13" s="372"/>
      <c r="OU13" s="372"/>
      <c r="OV13" s="372"/>
      <c r="OW13" s="372"/>
      <c r="OX13" s="372"/>
      <c r="OY13" s="372"/>
      <c r="OZ13" s="372"/>
      <c r="PA13" s="372"/>
      <c r="PB13" s="372"/>
      <c r="PC13" s="372"/>
      <c r="PD13" s="372"/>
      <c r="PE13" s="372"/>
      <c r="PF13" s="372"/>
      <c r="PG13" s="372"/>
      <c r="PH13" s="372"/>
      <c r="PI13" s="372"/>
      <c r="PJ13" s="372"/>
      <c r="PK13" s="372"/>
      <c r="PL13" s="372"/>
      <c r="PM13" s="372"/>
      <c r="PN13" s="372"/>
      <c r="PO13" s="372"/>
      <c r="PP13" s="372"/>
      <c r="PQ13" s="372"/>
      <c r="PR13" s="372"/>
      <c r="PS13" s="372"/>
      <c r="PT13" s="372"/>
      <c r="PU13" s="372"/>
      <c r="PV13" s="372"/>
      <c r="PW13" s="372"/>
      <c r="PX13" s="372"/>
      <c r="PY13" s="372"/>
      <c r="PZ13" s="372"/>
      <c r="QA13" s="372"/>
      <c r="QB13" s="372"/>
      <c r="QC13" s="372"/>
      <c r="QD13" s="372"/>
      <c r="QE13" s="372"/>
      <c r="QF13" s="372"/>
      <c r="QG13" s="372"/>
      <c r="QH13" s="372"/>
      <c r="QI13" s="372"/>
      <c r="QJ13" s="372"/>
      <c r="QK13" s="372"/>
      <c r="QL13" s="372"/>
      <c r="QM13" s="372"/>
      <c r="QN13" s="372"/>
      <c r="QO13" s="372"/>
      <c r="QP13" s="372"/>
      <c r="QQ13" s="372"/>
      <c r="QR13" s="372"/>
      <c r="QS13" s="372"/>
      <c r="QT13" s="372"/>
      <c r="QU13" s="372"/>
      <c r="QV13" s="372"/>
      <c r="QW13" s="372"/>
      <c r="QX13" s="372"/>
      <c r="QY13" s="372"/>
      <c r="QZ13" s="372"/>
      <c r="RA13" s="372"/>
      <c r="RB13" s="372"/>
      <c r="RC13" s="372"/>
      <c r="RD13" s="372"/>
      <c r="RE13" s="372"/>
      <c r="RF13" s="372"/>
      <c r="RG13" s="372"/>
      <c r="RH13" s="372"/>
      <c r="RI13" s="372"/>
      <c r="RJ13" s="372"/>
      <c r="RK13" s="372"/>
      <c r="RL13" s="372"/>
      <c r="RM13" s="372"/>
      <c r="RN13" s="372"/>
      <c r="RO13" s="372"/>
      <c r="RP13" s="372"/>
      <c r="RQ13" s="372"/>
      <c r="RR13" s="372"/>
      <c r="RS13" s="372"/>
      <c r="RT13" s="372"/>
      <c r="RU13" s="372"/>
      <c r="RV13" s="372"/>
      <c r="RW13" s="372"/>
      <c r="RX13" s="372"/>
      <c r="RY13" s="372"/>
      <c r="RZ13" s="372"/>
      <c r="SA13" s="372"/>
      <c r="SB13" s="372"/>
      <c r="SC13" s="372"/>
      <c r="SD13" s="372"/>
      <c r="SE13" s="372"/>
      <c r="SF13" s="372"/>
      <c r="SG13" s="372"/>
      <c r="SH13" s="372"/>
      <c r="SI13" s="372"/>
      <c r="SJ13" s="372"/>
      <c r="SK13" s="372"/>
      <c r="SL13" s="372"/>
      <c r="SM13" s="372"/>
      <c r="SN13" s="372"/>
      <c r="SO13" s="372"/>
      <c r="SP13" s="372"/>
      <c r="SQ13" s="372"/>
      <c r="SR13" s="372"/>
      <c r="SS13" s="372"/>
      <c r="ST13" s="372"/>
      <c r="SU13" s="372"/>
      <c r="SV13" s="372"/>
      <c r="SW13" s="372"/>
      <c r="SX13" s="372"/>
      <c r="SY13" s="372"/>
      <c r="SZ13" s="372"/>
      <c r="TA13" s="372"/>
      <c r="TB13" s="372"/>
      <c r="TC13" s="372"/>
      <c r="TD13" s="372"/>
      <c r="TE13" s="372"/>
      <c r="TF13" s="372"/>
      <c r="TG13" s="372"/>
      <c r="TH13" s="372"/>
      <c r="TI13" s="372"/>
      <c r="TJ13" s="372"/>
      <c r="TK13" s="372"/>
      <c r="TL13" s="372"/>
      <c r="TM13" s="372"/>
      <c r="TN13" s="372"/>
      <c r="TO13" s="372"/>
      <c r="TP13" s="372"/>
      <c r="TQ13" s="372"/>
      <c r="TR13" s="372"/>
      <c r="TS13" s="372"/>
      <c r="TT13" s="372"/>
      <c r="TU13" s="372"/>
      <c r="TV13" s="372"/>
      <c r="TW13" s="372"/>
      <c r="TX13" s="372"/>
      <c r="TY13" s="372"/>
      <c r="TZ13" s="372"/>
      <c r="UA13" s="372"/>
      <c r="UB13" s="372"/>
      <c r="UC13" s="372"/>
      <c r="UD13" s="372"/>
      <c r="UE13" s="372"/>
      <c r="UF13" s="372"/>
      <c r="UG13" s="372"/>
      <c r="UH13" s="372"/>
      <c r="UI13" s="372"/>
      <c r="UJ13" s="372"/>
      <c r="UK13" s="372"/>
      <c r="UL13" s="372"/>
      <c r="UM13" s="372"/>
      <c r="UN13" s="372"/>
      <c r="UO13" s="372"/>
      <c r="UP13" s="372"/>
      <c r="UQ13" s="372"/>
      <c r="UR13" s="372"/>
      <c r="US13" s="372"/>
      <c r="UT13" s="372"/>
      <c r="UU13" s="372"/>
      <c r="UV13" s="372"/>
      <c r="UW13" s="372"/>
      <c r="UX13" s="372"/>
      <c r="UY13" s="372"/>
      <c r="UZ13" s="372"/>
      <c r="VA13" s="372"/>
      <c r="VB13" s="372"/>
      <c r="VC13" s="372"/>
      <c r="VD13" s="372"/>
      <c r="VE13" s="372"/>
      <c r="VF13" s="372"/>
      <c r="VG13" s="372"/>
      <c r="VH13" s="372"/>
      <c r="VI13" s="372"/>
      <c r="VJ13" s="372"/>
      <c r="VK13" s="372"/>
      <c r="VL13" s="372"/>
      <c r="VM13" s="372"/>
      <c r="VN13" s="372"/>
      <c r="VO13" s="372"/>
      <c r="VP13" s="372"/>
      <c r="VQ13" s="372"/>
      <c r="VR13" s="372"/>
      <c r="VS13" s="372"/>
      <c r="VT13" s="372"/>
      <c r="VU13" s="372"/>
      <c r="VV13" s="372"/>
      <c r="VW13" s="372"/>
      <c r="VX13" s="372"/>
      <c r="VY13" s="372"/>
      <c r="VZ13" s="372"/>
      <c r="WA13" s="372"/>
      <c r="WB13" s="372"/>
      <c r="WC13" s="372"/>
      <c r="WD13" s="372"/>
      <c r="WE13" s="372"/>
      <c r="WF13" s="372"/>
      <c r="WG13" s="372"/>
      <c r="WH13" s="372"/>
      <c r="WI13" s="372"/>
      <c r="WJ13" s="372"/>
      <c r="WK13" s="372"/>
      <c r="WL13" s="372"/>
      <c r="WM13" s="372"/>
      <c r="WN13" s="372"/>
      <c r="WO13" s="372"/>
      <c r="WP13" s="372"/>
      <c r="WQ13" s="372"/>
      <c r="WR13" s="372"/>
      <c r="WS13" s="372"/>
      <c r="WT13" s="372"/>
      <c r="WU13" s="372"/>
      <c r="WV13" s="372"/>
      <c r="WW13" s="372"/>
      <c r="WX13" s="372"/>
      <c r="WY13" s="372"/>
      <c r="WZ13" s="372"/>
      <c r="XA13" s="372"/>
      <c r="XB13" s="372"/>
      <c r="XC13" s="372"/>
      <c r="XD13" s="372"/>
      <c r="XE13" s="372"/>
      <c r="XF13" s="372"/>
      <c r="XG13" s="372"/>
      <c r="XH13" s="372"/>
      <c r="XI13" s="372"/>
      <c r="XJ13" s="372"/>
      <c r="XK13" s="372"/>
      <c r="XL13" s="372"/>
      <c r="XM13" s="372"/>
      <c r="XN13" s="372"/>
      <c r="XO13" s="372"/>
      <c r="XP13" s="372"/>
      <c r="XQ13" s="372"/>
      <c r="XR13" s="372"/>
      <c r="XS13" s="372"/>
      <c r="XT13" s="372"/>
      <c r="XU13" s="372"/>
      <c r="XV13" s="372"/>
      <c r="XW13" s="372"/>
      <c r="XX13" s="372"/>
      <c r="XY13" s="372"/>
      <c r="XZ13" s="372"/>
      <c r="YA13" s="372"/>
      <c r="YB13" s="372"/>
      <c r="YC13" s="372"/>
      <c r="YD13" s="372"/>
      <c r="YE13" s="372"/>
      <c r="YF13" s="372"/>
      <c r="YG13" s="372"/>
      <c r="YH13" s="372"/>
      <c r="YI13" s="372"/>
      <c r="YJ13" s="372"/>
      <c r="YK13" s="372"/>
      <c r="YL13" s="372"/>
      <c r="YM13" s="372"/>
      <c r="YN13" s="372"/>
      <c r="YO13" s="372"/>
      <c r="YP13" s="372"/>
      <c r="YQ13" s="372"/>
      <c r="YR13" s="372"/>
      <c r="YS13" s="372"/>
      <c r="YT13" s="372"/>
      <c r="YU13" s="372"/>
      <c r="YV13" s="372"/>
      <c r="YW13" s="372"/>
      <c r="YX13" s="372"/>
      <c r="YY13" s="372"/>
      <c r="YZ13" s="372"/>
      <c r="ZA13" s="372"/>
      <c r="ZB13" s="372"/>
      <c r="ZC13" s="372"/>
      <c r="ZD13" s="372"/>
      <c r="ZE13" s="372"/>
      <c r="ZF13" s="372"/>
      <c r="ZG13" s="372"/>
      <c r="ZH13" s="372"/>
      <c r="ZI13" s="372"/>
      <c r="ZJ13" s="372"/>
      <c r="ZK13" s="372"/>
      <c r="ZL13" s="372"/>
      <c r="ZM13" s="372"/>
      <c r="ZN13" s="372"/>
      <c r="ZO13" s="372"/>
      <c r="ZP13" s="372"/>
      <c r="ZQ13" s="372"/>
      <c r="ZR13" s="372"/>
      <c r="ZS13" s="372"/>
      <c r="ZT13" s="372"/>
      <c r="ZU13" s="372"/>
      <c r="ZV13" s="372"/>
      <c r="ZW13" s="372"/>
      <c r="ZX13" s="372"/>
      <c r="ZY13" s="372"/>
      <c r="ZZ13" s="372"/>
      <c r="AAA13" s="372"/>
      <c r="AAB13" s="372"/>
      <c r="AAC13" s="372"/>
      <c r="AAD13" s="372"/>
      <c r="AAE13" s="372"/>
      <c r="AAF13" s="372"/>
      <c r="AAG13" s="372"/>
      <c r="AAH13" s="372"/>
      <c r="AAI13" s="372"/>
      <c r="AAJ13" s="372"/>
      <c r="AAK13" s="372"/>
      <c r="AAL13" s="372"/>
      <c r="AAM13" s="372"/>
      <c r="AAN13" s="372"/>
      <c r="AAO13" s="372"/>
      <c r="AAP13" s="372"/>
      <c r="AAQ13" s="372"/>
      <c r="AAR13" s="372"/>
      <c r="AAS13" s="372"/>
      <c r="AAT13" s="372"/>
      <c r="AAU13" s="372"/>
      <c r="AAV13" s="372"/>
      <c r="AAW13" s="372"/>
      <c r="AAX13" s="372"/>
      <c r="AAY13" s="372"/>
      <c r="AAZ13" s="372"/>
      <c r="ABA13" s="372"/>
      <c r="ABB13" s="372"/>
      <c r="ABC13" s="372"/>
      <c r="ABD13" s="372"/>
      <c r="ABE13" s="372"/>
      <c r="ABF13" s="372"/>
      <c r="ABG13" s="372"/>
      <c r="ABH13" s="372"/>
      <c r="ABI13" s="372"/>
      <c r="ABJ13" s="372"/>
      <c r="ABK13" s="372"/>
      <c r="ABL13" s="372"/>
      <c r="ABM13" s="372"/>
      <c r="ABN13" s="372"/>
      <c r="ABO13" s="372"/>
      <c r="ABP13" s="372"/>
      <c r="ABQ13" s="372"/>
      <c r="ABR13" s="372"/>
      <c r="ABS13" s="372"/>
      <c r="ABT13" s="372"/>
      <c r="ABU13" s="372"/>
      <c r="ABV13" s="372"/>
      <c r="ABW13" s="372"/>
      <c r="ABX13" s="372"/>
      <c r="ABY13" s="372"/>
      <c r="ABZ13" s="372"/>
      <c r="ACA13" s="372"/>
      <c r="ACB13" s="372"/>
      <c r="ACC13" s="372"/>
      <c r="ACD13" s="372"/>
      <c r="ACE13" s="372"/>
      <c r="ACF13" s="372"/>
      <c r="ACG13" s="372"/>
      <c r="ACH13" s="372"/>
      <c r="ACI13" s="372"/>
      <c r="ACJ13" s="372"/>
      <c r="ACK13" s="372"/>
      <c r="ACL13" s="372"/>
      <c r="ACM13" s="372"/>
      <c r="ACN13" s="372"/>
      <c r="ACO13" s="372"/>
      <c r="ACP13" s="372"/>
      <c r="ACQ13" s="372"/>
      <c r="ACR13" s="372"/>
      <c r="ACS13" s="372"/>
      <c r="ACT13" s="372"/>
      <c r="ACU13" s="372"/>
      <c r="ACV13" s="372"/>
      <c r="ACW13" s="372"/>
      <c r="ACX13" s="372"/>
      <c r="ACY13" s="372"/>
      <c r="ACZ13" s="372"/>
      <c r="ADA13" s="372"/>
      <c r="ADB13" s="372"/>
      <c r="ADC13" s="372"/>
      <c r="ADD13" s="372"/>
      <c r="ADE13" s="372"/>
      <c r="ADF13" s="372"/>
      <c r="ADG13" s="372"/>
      <c r="ADH13" s="372"/>
      <c r="ADI13" s="372"/>
      <c r="ADJ13" s="372"/>
      <c r="ADK13" s="372"/>
      <c r="ADL13" s="372"/>
      <c r="ADM13" s="372"/>
      <c r="ADN13" s="372"/>
      <c r="ADO13" s="372"/>
      <c r="ADP13" s="372"/>
      <c r="ADQ13" s="372"/>
      <c r="ADR13" s="372"/>
      <c r="ADS13" s="372"/>
      <c r="ADT13" s="372"/>
      <c r="ADU13" s="372"/>
      <c r="ADV13" s="372"/>
      <c r="ADW13" s="372"/>
      <c r="ADX13" s="372"/>
      <c r="ADY13" s="372"/>
      <c r="ADZ13" s="372"/>
      <c r="AEA13" s="372"/>
      <c r="AEB13" s="372"/>
      <c r="AEC13" s="372"/>
      <c r="AED13" s="372"/>
      <c r="AEE13" s="372"/>
      <c r="AEF13" s="372"/>
      <c r="AEG13" s="372"/>
      <c r="AEH13" s="372"/>
      <c r="AEI13" s="372"/>
      <c r="AEJ13" s="372"/>
      <c r="AEK13" s="372"/>
      <c r="AEL13" s="372"/>
      <c r="AEM13" s="372"/>
      <c r="AEN13" s="372"/>
      <c r="AEO13" s="372"/>
      <c r="AEP13" s="372"/>
      <c r="AEQ13" s="372"/>
      <c r="AER13" s="372"/>
      <c r="AES13" s="372"/>
      <c r="AET13" s="372"/>
      <c r="AEU13" s="372"/>
      <c r="AEV13" s="372"/>
      <c r="AEW13" s="372"/>
      <c r="AEX13" s="372"/>
      <c r="AEY13" s="372"/>
      <c r="AEZ13" s="372"/>
      <c r="AFA13" s="372"/>
      <c r="AFB13" s="372"/>
      <c r="AFC13" s="372"/>
      <c r="AFD13" s="372"/>
      <c r="AFE13" s="372"/>
      <c r="AFF13" s="372"/>
      <c r="AFG13" s="372"/>
      <c r="AFH13" s="372"/>
      <c r="AFI13" s="372"/>
      <c r="AFJ13" s="372"/>
      <c r="AFK13" s="372"/>
      <c r="AFL13" s="372"/>
      <c r="AFM13" s="372"/>
      <c r="AFN13" s="372"/>
      <c r="AFO13" s="372"/>
      <c r="AFP13" s="372"/>
      <c r="AFQ13" s="372"/>
      <c r="AFR13" s="372"/>
      <c r="AFS13" s="372"/>
      <c r="AFT13" s="372"/>
      <c r="AFU13" s="372"/>
      <c r="AFV13" s="372"/>
      <c r="AFW13" s="372"/>
      <c r="AFX13" s="372"/>
      <c r="AFY13" s="372"/>
      <c r="AFZ13" s="372"/>
      <c r="AGA13" s="372"/>
      <c r="AGB13" s="372"/>
      <c r="AGC13" s="372"/>
      <c r="AGD13" s="372"/>
      <c r="AGE13" s="372"/>
      <c r="AGF13" s="372"/>
      <c r="AGG13" s="372"/>
      <c r="AGH13" s="372"/>
      <c r="AGI13" s="372"/>
      <c r="AGJ13" s="372"/>
      <c r="AGK13" s="372"/>
      <c r="AGL13" s="372"/>
      <c r="AGM13" s="372"/>
      <c r="AGN13" s="372"/>
      <c r="AGO13" s="372"/>
      <c r="AGP13" s="372"/>
      <c r="AGQ13" s="372"/>
      <c r="AGR13" s="372"/>
      <c r="AGS13" s="372"/>
      <c r="AGT13" s="372"/>
      <c r="AGU13" s="372"/>
      <c r="AGV13" s="372"/>
      <c r="AGW13" s="372"/>
      <c r="AGX13" s="372"/>
      <c r="AGY13" s="372"/>
      <c r="AGZ13" s="372"/>
      <c r="AHA13" s="372"/>
      <c r="AHB13" s="372"/>
      <c r="AHC13" s="372"/>
      <c r="AHD13" s="372"/>
      <c r="AHE13" s="372"/>
      <c r="AHF13" s="372"/>
      <c r="AHG13" s="372"/>
      <c r="AHH13" s="372"/>
      <c r="AHI13" s="372"/>
      <c r="AHJ13" s="372"/>
      <c r="AHK13" s="372"/>
      <c r="AHL13" s="372"/>
      <c r="AHM13" s="372"/>
      <c r="AHN13" s="372"/>
      <c r="AHO13" s="372"/>
      <c r="AHP13" s="372"/>
      <c r="AHQ13" s="372"/>
      <c r="AHR13" s="372"/>
      <c r="AHS13" s="372"/>
      <c r="AHT13" s="372"/>
      <c r="AHU13" s="372"/>
      <c r="AHV13" s="372"/>
      <c r="AHW13" s="372"/>
      <c r="AHX13" s="372"/>
      <c r="AHY13" s="372"/>
      <c r="AHZ13" s="372"/>
      <c r="AIA13" s="372"/>
      <c r="AIB13" s="372"/>
      <c r="AIC13" s="372"/>
      <c r="AID13" s="372"/>
      <c r="AIE13" s="372"/>
      <c r="AIF13" s="372"/>
      <c r="AIG13" s="372"/>
      <c r="AIH13" s="372"/>
      <c r="AII13" s="372"/>
      <c r="AIJ13" s="372"/>
      <c r="AIK13" s="372"/>
      <c r="AIL13" s="372"/>
      <c r="AIM13" s="372"/>
      <c r="AIN13" s="372"/>
      <c r="AIO13" s="372"/>
      <c r="AIP13" s="372"/>
      <c r="AIQ13" s="372"/>
      <c r="AIR13" s="372"/>
      <c r="AIS13" s="372"/>
      <c r="AIT13" s="372"/>
      <c r="AIU13" s="372"/>
      <c r="AIV13" s="372"/>
      <c r="AIW13" s="372"/>
      <c r="AIX13" s="372"/>
      <c r="AIY13" s="372"/>
      <c r="AIZ13" s="372"/>
      <c r="AJA13" s="372"/>
      <c r="AJB13" s="372"/>
      <c r="AJC13" s="372"/>
      <c r="AJD13" s="372"/>
      <c r="AJE13" s="372"/>
      <c r="AJF13" s="372"/>
      <c r="AJG13" s="372"/>
      <c r="AJH13" s="372"/>
      <c r="AJI13" s="372"/>
      <c r="AJJ13" s="372"/>
      <c r="AJK13" s="372"/>
      <c r="AJL13" s="372"/>
      <c r="AJM13" s="372"/>
      <c r="AJN13" s="372"/>
      <c r="AJO13" s="372"/>
      <c r="AJP13" s="372"/>
      <c r="AJQ13" s="372"/>
      <c r="AJR13" s="372"/>
      <c r="AJS13" s="372"/>
      <c r="AJT13" s="372"/>
      <c r="AJU13" s="372"/>
      <c r="AJV13" s="372"/>
      <c r="AJW13" s="372"/>
      <c r="AJX13" s="372"/>
      <c r="AJY13" s="372"/>
      <c r="AJZ13" s="372"/>
      <c r="AKA13" s="372"/>
      <c r="AKB13" s="372"/>
      <c r="AKC13" s="372"/>
      <c r="AKD13" s="372"/>
      <c r="AKE13" s="372"/>
      <c r="AKF13" s="372"/>
      <c r="AKG13" s="372"/>
      <c r="AKH13" s="372"/>
      <c r="AKI13" s="372"/>
      <c r="AKJ13" s="372"/>
      <c r="AKK13" s="372"/>
      <c r="AKL13" s="372"/>
      <c r="AKM13" s="372"/>
      <c r="AKN13" s="372"/>
      <c r="AKO13" s="372"/>
      <c r="AKP13" s="372"/>
      <c r="AKQ13" s="372"/>
      <c r="AKR13" s="372"/>
      <c r="AKS13" s="372"/>
      <c r="AKT13" s="372"/>
      <c r="AKU13" s="372"/>
      <c r="AKV13" s="372"/>
      <c r="AKW13" s="372"/>
      <c r="AKX13" s="372"/>
      <c r="AKY13" s="372"/>
      <c r="AKZ13" s="372"/>
      <c r="ALA13" s="372"/>
      <c r="ALB13" s="372"/>
      <c r="ALC13" s="372"/>
      <c r="ALD13" s="372"/>
      <c r="ALE13" s="372"/>
      <c r="ALF13" s="372"/>
      <c r="ALG13" s="372"/>
      <c r="ALH13" s="372"/>
      <c r="ALI13" s="372"/>
      <c r="ALJ13" s="372"/>
      <c r="ALK13" s="372"/>
      <c r="ALL13" s="372"/>
      <c r="ALM13" s="372"/>
      <c r="ALN13" s="372"/>
      <c r="ALO13" s="372"/>
      <c r="ALP13" s="372"/>
      <c r="ALQ13" s="372"/>
      <c r="ALR13" s="372"/>
      <c r="ALS13" s="372"/>
      <c r="ALT13" s="372"/>
      <c r="ALU13" s="372"/>
      <c r="ALV13" s="372"/>
      <c r="ALW13" s="372"/>
      <c r="ALX13" s="372"/>
      <c r="ALY13" s="372"/>
      <c r="ALZ13" s="372"/>
      <c r="AMA13" s="372"/>
      <c r="AMB13" s="372"/>
      <c r="AMC13" s="372"/>
      <c r="AMD13" s="372"/>
      <c r="AME13" s="372"/>
      <c r="AMF13" s="372"/>
      <c r="AMG13" s="372"/>
      <c r="AMH13" s="372"/>
      <c r="AMI13" s="372"/>
      <c r="AMJ13" s="372"/>
      <c r="AMK13" s="372"/>
      <c r="AML13" s="372"/>
      <c r="AMM13" s="372"/>
      <c r="AMN13" s="372"/>
      <c r="AMO13" s="372"/>
      <c r="AMP13" s="372"/>
      <c r="AMQ13" s="372"/>
      <c r="AMR13" s="372"/>
      <c r="AMS13" s="372"/>
      <c r="AMT13" s="372"/>
      <c r="AMU13" s="372"/>
      <c r="AMV13" s="372"/>
      <c r="AMW13" s="372"/>
      <c r="AMX13" s="372"/>
      <c r="AMY13" s="372"/>
      <c r="AMZ13" s="372"/>
      <c r="ANA13" s="372"/>
      <c r="ANB13" s="372"/>
      <c r="ANC13" s="372"/>
      <c r="AND13" s="372"/>
      <c r="ANE13" s="372"/>
      <c r="ANF13" s="372"/>
      <c r="ANG13" s="372"/>
      <c r="ANH13" s="372"/>
      <c r="ANI13" s="372"/>
      <c r="ANJ13" s="372"/>
      <c r="ANK13" s="372"/>
      <c r="ANL13" s="372"/>
      <c r="ANM13" s="372"/>
      <c r="ANN13" s="372"/>
      <c r="ANO13" s="372"/>
      <c r="ANP13" s="372"/>
      <c r="ANQ13" s="372"/>
      <c r="ANR13" s="372"/>
      <c r="ANS13" s="372"/>
      <c r="ANT13" s="372"/>
      <c r="ANU13" s="372"/>
      <c r="ANV13" s="372"/>
      <c r="ANW13" s="372"/>
      <c r="ANX13" s="372"/>
      <c r="ANY13" s="372"/>
      <c r="ANZ13" s="372"/>
      <c r="AOA13" s="372"/>
      <c r="AOB13" s="372"/>
      <c r="AOC13" s="372"/>
      <c r="AOD13" s="372"/>
      <c r="AOE13" s="372"/>
      <c r="AOF13" s="372"/>
      <c r="AOG13" s="372"/>
      <c r="AOH13" s="372"/>
      <c r="AOI13" s="372"/>
      <c r="AOJ13" s="372"/>
      <c r="AOK13" s="372"/>
      <c r="AOL13" s="372"/>
      <c r="AOM13" s="372"/>
      <c r="AON13" s="372"/>
      <c r="AOO13" s="372"/>
      <c r="AOP13" s="372"/>
      <c r="AOQ13" s="372"/>
      <c r="AOR13" s="372"/>
      <c r="AOS13" s="372"/>
      <c r="AOT13" s="372"/>
      <c r="AOU13" s="372"/>
      <c r="AOV13" s="372"/>
      <c r="AOW13" s="372"/>
      <c r="AOX13" s="372"/>
      <c r="AOY13" s="372"/>
      <c r="AOZ13" s="372"/>
      <c r="APA13" s="372"/>
      <c r="APB13" s="372"/>
      <c r="APC13" s="372"/>
      <c r="APD13" s="372"/>
      <c r="APE13" s="372"/>
      <c r="APF13" s="372"/>
      <c r="APG13" s="372"/>
      <c r="APH13" s="372"/>
      <c r="API13" s="372"/>
      <c r="APJ13" s="372"/>
      <c r="APK13" s="372"/>
      <c r="APL13" s="372"/>
      <c r="APM13" s="372"/>
      <c r="APN13" s="372"/>
      <c r="APO13" s="372"/>
      <c r="APP13" s="372"/>
      <c r="APQ13" s="372"/>
      <c r="APR13" s="372"/>
      <c r="APS13" s="372"/>
      <c r="APT13" s="372"/>
      <c r="APU13" s="372"/>
      <c r="APV13" s="372"/>
      <c r="APW13" s="372"/>
      <c r="APX13" s="372"/>
      <c r="APY13" s="372"/>
      <c r="APZ13" s="372"/>
      <c r="AQA13" s="372"/>
      <c r="AQB13" s="372"/>
      <c r="AQC13" s="372"/>
      <c r="AQD13" s="372"/>
      <c r="AQE13" s="372"/>
      <c r="AQF13" s="372"/>
      <c r="AQG13" s="372"/>
      <c r="AQH13" s="372"/>
      <c r="AQI13" s="372"/>
      <c r="AQJ13" s="372"/>
      <c r="AQK13" s="372"/>
      <c r="AQL13" s="372"/>
      <c r="AQM13" s="372"/>
      <c r="AQN13" s="372"/>
      <c r="AQO13" s="372"/>
      <c r="AQP13" s="372"/>
      <c r="AQQ13" s="372"/>
      <c r="AQR13" s="372"/>
      <c r="AQS13" s="372"/>
      <c r="AQT13" s="372"/>
      <c r="AQU13" s="372"/>
      <c r="AQV13" s="372"/>
      <c r="AQW13" s="372"/>
      <c r="AQX13" s="372"/>
      <c r="AQY13" s="372"/>
      <c r="AQZ13" s="372"/>
      <c r="ARA13" s="372"/>
      <c r="ARB13" s="372"/>
      <c r="ARC13" s="372"/>
      <c r="ARD13" s="372"/>
      <c r="ARE13" s="372"/>
      <c r="ARF13" s="372"/>
      <c r="ARG13" s="372"/>
      <c r="ARH13" s="372"/>
      <c r="ARI13" s="372"/>
      <c r="ARJ13" s="372"/>
      <c r="ARK13" s="372"/>
      <c r="ARL13" s="372"/>
      <c r="ARM13" s="372"/>
      <c r="ARN13" s="372"/>
      <c r="ARO13" s="372"/>
      <c r="ARP13" s="372"/>
      <c r="ARQ13" s="372"/>
      <c r="ARR13" s="372"/>
      <c r="ARS13" s="372"/>
      <c r="ART13" s="372"/>
      <c r="ARU13" s="372"/>
      <c r="ARV13" s="372"/>
      <c r="ARW13" s="372"/>
      <c r="ARX13" s="372"/>
      <c r="ARY13" s="372"/>
      <c r="ARZ13" s="372"/>
      <c r="ASA13" s="372"/>
      <c r="ASB13" s="372"/>
      <c r="ASC13" s="372"/>
      <c r="ASD13" s="372"/>
      <c r="ASE13" s="372"/>
      <c r="ASF13" s="372"/>
      <c r="ASG13" s="372"/>
      <c r="ASH13" s="372"/>
      <c r="ASI13" s="372"/>
      <c r="ASJ13" s="372"/>
      <c r="ASK13" s="372"/>
      <c r="ASL13" s="372"/>
      <c r="ASM13" s="372"/>
      <c r="ASN13" s="372"/>
      <c r="ASO13" s="372"/>
      <c r="ASP13" s="372"/>
      <c r="ASQ13" s="372"/>
      <c r="ASR13" s="372"/>
      <c r="ASS13" s="372"/>
      <c r="AST13" s="372"/>
      <c r="ASU13" s="372"/>
      <c r="ASV13" s="372"/>
      <c r="ASW13" s="372"/>
      <c r="ASX13" s="372"/>
      <c r="ASY13" s="372"/>
      <c r="ASZ13" s="372"/>
      <c r="ATA13" s="372"/>
      <c r="ATB13" s="372"/>
      <c r="ATC13" s="372"/>
      <c r="ATD13" s="372"/>
      <c r="ATE13" s="372"/>
      <c r="ATF13" s="372"/>
      <c r="ATG13" s="372"/>
      <c r="ATH13" s="372"/>
      <c r="ATI13" s="372"/>
      <c r="ATJ13" s="372"/>
      <c r="ATK13" s="372"/>
      <c r="ATL13" s="372"/>
      <c r="ATM13" s="372"/>
      <c r="ATN13" s="372"/>
      <c r="ATO13" s="372"/>
      <c r="ATP13" s="372"/>
      <c r="ATQ13" s="372"/>
      <c r="ATR13" s="372"/>
      <c r="ATS13" s="372"/>
      <c r="ATT13" s="372"/>
      <c r="ATU13" s="372"/>
      <c r="ATV13" s="372"/>
      <c r="ATW13" s="372"/>
      <c r="ATX13" s="372"/>
      <c r="ATY13" s="372"/>
      <c r="ATZ13" s="372"/>
      <c r="AUA13" s="372"/>
      <c r="AUB13" s="372"/>
      <c r="AUC13" s="372"/>
      <c r="AUD13" s="372"/>
      <c r="AUE13" s="372"/>
      <c r="AUF13" s="372"/>
      <c r="AUG13" s="372"/>
      <c r="AUH13" s="372"/>
      <c r="AUI13" s="372"/>
      <c r="AUJ13" s="372"/>
      <c r="AUK13" s="372"/>
      <c r="AUL13" s="372"/>
      <c r="AUM13" s="372"/>
      <c r="AUN13" s="372"/>
      <c r="AUO13" s="372"/>
      <c r="AUP13" s="372"/>
      <c r="AUQ13" s="372"/>
      <c r="AUR13" s="372"/>
      <c r="AUS13" s="372"/>
      <c r="AUT13" s="372"/>
      <c r="AUU13" s="372"/>
      <c r="AUV13" s="372"/>
      <c r="AUW13" s="372"/>
      <c r="AUX13" s="372"/>
      <c r="AUY13" s="372"/>
      <c r="AUZ13" s="372"/>
      <c r="AVA13" s="372"/>
      <c r="AVB13" s="372"/>
      <c r="AVC13" s="372"/>
      <c r="AVD13" s="372"/>
      <c r="AVE13" s="372"/>
      <c r="AVF13" s="372"/>
      <c r="AVG13" s="372"/>
      <c r="AVH13" s="372"/>
      <c r="AVI13" s="372"/>
      <c r="AVJ13" s="372"/>
      <c r="AVK13" s="372"/>
      <c r="AVL13" s="372"/>
      <c r="AVM13" s="372"/>
      <c r="AVN13" s="372"/>
      <c r="AVO13" s="372"/>
      <c r="AVP13" s="372"/>
      <c r="AVQ13" s="372"/>
      <c r="AVR13" s="372"/>
      <c r="AVS13" s="372"/>
      <c r="AVT13" s="372"/>
      <c r="AVU13" s="372"/>
      <c r="AVV13" s="372"/>
      <c r="AVW13" s="372"/>
      <c r="AVX13" s="372"/>
      <c r="AVY13" s="372"/>
      <c r="AVZ13" s="372"/>
      <c r="AWA13" s="372"/>
      <c r="AWB13" s="372"/>
      <c r="AWC13" s="372"/>
      <c r="AWD13" s="372"/>
      <c r="AWE13" s="372"/>
      <c r="AWF13" s="372"/>
      <c r="AWG13" s="372"/>
      <c r="AWH13" s="372"/>
      <c r="AWI13" s="372"/>
      <c r="AWJ13" s="372"/>
      <c r="AWK13" s="372"/>
      <c r="AWL13" s="372"/>
      <c r="AWM13" s="372"/>
      <c r="AWN13" s="372"/>
      <c r="AWO13" s="372"/>
      <c r="AWP13" s="372"/>
      <c r="AWQ13" s="372"/>
      <c r="AWR13" s="372"/>
      <c r="AWS13" s="372"/>
      <c r="AWT13" s="372"/>
      <c r="AWU13" s="372"/>
      <c r="AWV13" s="372"/>
      <c r="AWW13" s="372"/>
      <c r="AWX13" s="372"/>
      <c r="AWY13" s="372"/>
      <c r="AWZ13" s="372"/>
      <c r="AXA13" s="372"/>
      <c r="AXB13" s="372"/>
      <c r="AXC13" s="372"/>
      <c r="AXD13" s="372"/>
      <c r="AXE13" s="372"/>
      <c r="AXF13" s="372"/>
      <c r="AXG13" s="372"/>
      <c r="AXH13" s="372"/>
      <c r="AXI13" s="372"/>
      <c r="AXJ13" s="372"/>
      <c r="AXK13" s="372"/>
      <c r="AXL13" s="372"/>
      <c r="AXM13" s="372"/>
      <c r="AXN13" s="372"/>
      <c r="AXO13" s="372"/>
      <c r="AXP13" s="372"/>
      <c r="AXQ13" s="372"/>
      <c r="AXR13" s="372"/>
      <c r="AXS13" s="372"/>
      <c r="AXT13" s="372"/>
      <c r="AXU13" s="372"/>
      <c r="AXV13" s="372"/>
      <c r="AXW13" s="372"/>
      <c r="AXX13" s="372"/>
      <c r="AXY13" s="372"/>
      <c r="AXZ13" s="372"/>
      <c r="AYA13" s="372"/>
      <c r="AYB13" s="372"/>
      <c r="AYC13" s="372"/>
      <c r="AYD13" s="372"/>
      <c r="AYE13" s="372"/>
      <c r="AYF13" s="372"/>
      <c r="AYG13" s="372"/>
      <c r="AYH13" s="372"/>
      <c r="AYI13" s="372"/>
      <c r="AYJ13" s="372"/>
      <c r="AYK13" s="372"/>
      <c r="AYL13" s="372"/>
      <c r="AYM13" s="372"/>
      <c r="AYN13" s="372"/>
      <c r="AYO13" s="372"/>
      <c r="AYP13" s="372"/>
      <c r="AYQ13" s="372"/>
      <c r="AYR13" s="372"/>
      <c r="AYS13" s="372"/>
      <c r="AYT13" s="372"/>
      <c r="AYU13" s="372"/>
      <c r="AYV13" s="372"/>
      <c r="AYW13" s="372"/>
      <c r="AYX13" s="372"/>
      <c r="AYY13" s="372"/>
      <c r="AYZ13" s="372"/>
      <c r="AZA13" s="372"/>
      <c r="AZB13" s="372"/>
      <c r="AZC13" s="372"/>
      <c r="AZD13" s="372"/>
      <c r="AZE13" s="372"/>
      <c r="AZF13" s="372"/>
      <c r="AZG13" s="372"/>
      <c r="AZH13" s="372"/>
      <c r="AZI13" s="372"/>
      <c r="AZJ13" s="372"/>
      <c r="AZK13" s="372"/>
      <c r="AZL13" s="372"/>
      <c r="AZM13" s="372"/>
      <c r="AZN13" s="372"/>
      <c r="AZO13" s="372"/>
      <c r="AZP13" s="372"/>
      <c r="AZQ13" s="372"/>
      <c r="AZR13" s="372"/>
      <c r="AZS13" s="372"/>
      <c r="AZT13" s="372"/>
      <c r="AZU13" s="372"/>
      <c r="AZV13" s="372"/>
      <c r="AZW13" s="372"/>
      <c r="AZX13" s="372"/>
      <c r="AZY13" s="372"/>
      <c r="AZZ13" s="372"/>
      <c r="BAA13" s="372"/>
      <c r="BAB13" s="372"/>
      <c r="BAC13" s="372"/>
      <c r="BAD13" s="372"/>
      <c r="BAE13" s="372"/>
      <c r="BAF13" s="372"/>
      <c r="BAG13" s="372"/>
      <c r="BAH13" s="372"/>
      <c r="BAI13" s="372"/>
      <c r="BAJ13" s="372"/>
      <c r="BAK13" s="372"/>
      <c r="BAL13" s="372"/>
      <c r="BAM13" s="372"/>
      <c r="BAN13" s="372"/>
      <c r="BAO13" s="372"/>
      <c r="BAP13" s="372"/>
      <c r="BAQ13" s="372"/>
      <c r="BAR13" s="372"/>
      <c r="BAS13" s="372"/>
      <c r="BAT13" s="372"/>
      <c r="BAU13" s="372"/>
      <c r="BAV13" s="372"/>
      <c r="BAW13" s="372"/>
      <c r="BAX13" s="372"/>
      <c r="BAY13" s="372"/>
      <c r="BAZ13" s="372"/>
      <c r="BBA13" s="372"/>
      <c r="BBB13" s="372"/>
      <c r="BBC13" s="372"/>
      <c r="BBD13" s="372"/>
      <c r="BBE13" s="372"/>
      <c r="BBF13" s="372"/>
      <c r="BBG13" s="372"/>
      <c r="BBH13" s="372"/>
      <c r="BBI13" s="372"/>
      <c r="BBJ13" s="372"/>
      <c r="BBK13" s="372"/>
      <c r="BBL13" s="372"/>
      <c r="BBM13" s="372"/>
      <c r="BBN13" s="372"/>
      <c r="BBO13" s="372"/>
      <c r="BBP13" s="372"/>
      <c r="BBQ13" s="372"/>
      <c r="BBR13" s="372"/>
      <c r="BBS13" s="372"/>
      <c r="BBT13" s="372"/>
      <c r="BBU13" s="372"/>
      <c r="BBV13" s="372"/>
      <c r="BBW13" s="372"/>
      <c r="BBX13" s="372"/>
      <c r="BBY13" s="372"/>
      <c r="BBZ13" s="372"/>
      <c r="BCA13" s="372"/>
      <c r="BCB13" s="372"/>
      <c r="BCC13" s="372"/>
      <c r="BCD13" s="372"/>
      <c r="BCE13" s="372"/>
      <c r="BCF13" s="372"/>
      <c r="BCG13" s="372"/>
      <c r="BCH13" s="372"/>
      <c r="BCI13" s="372"/>
      <c r="BCJ13" s="372"/>
      <c r="BCK13" s="372"/>
      <c r="BCL13" s="372"/>
      <c r="BCM13" s="372"/>
      <c r="BCN13" s="372"/>
      <c r="BCO13" s="372"/>
      <c r="BCP13" s="372"/>
      <c r="BCQ13" s="372"/>
      <c r="BCR13" s="372"/>
      <c r="BCS13" s="372"/>
      <c r="BCT13" s="372"/>
      <c r="BCU13" s="372"/>
      <c r="BCV13" s="372"/>
      <c r="BCW13" s="372"/>
      <c r="BCX13" s="372"/>
      <c r="BCY13" s="372"/>
      <c r="BCZ13" s="372"/>
      <c r="BDA13" s="372"/>
      <c r="BDB13" s="372"/>
      <c r="BDC13" s="372"/>
      <c r="BDD13" s="372"/>
      <c r="BDE13" s="372"/>
      <c r="BDF13" s="372"/>
      <c r="BDG13" s="372"/>
      <c r="BDH13" s="372"/>
      <c r="BDI13" s="372"/>
      <c r="BDJ13" s="372"/>
      <c r="BDK13" s="372"/>
      <c r="BDL13" s="372"/>
      <c r="BDM13" s="372"/>
      <c r="BDN13" s="372"/>
      <c r="BDO13" s="372"/>
      <c r="BDP13" s="372"/>
      <c r="BDQ13" s="372"/>
      <c r="BDR13" s="372"/>
      <c r="BDS13" s="372"/>
      <c r="BDT13" s="372"/>
      <c r="BDU13" s="372"/>
      <c r="BDV13" s="372"/>
      <c r="BDW13" s="372"/>
      <c r="BDX13" s="372"/>
      <c r="BDY13" s="372"/>
      <c r="BDZ13" s="372"/>
      <c r="BEA13" s="372"/>
      <c r="BEB13" s="372"/>
      <c r="BEC13" s="372"/>
      <c r="BED13" s="372"/>
      <c r="BEE13" s="372"/>
      <c r="BEF13" s="372"/>
      <c r="BEG13" s="372"/>
      <c r="BEH13" s="372"/>
      <c r="BEI13" s="372"/>
      <c r="BEJ13" s="372"/>
      <c r="BEK13" s="372"/>
      <c r="BEL13" s="372"/>
      <c r="BEM13" s="372"/>
      <c r="BEN13" s="372"/>
      <c r="BEO13" s="372"/>
      <c r="BEP13" s="372"/>
      <c r="BEQ13" s="372"/>
      <c r="BER13" s="372"/>
      <c r="BES13" s="372"/>
      <c r="BET13" s="372"/>
      <c r="BEU13" s="372"/>
      <c r="BEV13" s="372"/>
      <c r="BEW13" s="372"/>
      <c r="BEX13" s="372"/>
      <c r="BEY13" s="372"/>
      <c r="BEZ13" s="372"/>
      <c r="BFA13" s="372"/>
      <c r="BFB13" s="372"/>
      <c r="BFC13" s="372"/>
      <c r="BFD13" s="372"/>
      <c r="BFE13" s="372"/>
      <c r="BFF13" s="372"/>
      <c r="BFG13" s="372"/>
      <c r="BFH13" s="372"/>
      <c r="BFI13" s="372"/>
      <c r="BFJ13" s="372"/>
      <c r="BFK13" s="372"/>
      <c r="BFL13" s="372"/>
      <c r="BFM13" s="372"/>
      <c r="BFN13" s="372"/>
      <c r="BFO13" s="372"/>
      <c r="BFP13" s="372"/>
      <c r="BFQ13" s="372"/>
      <c r="BFR13" s="372"/>
      <c r="BFS13" s="372"/>
      <c r="BFT13" s="372"/>
      <c r="BFU13" s="372"/>
      <c r="BFV13" s="372"/>
      <c r="BFW13" s="372"/>
      <c r="BFX13" s="372"/>
      <c r="BFY13" s="372"/>
      <c r="BFZ13" s="372"/>
      <c r="BGA13" s="372"/>
      <c r="BGB13" s="372"/>
      <c r="BGC13" s="372"/>
      <c r="BGD13" s="372"/>
      <c r="BGE13" s="372"/>
      <c r="BGF13" s="372"/>
      <c r="BGG13" s="372"/>
      <c r="BGH13" s="372"/>
      <c r="BGI13" s="372"/>
      <c r="BGJ13" s="372"/>
      <c r="BGK13" s="372"/>
      <c r="BGL13" s="372"/>
      <c r="BGM13" s="372"/>
      <c r="BGN13" s="372"/>
      <c r="BGO13" s="372"/>
      <c r="BGP13" s="372"/>
      <c r="BGQ13" s="372"/>
      <c r="BGR13" s="372"/>
      <c r="BGS13" s="372"/>
      <c r="BGT13" s="372"/>
      <c r="BGU13" s="372"/>
      <c r="BGV13" s="372"/>
      <c r="BGW13" s="372"/>
      <c r="BGX13" s="372"/>
      <c r="BGY13" s="372"/>
      <c r="BGZ13" s="372"/>
      <c r="BHA13" s="372"/>
      <c r="BHB13" s="372"/>
      <c r="BHC13" s="372"/>
      <c r="BHD13" s="372"/>
      <c r="BHE13" s="372"/>
      <c r="BHF13" s="372"/>
      <c r="BHG13" s="372"/>
      <c r="BHH13" s="372"/>
      <c r="BHI13" s="372"/>
      <c r="BHJ13" s="372"/>
      <c r="BHK13" s="372"/>
      <c r="BHL13" s="372"/>
      <c r="BHM13" s="372"/>
      <c r="BHN13" s="372"/>
      <c r="BHO13" s="372"/>
      <c r="BHP13" s="372"/>
      <c r="BHQ13" s="372"/>
      <c r="BHR13" s="372"/>
      <c r="BHS13" s="372"/>
      <c r="BHT13" s="372"/>
      <c r="BHU13" s="372"/>
      <c r="BHV13" s="372"/>
      <c r="BHW13" s="372"/>
      <c r="BHX13" s="372"/>
      <c r="BHY13" s="372"/>
      <c r="BHZ13" s="372"/>
      <c r="BIA13" s="372"/>
      <c r="BIB13" s="372"/>
      <c r="BIC13" s="372"/>
      <c r="BID13" s="372"/>
      <c r="BIE13" s="372"/>
      <c r="BIF13" s="372"/>
      <c r="BIG13" s="372"/>
      <c r="BIH13" s="372"/>
      <c r="BII13" s="372"/>
      <c r="BIJ13" s="372"/>
      <c r="BIK13" s="372"/>
      <c r="BIL13" s="372"/>
      <c r="BIM13" s="372"/>
      <c r="BIN13" s="372"/>
      <c r="BIO13" s="372"/>
      <c r="BIP13" s="372"/>
      <c r="BIQ13" s="372"/>
      <c r="BIR13" s="372"/>
      <c r="BIS13" s="372"/>
      <c r="BIT13" s="372"/>
      <c r="BIU13" s="372"/>
      <c r="BIV13" s="372"/>
      <c r="BIW13" s="372"/>
      <c r="BIX13" s="372"/>
      <c r="BIY13" s="372"/>
      <c r="BIZ13" s="372"/>
      <c r="BJA13" s="372"/>
      <c r="BJB13" s="372"/>
      <c r="BJC13" s="372"/>
      <c r="BJD13" s="372"/>
      <c r="BJE13" s="372"/>
      <c r="BJF13" s="372"/>
      <c r="BJG13" s="372"/>
      <c r="BJH13" s="372"/>
      <c r="BJI13" s="372"/>
      <c r="BJJ13" s="372"/>
      <c r="BJK13" s="372"/>
      <c r="BJL13" s="372"/>
      <c r="BJM13" s="372"/>
      <c r="BJN13" s="372"/>
      <c r="BJO13" s="372"/>
      <c r="BJP13" s="372"/>
      <c r="BJQ13" s="372"/>
      <c r="BJR13" s="372"/>
      <c r="BJS13" s="372"/>
      <c r="BJT13" s="372"/>
      <c r="BJU13" s="372"/>
      <c r="BJV13" s="372"/>
      <c r="BJW13" s="372"/>
      <c r="BJX13" s="372"/>
      <c r="BJY13" s="372"/>
      <c r="BJZ13" s="372"/>
      <c r="BKA13" s="372"/>
      <c r="BKB13" s="372"/>
      <c r="BKC13" s="372"/>
      <c r="BKD13" s="372"/>
      <c r="BKE13" s="372"/>
      <c r="BKF13" s="372"/>
      <c r="BKG13" s="372"/>
      <c r="BKH13" s="372"/>
      <c r="BKI13" s="372"/>
      <c r="BKJ13" s="372"/>
      <c r="BKK13" s="372"/>
      <c r="BKL13" s="372"/>
      <c r="BKM13" s="372"/>
      <c r="BKN13" s="372"/>
      <c r="BKO13" s="372"/>
      <c r="BKP13" s="372"/>
      <c r="BKQ13" s="372"/>
      <c r="BKR13" s="372"/>
      <c r="BKS13" s="372"/>
      <c r="BKT13" s="372"/>
      <c r="BKU13" s="372"/>
      <c r="BKV13" s="372"/>
      <c r="BKW13" s="372"/>
      <c r="BKX13" s="372"/>
      <c r="BKY13" s="372"/>
      <c r="BKZ13" s="372"/>
      <c r="BLA13" s="372"/>
      <c r="BLB13" s="372"/>
      <c r="BLC13" s="372"/>
      <c r="BLD13" s="372"/>
      <c r="BLE13" s="372"/>
      <c r="BLF13" s="372"/>
      <c r="BLG13" s="372"/>
      <c r="BLH13" s="372"/>
      <c r="BLI13" s="372"/>
      <c r="BLJ13" s="372"/>
      <c r="BLK13" s="372"/>
      <c r="BLL13" s="372"/>
      <c r="BLM13" s="372"/>
      <c r="BLN13" s="372"/>
      <c r="BLO13" s="372"/>
      <c r="BLP13" s="372"/>
      <c r="BLQ13" s="372"/>
      <c r="BLR13" s="372"/>
      <c r="BLS13" s="372"/>
      <c r="BLT13" s="372"/>
      <c r="BLU13" s="372"/>
      <c r="BLV13" s="372"/>
      <c r="BLW13" s="372"/>
      <c r="BLX13" s="372"/>
      <c r="BLY13" s="372"/>
      <c r="BLZ13" s="372"/>
      <c r="BMA13" s="372"/>
      <c r="BMB13" s="372"/>
      <c r="BMC13" s="372"/>
      <c r="BMD13" s="372"/>
      <c r="BME13" s="372"/>
      <c r="BMF13" s="372"/>
      <c r="BMG13" s="372"/>
      <c r="BMH13" s="372"/>
      <c r="BMI13" s="372"/>
      <c r="BMJ13" s="372"/>
      <c r="BMK13" s="372"/>
      <c r="BML13" s="372"/>
      <c r="BMM13" s="372"/>
      <c r="BMN13" s="372"/>
      <c r="BMO13" s="372"/>
      <c r="BMP13" s="372"/>
      <c r="BMQ13" s="372"/>
      <c r="BMR13" s="372"/>
      <c r="BMS13" s="372"/>
      <c r="BMT13" s="372"/>
      <c r="BMU13" s="372"/>
      <c r="BMV13" s="372"/>
      <c r="BMW13" s="372"/>
      <c r="BMX13" s="372"/>
      <c r="BMY13" s="372"/>
      <c r="BMZ13" s="372"/>
      <c r="BNA13" s="372"/>
      <c r="BNB13" s="372"/>
      <c r="BNC13" s="372"/>
      <c r="BND13" s="372"/>
      <c r="BNE13" s="372"/>
      <c r="BNF13" s="372"/>
      <c r="BNG13" s="372"/>
      <c r="BNH13" s="372"/>
      <c r="BNI13" s="372"/>
      <c r="BNJ13" s="372"/>
      <c r="BNK13" s="372"/>
      <c r="BNL13" s="372"/>
      <c r="BNM13" s="372"/>
      <c r="BNN13" s="372"/>
      <c r="BNO13" s="372"/>
      <c r="BNP13" s="372"/>
      <c r="BNQ13" s="372"/>
      <c r="BNR13" s="372"/>
      <c r="BNS13" s="372"/>
      <c r="BNT13" s="372"/>
      <c r="BNU13" s="372"/>
      <c r="BNV13" s="372"/>
      <c r="BNW13" s="372"/>
      <c r="BNX13" s="372"/>
      <c r="BNY13" s="372"/>
      <c r="BNZ13" s="372"/>
      <c r="BOA13" s="372"/>
      <c r="BOB13" s="372"/>
      <c r="BOC13" s="372"/>
      <c r="BOD13" s="372"/>
      <c r="BOE13" s="372"/>
      <c r="BOF13" s="372"/>
      <c r="BOG13" s="372"/>
      <c r="BOH13" s="372"/>
      <c r="BOI13" s="372"/>
      <c r="BOJ13" s="372"/>
      <c r="BOK13" s="372"/>
      <c r="BOL13" s="372"/>
      <c r="BOM13" s="372"/>
      <c r="BON13" s="372"/>
      <c r="BOO13" s="372"/>
      <c r="BOP13" s="372"/>
      <c r="BOQ13" s="372"/>
      <c r="BOR13" s="372"/>
      <c r="BOS13" s="372"/>
      <c r="BOT13" s="372"/>
      <c r="BOU13" s="372"/>
      <c r="BOV13" s="372"/>
      <c r="BOW13" s="372"/>
      <c r="BOX13" s="372"/>
      <c r="BOY13" s="372"/>
      <c r="BOZ13" s="372"/>
      <c r="BPA13" s="372"/>
      <c r="BPB13" s="372"/>
      <c r="BPC13" s="372"/>
      <c r="BPD13" s="372"/>
      <c r="BPE13" s="372"/>
      <c r="BPF13" s="372"/>
      <c r="BPG13" s="372"/>
      <c r="BPH13" s="372"/>
      <c r="BPI13" s="372"/>
      <c r="BPJ13" s="372"/>
      <c r="BPK13" s="372"/>
      <c r="BPL13" s="372"/>
      <c r="BPM13" s="372"/>
      <c r="BPN13" s="372"/>
      <c r="BPO13" s="372"/>
      <c r="BPP13" s="372"/>
      <c r="BPQ13" s="372"/>
      <c r="BPR13" s="372"/>
      <c r="BPS13" s="372"/>
      <c r="BPT13" s="372"/>
      <c r="BPU13" s="372"/>
      <c r="BPV13" s="372"/>
      <c r="BPW13" s="372"/>
      <c r="BPX13" s="372"/>
      <c r="BPY13" s="372"/>
      <c r="BPZ13" s="372"/>
      <c r="BQA13" s="372"/>
      <c r="BQB13" s="372"/>
      <c r="BQC13" s="372"/>
      <c r="BQD13" s="372"/>
      <c r="BQE13" s="372"/>
      <c r="BQF13" s="372"/>
      <c r="BQG13" s="372"/>
      <c r="BQH13" s="372"/>
      <c r="BQI13" s="372"/>
      <c r="BQJ13" s="372"/>
      <c r="BQK13" s="372"/>
      <c r="BQL13" s="372"/>
      <c r="BQM13" s="372"/>
      <c r="BQN13" s="372"/>
      <c r="BQO13" s="372"/>
      <c r="BQP13" s="372"/>
      <c r="BQQ13" s="372"/>
      <c r="BQR13" s="372"/>
      <c r="BQS13" s="372"/>
      <c r="BQT13" s="372"/>
      <c r="BQU13" s="372"/>
      <c r="BQV13" s="372"/>
      <c r="BQW13" s="372"/>
      <c r="BQX13" s="372"/>
      <c r="BQY13" s="372"/>
      <c r="BQZ13" s="372"/>
      <c r="BRA13" s="372"/>
      <c r="BRB13" s="372"/>
      <c r="BRC13" s="372"/>
      <c r="BRD13" s="372"/>
      <c r="BRE13" s="372"/>
      <c r="BRF13" s="372"/>
      <c r="BRG13" s="372"/>
      <c r="BRH13" s="372"/>
      <c r="BRI13" s="372"/>
      <c r="BRJ13" s="372"/>
      <c r="BRK13" s="372"/>
      <c r="BRL13" s="372"/>
      <c r="BRM13" s="372"/>
      <c r="BRN13" s="372"/>
      <c r="BRO13" s="372"/>
      <c r="BRP13" s="372"/>
      <c r="BRQ13" s="372"/>
      <c r="BRR13" s="372"/>
      <c r="BRS13" s="372"/>
      <c r="BRT13" s="372"/>
      <c r="BRU13" s="372"/>
      <c r="BRV13" s="372"/>
      <c r="BRW13" s="372"/>
      <c r="BRX13" s="372"/>
      <c r="BRY13" s="372"/>
      <c r="BRZ13" s="372"/>
      <c r="BSA13" s="372"/>
      <c r="BSB13" s="372"/>
      <c r="BSC13" s="372"/>
      <c r="BSD13" s="372"/>
      <c r="BSE13" s="372"/>
      <c r="BSF13" s="372"/>
      <c r="BSG13" s="372"/>
      <c r="BSH13" s="372"/>
      <c r="BSI13" s="372"/>
      <c r="BSJ13" s="372"/>
      <c r="BSK13" s="372"/>
      <c r="BSL13" s="372"/>
      <c r="BSM13" s="372"/>
      <c r="BSN13" s="372"/>
      <c r="BSO13" s="372"/>
      <c r="BSP13" s="372"/>
      <c r="BSQ13" s="372"/>
      <c r="BSR13" s="372"/>
      <c r="BSS13" s="372"/>
      <c r="BST13" s="372"/>
      <c r="BSU13" s="372"/>
      <c r="BSV13" s="372"/>
      <c r="BSW13" s="372"/>
      <c r="BSX13" s="372"/>
      <c r="BSY13" s="372"/>
      <c r="BSZ13" s="372"/>
      <c r="BTA13" s="372"/>
      <c r="BTB13" s="372"/>
      <c r="BTC13" s="372"/>
      <c r="BTD13" s="372"/>
      <c r="BTE13" s="372"/>
      <c r="BTF13" s="372"/>
      <c r="BTG13" s="372"/>
      <c r="BTH13" s="372"/>
      <c r="BTI13" s="372"/>
      <c r="BTJ13" s="372"/>
      <c r="BTK13" s="372"/>
      <c r="BTL13" s="372"/>
      <c r="BTM13" s="372"/>
      <c r="BTN13" s="372"/>
      <c r="BTO13" s="372"/>
      <c r="BTP13" s="372"/>
      <c r="BTQ13" s="372"/>
      <c r="BTR13" s="372"/>
      <c r="BTS13" s="372"/>
      <c r="BTT13" s="372"/>
      <c r="BTU13" s="372"/>
      <c r="BTV13" s="372"/>
      <c r="BTW13" s="372"/>
      <c r="BTX13" s="372"/>
      <c r="BTY13" s="372"/>
      <c r="BTZ13" s="372"/>
      <c r="BUA13" s="372"/>
      <c r="BUB13" s="372"/>
      <c r="BUC13" s="372"/>
      <c r="BUD13" s="372"/>
      <c r="BUE13" s="372"/>
      <c r="BUF13" s="372"/>
      <c r="BUG13" s="372"/>
      <c r="BUH13" s="372"/>
      <c r="BUI13" s="372"/>
      <c r="BUJ13" s="372"/>
      <c r="BUK13" s="372"/>
      <c r="BUL13" s="372"/>
      <c r="BUM13" s="372"/>
      <c r="BUN13" s="372"/>
      <c r="BUO13" s="372"/>
      <c r="BUP13" s="372"/>
      <c r="BUQ13" s="372"/>
      <c r="BUR13" s="372"/>
      <c r="BUS13" s="372"/>
      <c r="BUT13" s="372"/>
      <c r="BUU13" s="372"/>
      <c r="BUV13" s="372"/>
      <c r="BUW13" s="372"/>
      <c r="BUX13" s="372"/>
      <c r="BUY13" s="372"/>
      <c r="BUZ13" s="372"/>
      <c r="BVA13" s="372"/>
      <c r="BVB13" s="372"/>
      <c r="BVC13" s="372"/>
      <c r="BVD13" s="372"/>
      <c r="BVE13" s="372"/>
      <c r="BVF13" s="372"/>
      <c r="BVG13" s="372"/>
      <c r="BVH13" s="372"/>
      <c r="BVI13" s="372"/>
      <c r="BVJ13" s="372"/>
      <c r="BVK13" s="372"/>
      <c r="BVL13" s="372"/>
      <c r="BVM13" s="372"/>
      <c r="BVN13" s="372"/>
      <c r="BVO13" s="372"/>
      <c r="BVP13" s="372"/>
      <c r="BVQ13" s="372"/>
      <c r="BVR13" s="372"/>
      <c r="BVS13" s="372"/>
      <c r="BVT13" s="372"/>
      <c r="BVU13" s="372"/>
      <c r="BVV13" s="372"/>
      <c r="BVW13" s="372"/>
      <c r="BVX13" s="372"/>
      <c r="BVY13" s="372"/>
      <c r="BVZ13" s="372"/>
      <c r="BWA13" s="372"/>
      <c r="BWB13" s="372"/>
      <c r="BWC13" s="372"/>
      <c r="BWD13" s="372"/>
      <c r="BWE13" s="372"/>
      <c r="BWF13" s="372"/>
      <c r="BWG13" s="372"/>
      <c r="BWH13" s="372"/>
      <c r="BWI13" s="372"/>
      <c r="BWJ13" s="372"/>
      <c r="BWK13" s="372"/>
      <c r="BWL13" s="372"/>
      <c r="BWM13" s="372"/>
      <c r="BWN13" s="372"/>
      <c r="BWO13" s="372"/>
      <c r="BWP13" s="372"/>
      <c r="BWQ13" s="372"/>
      <c r="BWR13" s="372"/>
      <c r="BWS13" s="372"/>
      <c r="BWT13" s="372"/>
      <c r="BWU13" s="372"/>
      <c r="BWV13" s="372"/>
      <c r="BWW13" s="372"/>
      <c r="BWX13" s="372"/>
      <c r="BWY13" s="372"/>
      <c r="BWZ13" s="372"/>
      <c r="BXA13" s="372"/>
      <c r="BXB13" s="372"/>
      <c r="BXC13" s="372"/>
      <c r="BXD13" s="372"/>
      <c r="BXE13" s="372"/>
      <c r="BXF13" s="372"/>
      <c r="BXG13" s="372"/>
      <c r="BXH13" s="372"/>
      <c r="BXI13" s="372"/>
      <c r="BXJ13" s="372"/>
      <c r="BXK13" s="372"/>
      <c r="BXL13" s="372"/>
      <c r="BXM13" s="372"/>
      <c r="BXN13" s="372"/>
      <c r="BXO13" s="372"/>
      <c r="BXP13" s="372"/>
      <c r="BXQ13" s="372"/>
      <c r="BXR13" s="372"/>
      <c r="BXS13" s="372"/>
      <c r="BXT13" s="372"/>
      <c r="BXU13" s="372"/>
      <c r="BXV13" s="372"/>
      <c r="BXW13" s="372"/>
      <c r="BXX13" s="372"/>
      <c r="BXY13" s="372"/>
      <c r="BXZ13" s="372"/>
      <c r="BYA13" s="372"/>
      <c r="BYB13" s="372"/>
      <c r="BYC13" s="372"/>
      <c r="BYD13" s="372"/>
      <c r="BYE13" s="372"/>
      <c r="BYF13" s="372"/>
      <c r="BYG13" s="372"/>
      <c r="BYH13" s="372"/>
      <c r="BYI13" s="372"/>
      <c r="BYJ13" s="372"/>
      <c r="BYK13" s="372"/>
      <c r="BYL13" s="372"/>
      <c r="BYM13" s="372"/>
      <c r="BYN13" s="372"/>
      <c r="BYO13" s="372"/>
      <c r="BYP13" s="372"/>
      <c r="BYQ13" s="372"/>
      <c r="BYR13" s="372"/>
      <c r="BYS13" s="372"/>
      <c r="BYT13" s="372"/>
      <c r="BYU13" s="372"/>
      <c r="BYV13" s="372"/>
      <c r="BYW13" s="372"/>
      <c r="BYX13" s="372"/>
      <c r="BYY13" s="372"/>
      <c r="BYZ13" s="372"/>
      <c r="BZA13" s="372"/>
      <c r="BZB13" s="372"/>
      <c r="BZC13" s="372"/>
      <c r="BZD13" s="372"/>
      <c r="BZE13" s="372"/>
      <c r="BZF13" s="372"/>
      <c r="BZG13" s="372"/>
      <c r="BZH13" s="372"/>
      <c r="BZI13" s="372"/>
      <c r="BZJ13" s="372"/>
      <c r="BZK13" s="372"/>
      <c r="BZL13" s="372"/>
      <c r="BZM13" s="372"/>
      <c r="BZN13" s="372"/>
      <c r="BZO13" s="372"/>
      <c r="BZP13" s="372"/>
      <c r="BZQ13" s="372"/>
      <c r="BZR13" s="372"/>
      <c r="BZS13" s="372"/>
      <c r="BZT13" s="372"/>
      <c r="BZU13" s="372"/>
      <c r="BZV13" s="372"/>
      <c r="BZW13" s="372"/>
      <c r="BZX13" s="372"/>
      <c r="BZY13" s="372"/>
      <c r="BZZ13" s="372"/>
      <c r="CAA13" s="372"/>
      <c r="CAB13" s="372"/>
      <c r="CAC13" s="372"/>
      <c r="CAD13" s="372"/>
      <c r="CAE13" s="372"/>
      <c r="CAF13" s="372"/>
      <c r="CAG13" s="372"/>
      <c r="CAH13" s="372"/>
      <c r="CAI13" s="372"/>
      <c r="CAJ13" s="372"/>
      <c r="CAK13" s="372"/>
      <c r="CAL13" s="372"/>
      <c r="CAM13" s="372"/>
      <c r="CAN13" s="372"/>
      <c r="CAO13" s="372"/>
      <c r="CAP13" s="372"/>
      <c r="CAQ13" s="372"/>
      <c r="CAR13" s="372"/>
      <c r="CAS13" s="372"/>
      <c r="CAT13" s="372"/>
      <c r="CAU13" s="372"/>
      <c r="CAV13" s="372"/>
      <c r="CAW13" s="372"/>
      <c r="CAX13" s="372"/>
      <c r="CAY13" s="372"/>
      <c r="CAZ13" s="372"/>
      <c r="CBA13" s="372"/>
      <c r="CBB13" s="372"/>
      <c r="CBC13" s="372"/>
      <c r="CBD13" s="372"/>
      <c r="CBE13" s="372"/>
      <c r="CBF13" s="372"/>
      <c r="CBG13" s="372"/>
      <c r="CBH13" s="372"/>
      <c r="CBI13" s="372"/>
      <c r="CBJ13" s="372"/>
      <c r="CBK13" s="372"/>
      <c r="CBL13" s="372"/>
      <c r="CBM13" s="372"/>
      <c r="CBN13" s="372"/>
      <c r="CBO13" s="372"/>
      <c r="CBP13" s="372"/>
      <c r="CBQ13" s="372"/>
      <c r="CBR13" s="372"/>
      <c r="CBS13" s="372"/>
      <c r="CBT13" s="372"/>
      <c r="CBU13" s="372"/>
      <c r="CBV13" s="372"/>
      <c r="CBW13" s="372"/>
      <c r="CBX13" s="372"/>
      <c r="CBY13" s="372"/>
      <c r="CBZ13" s="372"/>
      <c r="CCA13" s="372"/>
      <c r="CCB13" s="372"/>
      <c r="CCC13" s="372"/>
      <c r="CCD13" s="372"/>
      <c r="CCE13" s="372"/>
      <c r="CCF13" s="372"/>
      <c r="CCG13" s="372"/>
      <c r="CCH13" s="372"/>
      <c r="CCI13" s="372"/>
      <c r="CCJ13" s="372"/>
      <c r="CCK13" s="372"/>
      <c r="CCL13" s="372"/>
      <c r="CCM13" s="372"/>
      <c r="CCN13" s="372"/>
      <c r="CCO13" s="372"/>
      <c r="CCP13" s="372"/>
      <c r="CCQ13" s="372"/>
      <c r="CCR13" s="372"/>
      <c r="CCS13" s="372"/>
      <c r="CCT13" s="372"/>
      <c r="CCU13" s="372"/>
      <c r="CCV13" s="372"/>
      <c r="CCW13" s="372"/>
      <c r="CCX13" s="372"/>
      <c r="CCY13" s="372"/>
      <c r="CCZ13" s="372"/>
      <c r="CDA13" s="372"/>
      <c r="CDB13" s="372"/>
      <c r="CDC13" s="372"/>
      <c r="CDD13" s="372"/>
      <c r="CDE13" s="372"/>
      <c r="CDF13" s="372"/>
      <c r="CDG13" s="372"/>
      <c r="CDH13" s="372"/>
      <c r="CDI13" s="372"/>
      <c r="CDJ13" s="372"/>
      <c r="CDK13" s="372"/>
      <c r="CDL13" s="372"/>
      <c r="CDM13" s="372"/>
      <c r="CDN13" s="372"/>
      <c r="CDO13" s="372"/>
      <c r="CDP13" s="372"/>
      <c r="CDQ13" s="372"/>
      <c r="CDR13" s="372"/>
      <c r="CDS13" s="372"/>
      <c r="CDT13" s="372"/>
      <c r="CDU13" s="372"/>
      <c r="CDV13" s="372"/>
      <c r="CDW13" s="372"/>
      <c r="CDX13" s="372"/>
      <c r="CDY13" s="372"/>
      <c r="CDZ13" s="372"/>
      <c r="CEA13" s="372"/>
      <c r="CEB13" s="372"/>
      <c r="CEC13" s="372"/>
      <c r="CED13" s="372"/>
      <c r="CEE13" s="372"/>
      <c r="CEF13" s="372"/>
      <c r="CEG13" s="372"/>
      <c r="CEH13" s="372"/>
      <c r="CEI13" s="372"/>
      <c r="CEJ13" s="372"/>
      <c r="CEK13" s="372"/>
      <c r="CEL13" s="372"/>
      <c r="CEM13" s="372"/>
      <c r="CEN13" s="372"/>
      <c r="CEO13" s="372"/>
      <c r="CEP13" s="372"/>
      <c r="CEQ13" s="372"/>
      <c r="CER13" s="372"/>
      <c r="CES13" s="372"/>
      <c r="CET13" s="372"/>
      <c r="CEU13" s="372"/>
      <c r="CEV13" s="372"/>
      <c r="CEW13" s="372"/>
      <c r="CEX13" s="372"/>
      <c r="CEY13" s="372"/>
      <c r="CEZ13" s="372"/>
      <c r="CFA13" s="372"/>
      <c r="CFB13" s="372"/>
      <c r="CFC13" s="372"/>
      <c r="CFD13" s="372"/>
      <c r="CFE13" s="372"/>
      <c r="CFF13" s="372"/>
      <c r="CFG13" s="372"/>
      <c r="CFH13" s="372"/>
      <c r="CFI13" s="372"/>
      <c r="CFJ13" s="372"/>
      <c r="CFK13" s="372"/>
      <c r="CFL13" s="372"/>
      <c r="CFM13" s="372"/>
      <c r="CFN13" s="372"/>
      <c r="CFO13" s="372"/>
      <c r="CFP13" s="372"/>
      <c r="CFQ13" s="372"/>
      <c r="CFR13" s="372"/>
      <c r="CFS13" s="372"/>
      <c r="CFT13" s="372"/>
      <c r="CFU13" s="372"/>
      <c r="CFV13" s="372"/>
    </row>
    <row r="14" spans="1:2206" s="177" customFormat="1" ht="25.5" customHeight="1">
      <c r="A14" s="599"/>
      <c r="B14" s="593"/>
      <c r="C14" s="269"/>
      <c r="D14" s="277"/>
      <c r="E14" s="271"/>
      <c r="F14" s="264"/>
      <c r="G14" s="264"/>
      <c r="H14" s="264"/>
      <c r="I14" s="264"/>
      <c r="J14" s="264"/>
      <c r="K14" s="264"/>
      <c r="L14" s="278"/>
      <c r="M14" s="587"/>
      <c r="N14" s="590"/>
      <c r="O14" s="278"/>
      <c r="P14" s="590"/>
      <c r="Q14" s="278"/>
      <c r="R14" s="590"/>
      <c r="S14" s="278"/>
      <c r="T14" s="590"/>
      <c r="U14" s="590"/>
      <c r="V14" s="590"/>
      <c r="W14" s="278"/>
      <c r="X14" s="372"/>
      <c r="Y14" s="372"/>
      <c r="Z14" s="372"/>
      <c r="AA14" s="372"/>
      <c r="AB14" s="372"/>
      <c r="AC14" s="372"/>
      <c r="AD14" s="372"/>
      <c r="AE14" s="372"/>
      <c r="AF14" s="372"/>
      <c r="AG14" s="372"/>
      <c r="AH14" s="372"/>
      <c r="AI14" s="372"/>
      <c r="AJ14" s="372"/>
      <c r="AK14" s="372"/>
      <c r="AL14" s="372"/>
      <c r="AM14" s="372"/>
      <c r="AN14" s="372"/>
      <c r="AO14" s="372"/>
      <c r="AP14" s="372"/>
      <c r="AQ14" s="372"/>
      <c r="AR14" s="372"/>
      <c r="AS14" s="372"/>
      <c r="AT14" s="372"/>
      <c r="AU14" s="372"/>
      <c r="AV14" s="372"/>
      <c r="AW14" s="372"/>
      <c r="AX14" s="372"/>
      <c r="AY14" s="372"/>
      <c r="AZ14" s="372"/>
      <c r="BA14" s="372"/>
      <c r="BB14" s="372"/>
      <c r="BC14" s="372"/>
      <c r="BD14" s="372"/>
      <c r="BE14" s="372"/>
      <c r="BF14" s="372"/>
      <c r="BG14" s="372"/>
      <c r="BH14" s="372"/>
      <c r="BI14" s="372"/>
      <c r="BJ14" s="372"/>
      <c r="BK14" s="372"/>
      <c r="BL14" s="372"/>
      <c r="BM14" s="372"/>
      <c r="BN14" s="372"/>
      <c r="BO14" s="372"/>
      <c r="BP14" s="372"/>
      <c r="BQ14" s="372"/>
      <c r="BR14" s="372"/>
      <c r="BS14" s="372"/>
      <c r="BT14" s="372"/>
      <c r="BU14" s="372"/>
      <c r="BV14" s="372"/>
      <c r="BW14" s="372"/>
      <c r="BX14" s="372"/>
      <c r="BY14" s="372"/>
      <c r="BZ14" s="372"/>
      <c r="CA14" s="372"/>
      <c r="CB14" s="372"/>
      <c r="CC14" s="372"/>
      <c r="CD14" s="372"/>
      <c r="CE14" s="372"/>
      <c r="CF14" s="372"/>
      <c r="CG14" s="372"/>
      <c r="CH14" s="372"/>
      <c r="CI14" s="372"/>
      <c r="CJ14" s="372"/>
      <c r="CK14" s="372"/>
      <c r="CL14" s="372"/>
      <c r="CM14" s="372"/>
      <c r="CN14" s="372"/>
      <c r="CO14" s="372"/>
      <c r="CP14" s="372"/>
      <c r="CQ14" s="372"/>
      <c r="CR14" s="372"/>
      <c r="CS14" s="372"/>
      <c r="CT14" s="372"/>
      <c r="CU14" s="372"/>
      <c r="CV14" s="372"/>
      <c r="CW14" s="372"/>
      <c r="CX14" s="372"/>
      <c r="CY14" s="372"/>
      <c r="CZ14" s="372"/>
      <c r="DA14" s="372"/>
      <c r="DB14" s="372"/>
      <c r="DC14" s="372"/>
      <c r="DD14" s="372"/>
      <c r="DE14" s="372"/>
      <c r="DF14" s="372"/>
      <c r="DG14" s="372"/>
      <c r="DH14" s="372"/>
      <c r="DI14" s="372"/>
      <c r="DJ14" s="372"/>
      <c r="DK14" s="372"/>
      <c r="DL14" s="372"/>
      <c r="DM14" s="372"/>
      <c r="DN14" s="372"/>
      <c r="DO14" s="372"/>
      <c r="DP14" s="372"/>
      <c r="DQ14" s="372"/>
      <c r="DR14" s="372"/>
      <c r="DS14" s="372"/>
      <c r="DT14" s="372"/>
      <c r="DU14" s="372"/>
      <c r="DV14" s="372"/>
      <c r="DW14" s="372"/>
      <c r="DX14" s="372"/>
      <c r="DY14" s="372"/>
      <c r="DZ14" s="372"/>
      <c r="EA14" s="372"/>
      <c r="EB14" s="372"/>
      <c r="EC14" s="372"/>
      <c r="ED14" s="372"/>
      <c r="EE14" s="372"/>
      <c r="EF14" s="372"/>
      <c r="EG14" s="372"/>
      <c r="EH14" s="372"/>
      <c r="EI14" s="372"/>
      <c r="EJ14" s="372"/>
      <c r="EK14" s="372"/>
      <c r="EL14" s="372"/>
      <c r="EM14" s="372"/>
      <c r="EN14" s="372"/>
      <c r="EO14" s="372"/>
      <c r="EP14" s="372"/>
      <c r="EQ14" s="372"/>
      <c r="ER14" s="372"/>
      <c r="ES14" s="372"/>
      <c r="ET14" s="372"/>
      <c r="EU14" s="372"/>
      <c r="EV14" s="372"/>
      <c r="EW14" s="372"/>
      <c r="EX14" s="372"/>
      <c r="EY14" s="372"/>
      <c r="EZ14" s="372"/>
      <c r="FA14" s="372"/>
      <c r="FB14" s="372"/>
      <c r="FC14" s="372"/>
      <c r="FD14" s="372"/>
      <c r="FE14" s="372"/>
      <c r="FF14" s="372"/>
      <c r="FG14" s="372"/>
      <c r="FH14" s="372"/>
      <c r="FI14" s="372"/>
      <c r="FJ14" s="372"/>
      <c r="FK14" s="372"/>
      <c r="FL14" s="372"/>
      <c r="FM14" s="372"/>
      <c r="FN14" s="372"/>
      <c r="FO14" s="372"/>
      <c r="FP14" s="372"/>
      <c r="FQ14" s="372"/>
      <c r="FR14" s="372"/>
      <c r="FS14" s="372"/>
      <c r="FT14" s="372"/>
      <c r="FU14" s="372"/>
      <c r="FV14" s="372"/>
      <c r="FW14" s="372"/>
      <c r="FX14" s="372"/>
      <c r="FY14" s="372"/>
      <c r="FZ14" s="372"/>
      <c r="GA14" s="372"/>
      <c r="GB14" s="372"/>
      <c r="GC14" s="372"/>
      <c r="GD14" s="372"/>
      <c r="GE14" s="372"/>
      <c r="GF14" s="372"/>
      <c r="GG14" s="372"/>
      <c r="GH14" s="372"/>
      <c r="GI14" s="372"/>
      <c r="GJ14" s="372"/>
      <c r="GK14" s="372"/>
      <c r="GL14" s="372"/>
      <c r="GM14" s="372"/>
      <c r="GN14" s="372"/>
      <c r="GO14" s="372"/>
      <c r="GP14" s="372"/>
      <c r="GQ14" s="372"/>
      <c r="GR14" s="372"/>
      <c r="GS14" s="372"/>
      <c r="GT14" s="372"/>
      <c r="GU14" s="372"/>
      <c r="GV14" s="372"/>
      <c r="GW14" s="372"/>
      <c r="GX14" s="372"/>
      <c r="GY14" s="372"/>
      <c r="GZ14" s="372"/>
      <c r="HA14" s="372"/>
      <c r="HB14" s="372"/>
      <c r="HC14" s="372"/>
      <c r="HD14" s="372"/>
      <c r="HE14" s="372"/>
      <c r="HF14" s="372"/>
      <c r="HG14" s="372"/>
      <c r="HH14" s="372"/>
      <c r="HI14" s="372"/>
      <c r="HJ14" s="372"/>
      <c r="HK14" s="372"/>
      <c r="HL14" s="372"/>
      <c r="HM14" s="372"/>
      <c r="HN14" s="372"/>
      <c r="HO14" s="372"/>
      <c r="HP14" s="372"/>
      <c r="HQ14" s="372"/>
      <c r="HR14" s="372"/>
      <c r="HS14" s="372"/>
      <c r="HT14" s="372"/>
      <c r="HU14" s="372"/>
      <c r="HV14" s="372"/>
      <c r="HW14" s="372"/>
      <c r="HX14" s="372"/>
      <c r="HY14" s="372"/>
      <c r="HZ14" s="372"/>
      <c r="IA14" s="372"/>
      <c r="IB14" s="372"/>
      <c r="IC14" s="372"/>
      <c r="ID14" s="372"/>
      <c r="IE14" s="372"/>
      <c r="IF14" s="372"/>
      <c r="IG14" s="372"/>
      <c r="IH14" s="372"/>
      <c r="II14" s="372"/>
      <c r="IJ14" s="372"/>
      <c r="IK14" s="372"/>
      <c r="IL14" s="372"/>
      <c r="IM14" s="372"/>
      <c r="IN14" s="372"/>
      <c r="IO14" s="372"/>
      <c r="IP14" s="372"/>
      <c r="IQ14" s="372"/>
      <c r="IR14" s="372"/>
      <c r="IS14" s="372"/>
      <c r="IT14" s="372"/>
      <c r="IU14" s="372"/>
      <c r="IV14" s="372"/>
      <c r="IW14" s="372"/>
      <c r="IX14" s="372"/>
      <c r="IY14" s="372"/>
      <c r="IZ14" s="372"/>
      <c r="JA14" s="372"/>
      <c r="JB14" s="372"/>
      <c r="JC14" s="372"/>
      <c r="JD14" s="372"/>
      <c r="JE14" s="372"/>
      <c r="JF14" s="372"/>
      <c r="JG14" s="372"/>
      <c r="JH14" s="372"/>
      <c r="JI14" s="372"/>
      <c r="JJ14" s="372"/>
      <c r="JK14" s="372"/>
      <c r="JL14" s="372"/>
      <c r="JM14" s="372"/>
      <c r="JN14" s="372"/>
      <c r="JO14" s="372"/>
      <c r="JP14" s="372"/>
      <c r="JQ14" s="372"/>
      <c r="JR14" s="372"/>
      <c r="JS14" s="372"/>
      <c r="JT14" s="372"/>
      <c r="JU14" s="372"/>
      <c r="JV14" s="372"/>
      <c r="JW14" s="372"/>
      <c r="JX14" s="372"/>
      <c r="JY14" s="372"/>
      <c r="JZ14" s="372"/>
      <c r="KA14" s="372"/>
      <c r="KB14" s="372"/>
      <c r="KC14" s="372"/>
      <c r="KD14" s="372"/>
      <c r="KE14" s="372"/>
      <c r="KF14" s="372"/>
      <c r="KG14" s="372"/>
      <c r="KH14" s="372"/>
      <c r="KI14" s="372"/>
      <c r="KJ14" s="372"/>
      <c r="KK14" s="372"/>
      <c r="KL14" s="372"/>
      <c r="KM14" s="372"/>
      <c r="KN14" s="372"/>
      <c r="KO14" s="372"/>
      <c r="KP14" s="372"/>
      <c r="KQ14" s="372"/>
      <c r="KR14" s="372"/>
      <c r="KS14" s="372"/>
      <c r="KT14" s="372"/>
      <c r="KU14" s="372"/>
      <c r="KV14" s="372"/>
      <c r="KW14" s="372"/>
      <c r="KX14" s="372"/>
      <c r="KY14" s="372"/>
      <c r="KZ14" s="372"/>
      <c r="LA14" s="372"/>
      <c r="LB14" s="372"/>
      <c r="LC14" s="372"/>
      <c r="LD14" s="372"/>
      <c r="LE14" s="372"/>
      <c r="LF14" s="372"/>
      <c r="LG14" s="372"/>
      <c r="LH14" s="372"/>
      <c r="LI14" s="372"/>
      <c r="LJ14" s="372"/>
      <c r="LK14" s="372"/>
      <c r="LL14" s="372"/>
      <c r="LM14" s="372"/>
      <c r="LN14" s="372"/>
      <c r="LO14" s="372"/>
      <c r="LP14" s="372"/>
      <c r="LQ14" s="372"/>
      <c r="LR14" s="372"/>
      <c r="LS14" s="372"/>
      <c r="LT14" s="372"/>
      <c r="LU14" s="372"/>
      <c r="LV14" s="372"/>
      <c r="LW14" s="372"/>
      <c r="LX14" s="372"/>
      <c r="LY14" s="372"/>
      <c r="LZ14" s="372"/>
      <c r="MA14" s="372"/>
      <c r="MB14" s="372"/>
      <c r="MC14" s="372"/>
      <c r="MD14" s="372"/>
      <c r="ME14" s="372"/>
      <c r="MF14" s="372"/>
      <c r="MG14" s="372"/>
      <c r="MH14" s="372"/>
      <c r="MI14" s="372"/>
      <c r="MJ14" s="372"/>
      <c r="MK14" s="372"/>
      <c r="ML14" s="372"/>
      <c r="MM14" s="372"/>
      <c r="MN14" s="372"/>
      <c r="MO14" s="372"/>
      <c r="MP14" s="372"/>
      <c r="MQ14" s="372"/>
      <c r="MR14" s="372"/>
      <c r="MS14" s="372"/>
      <c r="MT14" s="372"/>
      <c r="MU14" s="372"/>
      <c r="MV14" s="372"/>
      <c r="MW14" s="372"/>
      <c r="MX14" s="372"/>
      <c r="MY14" s="372"/>
      <c r="MZ14" s="372"/>
      <c r="NA14" s="372"/>
      <c r="NB14" s="372"/>
      <c r="NC14" s="372"/>
      <c r="ND14" s="372"/>
      <c r="NE14" s="372"/>
      <c r="NF14" s="372"/>
      <c r="NG14" s="372"/>
      <c r="NH14" s="372"/>
      <c r="NI14" s="372"/>
      <c r="NJ14" s="372"/>
      <c r="NK14" s="372"/>
      <c r="NL14" s="372"/>
      <c r="NM14" s="372"/>
      <c r="NN14" s="372"/>
      <c r="NO14" s="372"/>
      <c r="NP14" s="372"/>
      <c r="NQ14" s="372"/>
      <c r="NR14" s="372"/>
      <c r="NS14" s="372"/>
      <c r="NT14" s="372"/>
      <c r="NU14" s="372"/>
      <c r="NV14" s="372"/>
      <c r="NW14" s="372"/>
      <c r="NX14" s="372"/>
      <c r="NY14" s="372"/>
      <c r="NZ14" s="372"/>
      <c r="OA14" s="372"/>
      <c r="OB14" s="372"/>
      <c r="OC14" s="372"/>
      <c r="OD14" s="372"/>
      <c r="OE14" s="372"/>
      <c r="OF14" s="372"/>
      <c r="OG14" s="372"/>
      <c r="OH14" s="372"/>
      <c r="OI14" s="372"/>
      <c r="OJ14" s="372"/>
      <c r="OK14" s="372"/>
      <c r="OL14" s="372"/>
      <c r="OM14" s="372"/>
      <c r="ON14" s="372"/>
      <c r="OO14" s="372"/>
      <c r="OP14" s="372"/>
      <c r="OQ14" s="372"/>
      <c r="OR14" s="372"/>
      <c r="OS14" s="372"/>
      <c r="OT14" s="372"/>
      <c r="OU14" s="372"/>
      <c r="OV14" s="372"/>
      <c r="OW14" s="372"/>
      <c r="OX14" s="372"/>
      <c r="OY14" s="372"/>
      <c r="OZ14" s="372"/>
      <c r="PA14" s="372"/>
      <c r="PB14" s="372"/>
      <c r="PC14" s="372"/>
      <c r="PD14" s="372"/>
      <c r="PE14" s="372"/>
      <c r="PF14" s="372"/>
      <c r="PG14" s="372"/>
      <c r="PH14" s="372"/>
      <c r="PI14" s="372"/>
      <c r="PJ14" s="372"/>
      <c r="PK14" s="372"/>
      <c r="PL14" s="372"/>
      <c r="PM14" s="372"/>
      <c r="PN14" s="372"/>
      <c r="PO14" s="372"/>
      <c r="PP14" s="372"/>
      <c r="PQ14" s="372"/>
      <c r="PR14" s="372"/>
      <c r="PS14" s="372"/>
      <c r="PT14" s="372"/>
      <c r="PU14" s="372"/>
      <c r="PV14" s="372"/>
      <c r="PW14" s="372"/>
      <c r="PX14" s="372"/>
      <c r="PY14" s="372"/>
      <c r="PZ14" s="372"/>
      <c r="QA14" s="372"/>
      <c r="QB14" s="372"/>
      <c r="QC14" s="372"/>
      <c r="QD14" s="372"/>
      <c r="QE14" s="372"/>
      <c r="QF14" s="372"/>
      <c r="QG14" s="372"/>
      <c r="QH14" s="372"/>
      <c r="QI14" s="372"/>
      <c r="QJ14" s="372"/>
      <c r="QK14" s="372"/>
      <c r="QL14" s="372"/>
      <c r="QM14" s="372"/>
      <c r="QN14" s="372"/>
      <c r="QO14" s="372"/>
      <c r="QP14" s="372"/>
      <c r="QQ14" s="372"/>
      <c r="QR14" s="372"/>
      <c r="QS14" s="372"/>
      <c r="QT14" s="372"/>
      <c r="QU14" s="372"/>
      <c r="QV14" s="372"/>
      <c r="QW14" s="372"/>
      <c r="QX14" s="372"/>
      <c r="QY14" s="372"/>
      <c r="QZ14" s="372"/>
      <c r="RA14" s="372"/>
      <c r="RB14" s="372"/>
      <c r="RC14" s="372"/>
      <c r="RD14" s="372"/>
      <c r="RE14" s="372"/>
      <c r="RF14" s="372"/>
      <c r="RG14" s="372"/>
      <c r="RH14" s="372"/>
      <c r="RI14" s="372"/>
      <c r="RJ14" s="372"/>
      <c r="RK14" s="372"/>
      <c r="RL14" s="372"/>
      <c r="RM14" s="372"/>
      <c r="RN14" s="372"/>
      <c r="RO14" s="372"/>
      <c r="RP14" s="372"/>
      <c r="RQ14" s="372"/>
      <c r="RR14" s="372"/>
      <c r="RS14" s="372"/>
      <c r="RT14" s="372"/>
      <c r="RU14" s="372"/>
      <c r="RV14" s="372"/>
      <c r="RW14" s="372"/>
      <c r="RX14" s="372"/>
      <c r="RY14" s="372"/>
      <c r="RZ14" s="372"/>
      <c r="SA14" s="372"/>
      <c r="SB14" s="372"/>
      <c r="SC14" s="372"/>
      <c r="SD14" s="372"/>
      <c r="SE14" s="372"/>
      <c r="SF14" s="372"/>
      <c r="SG14" s="372"/>
      <c r="SH14" s="372"/>
      <c r="SI14" s="372"/>
      <c r="SJ14" s="372"/>
      <c r="SK14" s="372"/>
      <c r="SL14" s="372"/>
      <c r="SM14" s="372"/>
      <c r="SN14" s="372"/>
      <c r="SO14" s="372"/>
      <c r="SP14" s="372"/>
      <c r="SQ14" s="372"/>
      <c r="SR14" s="372"/>
      <c r="SS14" s="372"/>
      <c r="ST14" s="372"/>
      <c r="SU14" s="372"/>
      <c r="SV14" s="372"/>
      <c r="SW14" s="372"/>
      <c r="SX14" s="372"/>
      <c r="SY14" s="372"/>
      <c r="SZ14" s="372"/>
      <c r="TA14" s="372"/>
      <c r="TB14" s="372"/>
      <c r="TC14" s="372"/>
      <c r="TD14" s="372"/>
      <c r="TE14" s="372"/>
      <c r="TF14" s="372"/>
      <c r="TG14" s="372"/>
      <c r="TH14" s="372"/>
      <c r="TI14" s="372"/>
      <c r="TJ14" s="372"/>
      <c r="TK14" s="372"/>
      <c r="TL14" s="372"/>
      <c r="TM14" s="372"/>
      <c r="TN14" s="372"/>
      <c r="TO14" s="372"/>
      <c r="TP14" s="372"/>
      <c r="TQ14" s="372"/>
      <c r="TR14" s="372"/>
      <c r="TS14" s="372"/>
      <c r="TT14" s="372"/>
      <c r="TU14" s="372"/>
      <c r="TV14" s="372"/>
      <c r="TW14" s="372"/>
      <c r="TX14" s="372"/>
      <c r="TY14" s="372"/>
      <c r="TZ14" s="372"/>
      <c r="UA14" s="372"/>
      <c r="UB14" s="372"/>
      <c r="UC14" s="372"/>
      <c r="UD14" s="372"/>
      <c r="UE14" s="372"/>
      <c r="UF14" s="372"/>
      <c r="UG14" s="372"/>
      <c r="UH14" s="372"/>
      <c r="UI14" s="372"/>
      <c r="UJ14" s="372"/>
      <c r="UK14" s="372"/>
      <c r="UL14" s="372"/>
      <c r="UM14" s="372"/>
      <c r="UN14" s="372"/>
      <c r="UO14" s="372"/>
      <c r="UP14" s="372"/>
      <c r="UQ14" s="372"/>
      <c r="UR14" s="372"/>
      <c r="US14" s="372"/>
      <c r="UT14" s="372"/>
      <c r="UU14" s="372"/>
      <c r="UV14" s="372"/>
      <c r="UW14" s="372"/>
      <c r="UX14" s="372"/>
      <c r="UY14" s="372"/>
      <c r="UZ14" s="372"/>
      <c r="VA14" s="372"/>
      <c r="VB14" s="372"/>
      <c r="VC14" s="372"/>
      <c r="VD14" s="372"/>
      <c r="VE14" s="372"/>
      <c r="VF14" s="372"/>
      <c r="VG14" s="372"/>
      <c r="VH14" s="372"/>
      <c r="VI14" s="372"/>
      <c r="VJ14" s="372"/>
      <c r="VK14" s="372"/>
      <c r="VL14" s="372"/>
      <c r="VM14" s="372"/>
      <c r="VN14" s="372"/>
      <c r="VO14" s="372"/>
      <c r="VP14" s="372"/>
      <c r="VQ14" s="372"/>
      <c r="VR14" s="372"/>
      <c r="VS14" s="372"/>
      <c r="VT14" s="372"/>
      <c r="VU14" s="372"/>
      <c r="VV14" s="372"/>
      <c r="VW14" s="372"/>
      <c r="VX14" s="372"/>
      <c r="VY14" s="372"/>
      <c r="VZ14" s="372"/>
      <c r="WA14" s="372"/>
      <c r="WB14" s="372"/>
      <c r="WC14" s="372"/>
      <c r="WD14" s="372"/>
      <c r="WE14" s="372"/>
      <c r="WF14" s="372"/>
      <c r="WG14" s="372"/>
      <c r="WH14" s="372"/>
      <c r="WI14" s="372"/>
      <c r="WJ14" s="372"/>
      <c r="WK14" s="372"/>
      <c r="WL14" s="372"/>
      <c r="WM14" s="372"/>
      <c r="WN14" s="372"/>
      <c r="WO14" s="372"/>
      <c r="WP14" s="372"/>
      <c r="WQ14" s="372"/>
      <c r="WR14" s="372"/>
      <c r="WS14" s="372"/>
      <c r="WT14" s="372"/>
      <c r="WU14" s="372"/>
      <c r="WV14" s="372"/>
      <c r="WW14" s="372"/>
      <c r="WX14" s="372"/>
      <c r="WY14" s="372"/>
      <c r="WZ14" s="372"/>
      <c r="XA14" s="372"/>
      <c r="XB14" s="372"/>
      <c r="XC14" s="372"/>
      <c r="XD14" s="372"/>
      <c r="XE14" s="372"/>
      <c r="XF14" s="372"/>
      <c r="XG14" s="372"/>
      <c r="XH14" s="372"/>
      <c r="XI14" s="372"/>
      <c r="XJ14" s="372"/>
      <c r="XK14" s="372"/>
      <c r="XL14" s="372"/>
      <c r="XM14" s="372"/>
      <c r="XN14" s="372"/>
      <c r="XO14" s="372"/>
      <c r="XP14" s="372"/>
      <c r="XQ14" s="372"/>
      <c r="XR14" s="372"/>
      <c r="XS14" s="372"/>
      <c r="XT14" s="372"/>
      <c r="XU14" s="372"/>
      <c r="XV14" s="372"/>
      <c r="XW14" s="372"/>
      <c r="XX14" s="372"/>
      <c r="XY14" s="372"/>
      <c r="XZ14" s="372"/>
      <c r="YA14" s="372"/>
      <c r="YB14" s="372"/>
      <c r="YC14" s="372"/>
      <c r="YD14" s="372"/>
      <c r="YE14" s="372"/>
      <c r="YF14" s="372"/>
      <c r="YG14" s="372"/>
      <c r="YH14" s="372"/>
      <c r="YI14" s="372"/>
      <c r="YJ14" s="372"/>
      <c r="YK14" s="372"/>
      <c r="YL14" s="372"/>
      <c r="YM14" s="372"/>
      <c r="YN14" s="372"/>
      <c r="YO14" s="372"/>
      <c r="YP14" s="372"/>
      <c r="YQ14" s="372"/>
      <c r="YR14" s="372"/>
      <c r="YS14" s="372"/>
      <c r="YT14" s="372"/>
      <c r="YU14" s="372"/>
      <c r="YV14" s="372"/>
      <c r="YW14" s="372"/>
      <c r="YX14" s="372"/>
      <c r="YY14" s="372"/>
      <c r="YZ14" s="372"/>
      <c r="ZA14" s="372"/>
      <c r="ZB14" s="372"/>
      <c r="ZC14" s="372"/>
      <c r="ZD14" s="372"/>
      <c r="ZE14" s="372"/>
      <c r="ZF14" s="372"/>
      <c r="ZG14" s="372"/>
      <c r="ZH14" s="372"/>
      <c r="ZI14" s="372"/>
      <c r="ZJ14" s="372"/>
      <c r="ZK14" s="372"/>
      <c r="ZL14" s="372"/>
      <c r="ZM14" s="372"/>
      <c r="ZN14" s="372"/>
      <c r="ZO14" s="372"/>
      <c r="ZP14" s="372"/>
      <c r="ZQ14" s="372"/>
      <c r="ZR14" s="372"/>
      <c r="ZS14" s="372"/>
      <c r="ZT14" s="372"/>
      <c r="ZU14" s="372"/>
      <c r="ZV14" s="372"/>
      <c r="ZW14" s="372"/>
      <c r="ZX14" s="372"/>
      <c r="ZY14" s="372"/>
      <c r="ZZ14" s="372"/>
      <c r="AAA14" s="372"/>
      <c r="AAB14" s="372"/>
      <c r="AAC14" s="372"/>
      <c r="AAD14" s="372"/>
      <c r="AAE14" s="372"/>
      <c r="AAF14" s="372"/>
      <c r="AAG14" s="372"/>
      <c r="AAH14" s="372"/>
      <c r="AAI14" s="372"/>
      <c r="AAJ14" s="372"/>
      <c r="AAK14" s="372"/>
      <c r="AAL14" s="372"/>
      <c r="AAM14" s="372"/>
      <c r="AAN14" s="372"/>
      <c r="AAO14" s="372"/>
      <c r="AAP14" s="372"/>
      <c r="AAQ14" s="372"/>
      <c r="AAR14" s="372"/>
      <c r="AAS14" s="372"/>
      <c r="AAT14" s="372"/>
      <c r="AAU14" s="372"/>
      <c r="AAV14" s="372"/>
      <c r="AAW14" s="372"/>
      <c r="AAX14" s="372"/>
      <c r="AAY14" s="372"/>
      <c r="AAZ14" s="372"/>
      <c r="ABA14" s="372"/>
      <c r="ABB14" s="372"/>
      <c r="ABC14" s="372"/>
      <c r="ABD14" s="372"/>
      <c r="ABE14" s="372"/>
      <c r="ABF14" s="372"/>
      <c r="ABG14" s="372"/>
      <c r="ABH14" s="372"/>
      <c r="ABI14" s="372"/>
      <c r="ABJ14" s="372"/>
      <c r="ABK14" s="372"/>
      <c r="ABL14" s="372"/>
      <c r="ABM14" s="372"/>
      <c r="ABN14" s="372"/>
      <c r="ABO14" s="372"/>
      <c r="ABP14" s="372"/>
      <c r="ABQ14" s="372"/>
      <c r="ABR14" s="372"/>
      <c r="ABS14" s="372"/>
      <c r="ABT14" s="372"/>
      <c r="ABU14" s="372"/>
      <c r="ABV14" s="372"/>
      <c r="ABW14" s="372"/>
      <c r="ABX14" s="372"/>
      <c r="ABY14" s="372"/>
      <c r="ABZ14" s="372"/>
      <c r="ACA14" s="372"/>
      <c r="ACB14" s="372"/>
      <c r="ACC14" s="372"/>
      <c r="ACD14" s="372"/>
      <c r="ACE14" s="372"/>
      <c r="ACF14" s="372"/>
      <c r="ACG14" s="372"/>
      <c r="ACH14" s="372"/>
      <c r="ACI14" s="372"/>
      <c r="ACJ14" s="372"/>
      <c r="ACK14" s="372"/>
      <c r="ACL14" s="372"/>
      <c r="ACM14" s="372"/>
      <c r="ACN14" s="372"/>
      <c r="ACO14" s="372"/>
      <c r="ACP14" s="372"/>
      <c r="ACQ14" s="372"/>
      <c r="ACR14" s="372"/>
      <c r="ACS14" s="372"/>
      <c r="ACT14" s="372"/>
      <c r="ACU14" s="372"/>
      <c r="ACV14" s="372"/>
      <c r="ACW14" s="372"/>
      <c r="ACX14" s="372"/>
      <c r="ACY14" s="372"/>
      <c r="ACZ14" s="372"/>
      <c r="ADA14" s="372"/>
      <c r="ADB14" s="372"/>
      <c r="ADC14" s="372"/>
      <c r="ADD14" s="372"/>
      <c r="ADE14" s="372"/>
      <c r="ADF14" s="372"/>
      <c r="ADG14" s="372"/>
      <c r="ADH14" s="372"/>
      <c r="ADI14" s="372"/>
      <c r="ADJ14" s="372"/>
      <c r="ADK14" s="372"/>
      <c r="ADL14" s="372"/>
      <c r="ADM14" s="372"/>
      <c r="ADN14" s="372"/>
      <c r="ADO14" s="372"/>
      <c r="ADP14" s="372"/>
      <c r="ADQ14" s="372"/>
      <c r="ADR14" s="372"/>
      <c r="ADS14" s="372"/>
      <c r="ADT14" s="372"/>
      <c r="ADU14" s="372"/>
      <c r="ADV14" s="372"/>
      <c r="ADW14" s="372"/>
      <c r="ADX14" s="372"/>
      <c r="ADY14" s="372"/>
      <c r="ADZ14" s="372"/>
      <c r="AEA14" s="372"/>
      <c r="AEB14" s="372"/>
      <c r="AEC14" s="372"/>
      <c r="AED14" s="372"/>
      <c r="AEE14" s="372"/>
      <c r="AEF14" s="372"/>
      <c r="AEG14" s="372"/>
      <c r="AEH14" s="372"/>
      <c r="AEI14" s="372"/>
      <c r="AEJ14" s="372"/>
      <c r="AEK14" s="372"/>
      <c r="AEL14" s="372"/>
      <c r="AEM14" s="372"/>
      <c r="AEN14" s="372"/>
      <c r="AEO14" s="372"/>
      <c r="AEP14" s="372"/>
      <c r="AEQ14" s="372"/>
      <c r="AER14" s="372"/>
      <c r="AES14" s="372"/>
      <c r="AET14" s="372"/>
      <c r="AEU14" s="372"/>
      <c r="AEV14" s="372"/>
      <c r="AEW14" s="372"/>
      <c r="AEX14" s="372"/>
      <c r="AEY14" s="372"/>
      <c r="AEZ14" s="372"/>
      <c r="AFA14" s="372"/>
      <c r="AFB14" s="372"/>
      <c r="AFC14" s="372"/>
      <c r="AFD14" s="372"/>
      <c r="AFE14" s="372"/>
      <c r="AFF14" s="372"/>
      <c r="AFG14" s="372"/>
      <c r="AFH14" s="372"/>
      <c r="AFI14" s="372"/>
      <c r="AFJ14" s="372"/>
      <c r="AFK14" s="372"/>
      <c r="AFL14" s="372"/>
      <c r="AFM14" s="372"/>
      <c r="AFN14" s="372"/>
      <c r="AFO14" s="372"/>
      <c r="AFP14" s="372"/>
      <c r="AFQ14" s="372"/>
      <c r="AFR14" s="372"/>
      <c r="AFS14" s="372"/>
      <c r="AFT14" s="372"/>
      <c r="AFU14" s="372"/>
      <c r="AFV14" s="372"/>
      <c r="AFW14" s="372"/>
      <c r="AFX14" s="372"/>
      <c r="AFY14" s="372"/>
      <c r="AFZ14" s="372"/>
      <c r="AGA14" s="372"/>
      <c r="AGB14" s="372"/>
      <c r="AGC14" s="372"/>
      <c r="AGD14" s="372"/>
      <c r="AGE14" s="372"/>
      <c r="AGF14" s="372"/>
      <c r="AGG14" s="372"/>
      <c r="AGH14" s="372"/>
      <c r="AGI14" s="372"/>
      <c r="AGJ14" s="372"/>
      <c r="AGK14" s="372"/>
      <c r="AGL14" s="372"/>
      <c r="AGM14" s="372"/>
      <c r="AGN14" s="372"/>
      <c r="AGO14" s="372"/>
      <c r="AGP14" s="372"/>
      <c r="AGQ14" s="372"/>
      <c r="AGR14" s="372"/>
      <c r="AGS14" s="372"/>
      <c r="AGT14" s="372"/>
      <c r="AGU14" s="372"/>
      <c r="AGV14" s="372"/>
      <c r="AGW14" s="372"/>
      <c r="AGX14" s="372"/>
      <c r="AGY14" s="372"/>
      <c r="AGZ14" s="372"/>
      <c r="AHA14" s="372"/>
      <c r="AHB14" s="372"/>
      <c r="AHC14" s="372"/>
      <c r="AHD14" s="372"/>
      <c r="AHE14" s="372"/>
      <c r="AHF14" s="372"/>
      <c r="AHG14" s="372"/>
      <c r="AHH14" s="372"/>
      <c r="AHI14" s="372"/>
      <c r="AHJ14" s="372"/>
      <c r="AHK14" s="372"/>
      <c r="AHL14" s="372"/>
      <c r="AHM14" s="372"/>
      <c r="AHN14" s="372"/>
      <c r="AHO14" s="372"/>
      <c r="AHP14" s="372"/>
      <c r="AHQ14" s="372"/>
      <c r="AHR14" s="372"/>
      <c r="AHS14" s="372"/>
      <c r="AHT14" s="372"/>
      <c r="AHU14" s="372"/>
      <c r="AHV14" s="372"/>
      <c r="AHW14" s="372"/>
      <c r="AHX14" s="372"/>
      <c r="AHY14" s="372"/>
      <c r="AHZ14" s="372"/>
      <c r="AIA14" s="372"/>
      <c r="AIB14" s="372"/>
      <c r="AIC14" s="372"/>
      <c r="AID14" s="372"/>
      <c r="AIE14" s="372"/>
      <c r="AIF14" s="372"/>
      <c r="AIG14" s="372"/>
      <c r="AIH14" s="372"/>
      <c r="AII14" s="372"/>
      <c r="AIJ14" s="372"/>
      <c r="AIK14" s="372"/>
      <c r="AIL14" s="372"/>
      <c r="AIM14" s="372"/>
      <c r="AIN14" s="372"/>
      <c r="AIO14" s="372"/>
      <c r="AIP14" s="372"/>
      <c r="AIQ14" s="372"/>
      <c r="AIR14" s="372"/>
      <c r="AIS14" s="372"/>
      <c r="AIT14" s="372"/>
      <c r="AIU14" s="372"/>
      <c r="AIV14" s="372"/>
      <c r="AIW14" s="372"/>
      <c r="AIX14" s="372"/>
      <c r="AIY14" s="372"/>
      <c r="AIZ14" s="372"/>
      <c r="AJA14" s="372"/>
      <c r="AJB14" s="372"/>
      <c r="AJC14" s="372"/>
      <c r="AJD14" s="372"/>
      <c r="AJE14" s="372"/>
      <c r="AJF14" s="372"/>
      <c r="AJG14" s="372"/>
      <c r="AJH14" s="372"/>
      <c r="AJI14" s="372"/>
      <c r="AJJ14" s="372"/>
      <c r="AJK14" s="372"/>
      <c r="AJL14" s="372"/>
      <c r="AJM14" s="372"/>
      <c r="AJN14" s="372"/>
      <c r="AJO14" s="372"/>
      <c r="AJP14" s="372"/>
      <c r="AJQ14" s="372"/>
      <c r="AJR14" s="372"/>
      <c r="AJS14" s="372"/>
      <c r="AJT14" s="372"/>
      <c r="AJU14" s="372"/>
      <c r="AJV14" s="372"/>
      <c r="AJW14" s="372"/>
      <c r="AJX14" s="372"/>
      <c r="AJY14" s="372"/>
      <c r="AJZ14" s="372"/>
      <c r="AKA14" s="372"/>
      <c r="AKB14" s="372"/>
      <c r="AKC14" s="372"/>
      <c r="AKD14" s="372"/>
      <c r="AKE14" s="372"/>
      <c r="AKF14" s="372"/>
      <c r="AKG14" s="372"/>
      <c r="AKH14" s="372"/>
      <c r="AKI14" s="372"/>
      <c r="AKJ14" s="372"/>
      <c r="AKK14" s="372"/>
      <c r="AKL14" s="372"/>
      <c r="AKM14" s="372"/>
      <c r="AKN14" s="372"/>
      <c r="AKO14" s="372"/>
      <c r="AKP14" s="372"/>
      <c r="AKQ14" s="372"/>
      <c r="AKR14" s="372"/>
      <c r="AKS14" s="372"/>
      <c r="AKT14" s="372"/>
      <c r="AKU14" s="372"/>
      <c r="AKV14" s="372"/>
      <c r="AKW14" s="372"/>
      <c r="AKX14" s="372"/>
      <c r="AKY14" s="372"/>
      <c r="AKZ14" s="372"/>
      <c r="ALA14" s="372"/>
      <c r="ALB14" s="372"/>
      <c r="ALC14" s="372"/>
      <c r="ALD14" s="372"/>
      <c r="ALE14" s="372"/>
      <c r="ALF14" s="372"/>
      <c r="ALG14" s="372"/>
      <c r="ALH14" s="372"/>
      <c r="ALI14" s="372"/>
      <c r="ALJ14" s="372"/>
      <c r="ALK14" s="372"/>
      <c r="ALL14" s="372"/>
      <c r="ALM14" s="372"/>
      <c r="ALN14" s="372"/>
      <c r="ALO14" s="372"/>
      <c r="ALP14" s="372"/>
      <c r="ALQ14" s="372"/>
      <c r="ALR14" s="372"/>
      <c r="ALS14" s="372"/>
      <c r="ALT14" s="372"/>
      <c r="ALU14" s="372"/>
      <c r="ALV14" s="372"/>
      <c r="ALW14" s="372"/>
      <c r="ALX14" s="372"/>
      <c r="ALY14" s="372"/>
      <c r="ALZ14" s="372"/>
      <c r="AMA14" s="372"/>
      <c r="AMB14" s="372"/>
      <c r="AMC14" s="372"/>
      <c r="AMD14" s="372"/>
      <c r="AME14" s="372"/>
      <c r="AMF14" s="372"/>
      <c r="AMG14" s="372"/>
      <c r="AMH14" s="372"/>
      <c r="AMI14" s="372"/>
      <c r="AMJ14" s="372"/>
      <c r="AMK14" s="372"/>
      <c r="AML14" s="372"/>
      <c r="AMM14" s="372"/>
      <c r="AMN14" s="372"/>
      <c r="AMO14" s="372"/>
      <c r="AMP14" s="372"/>
      <c r="AMQ14" s="372"/>
      <c r="AMR14" s="372"/>
      <c r="AMS14" s="372"/>
      <c r="AMT14" s="372"/>
      <c r="AMU14" s="372"/>
      <c r="AMV14" s="372"/>
      <c r="AMW14" s="372"/>
      <c r="AMX14" s="372"/>
      <c r="AMY14" s="372"/>
      <c r="AMZ14" s="372"/>
      <c r="ANA14" s="372"/>
      <c r="ANB14" s="372"/>
      <c r="ANC14" s="372"/>
      <c r="AND14" s="372"/>
      <c r="ANE14" s="372"/>
      <c r="ANF14" s="372"/>
      <c r="ANG14" s="372"/>
      <c r="ANH14" s="372"/>
      <c r="ANI14" s="372"/>
      <c r="ANJ14" s="372"/>
      <c r="ANK14" s="372"/>
      <c r="ANL14" s="372"/>
      <c r="ANM14" s="372"/>
      <c r="ANN14" s="372"/>
      <c r="ANO14" s="372"/>
      <c r="ANP14" s="372"/>
      <c r="ANQ14" s="372"/>
      <c r="ANR14" s="372"/>
      <c r="ANS14" s="372"/>
      <c r="ANT14" s="372"/>
      <c r="ANU14" s="372"/>
      <c r="ANV14" s="372"/>
      <c r="ANW14" s="372"/>
      <c r="ANX14" s="372"/>
      <c r="ANY14" s="372"/>
      <c r="ANZ14" s="372"/>
      <c r="AOA14" s="372"/>
      <c r="AOB14" s="372"/>
      <c r="AOC14" s="372"/>
      <c r="AOD14" s="372"/>
      <c r="AOE14" s="372"/>
      <c r="AOF14" s="372"/>
      <c r="AOG14" s="372"/>
      <c r="AOH14" s="372"/>
      <c r="AOI14" s="372"/>
      <c r="AOJ14" s="372"/>
      <c r="AOK14" s="372"/>
      <c r="AOL14" s="372"/>
      <c r="AOM14" s="372"/>
      <c r="AON14" s="372"/>
      <c r="AOO14" s="372"/>
      <c r="AOP14" s="372"/>
      <c r="AOQ14" s="372"/>
      <c r="AOR14" s="372"/>
      <c r="AOS14" s="372"/>
      <c r="AOT14" s="372"/>
      <c r="AOU14" s="372"/>
      <c r="AOV14" s="372"/>
      <c r="AOW14" s="372"/>
      <c r="AOX14" s="372"/>
      <c r="AOY14" s="372"/>
      <c r="AOZ14" s="372"/>
      <c r="APA14" s="372"/>
      <c r="APB14" s="372"/>
      <c r="APC14" s="372"/>
      <c r="APD14" s="372"/>
      <c r="APE14" s="372"/>
      <c r="APF14" s="372"/>
      <c r="APG14" s="372"/>
      <c r="APH14" s="372"/>
      <c r="API14" s="372"/>
      <c r="APJ14" s="372"/>
      <c r="APK14" s="372"/>
      <c r="APL14" s="372"/>
      <c r="APM14" s="372"/>
      <c r="APN14" s="372"/>
      <c r="APO14" s="372"/>
      <c r="APP14" s="372"/>
      <c r="APQ14" s="372"/>
      <c r="APR14" s="372"/>
      <c r="APS14" s="372"/>
      <c r="APT14" s="372"/>
      <c r="APU14" s="372"/>
      <c r="APV14" s="372"/>
      <c r="APW14" s="372"/>
      <c r="APX14" s="372"/>
      <c r="APY14" s="372"/>
      <c r="APZ14" s="372"/>
      <c r="AQA14" s="372"/>
      <c r="AQB14" s="372"/>
      <c r="AQC14" s="372"/>
      <c r="AQD14" s="372"/>
      <c r="AQE14" s="372"/>
      <c r="AQF14" s="372"/>
      <c r="AQG14" s="372"/>
      <c r="AQH14" s="372"/>
      <c r="AQI14" s="372"/>
      <c r="AQJ14" s="372"/>
      <c r="AQK14" s="372"/>
      <c r="AQL14" s="372"/>
      <c r="AQM14" s="372"/>
      <c r="AQN14" s="372"/>
      <c r="AQO14" s="372"/>
      <c r="AQP14" s="372"/>
      <c r="AQQ14" s="372"/>
      <c r="AQR14" s="372"/>
      <c r="AQS14" s="372"/>
      <c r="AQT14" s="372"/>
      <c r="AQU14" s="372"/>
      <c r="AQV14" s="372"/>
      <c r="AQW14" s="372"/>
      <c r="AQX14" s="372"/>
      <c r="AQY14" s="372"/>
      <c r="AQZ14" s="372"/>
      <c r="ARA14" s="372"/>
      <c r="ARB14" s="372"/>
      <c r="ARC14" s="372"/>
      <c r="ARD14" s="372"/>
      <c r="ARE14" s="372"/>
      <c r="ARF14" s="372"/>
      <c r="ARG14" s="372"/>
      <c r="ARH14" s="372"/>
      <c r="ARI14" s="372"/>
      <c r="ARJ14" s="372"/>
      <c r="ARK14" s="372"/>
      <c r="ARL14" s="372"/>
      <c r="ARM14" s="372"/>
      <c r="ARN14" s="372"/>
      <c r="ARO14" s="372"/>
      <c r="ARP14" s="372"/>
      <c r="ARQ14" s="372"/>
      <c r="ARR14" s="372"/>
      <c r="ARS14" s="372"/>
      <c r="ART14" s="372"/>
      <c r="ARU14" s="372"/>
      <c r="ARV14" s="372"/>
      <c r="ARW14" s="372"/>
      <c r="ARX14" s="372"/>
      <c r="ARY14" s="372"/>
      <c r="ARZ14" s="372"/>
      <c r="ASA14" s="372"/>
      <c r="ASB14" s="372"/>
      <c r="ASC14" s="372"/>
      <c r="ASD14" s="372"/>
      <c r="ASE14" s="372"/>
      <c r="ASF14" s="372"/>
      <c r="ASG14" s="372"/>
      <c r="ASH14" s="372"/>
      <c r="ASI14" s="372"/>
      <c r="ASJ14" s="372"/>
      <c r="ASK14" s="372"/>
      <c r="ASL14" s="372"/>
      <c r="ASM14" s="372"/>
      <c r="ASN14" s="372"/>
      <c r="ASO14" s="372"/>
      <c r="ASP14" s="372"/>
      <c r="ASQ14" s="372"/>
      <c r="ASR14" s="372"/>
      <c r="ASS14" s="372"/>
      <c r="AST14" s="372"/>
      <c r="ASU14" s="372"/>
      <c r="ASV14" s="372"/>
      <c r="ASW14" s="372"/>
      <c r="ASX14" s="372"/>
      <c r="ASY14" s="372"/>
      <c r="ASZ14" s="372"/>
      <c r="ATA14" s="372"/>
      <c r="ATB14" s="372"/>
      <c r="ATC14" s="372"/>
      <c r="ATD14" s="372"/>
      <c r="ATE14" s="372"/>
      <c r="ATF14" s="372"/>
      <c r="ATG14" s="372"/>
      <c r="ATH14" s="372"/>
      <c r="ATI14" s="372"/>
      <c r="ATJ14" s="372"/>
      <c r="ATK14" s="372"/>
      <c r="ATL14" s="372"/>
      <c r="ATM14" s="372"/>
      <c r="ATN14" s="372"/>
      <c r="ATO14" s="372"/>
      <c r="ATP14" s="372"/>
      <c r="ATQ14" s="372"/>
      <c r="ATR14" s="372"/>
      <c r="ATS14" s="372"/>
      <c r="ATT14" s="372"/>
      <c r="ATU14" s="372"/>
      <c r="ATV14" s="372"/>
      <c r="ATW14" s="372"/>
      <c r="ATX14" s="372"/>
      <c r="ATY14" s="372"/>
      <c r="ATZ14" s="372"/>
      <c r="AUA14" s="372"/>
      <c r="AUB14" s="372"/>
      <c r="AUC14" s="372"/>
      <c r="AUD14" s="372"/>
      <c r="AUE14" s="372"/>
      <c r="AUF14" s="372"/>
      <c r="AUG14" s="372"/>
      <c r="AUH14" s="372"/>
      <c r="AUI14" s="372"/>
      <c r="AUJ14" s="372"/>
      <c r="AUK14" s="372"/>
      <c r="AUL14" s="372"/>
      <c r="AUM14" s="372"/>
      <c r="AUN14" s="372"/>
      <c r="AUO14" s="372"/>
      <c r="AUP14" s="372"/>
      <c r="AUQ14" s="372"/>
      <c r="AUR14" s="372"/>
      <c r="AUS14" s="372"/>
      <c r="AUT14" s="372"/>
      <c r="AUU14" s="372"/>
      <c r="AUV14" s="372"/>
      <c r="AUW14" s="372"/>
      <c r="AUX14" s="372"/>
      <c r="AUY14" s="372"/>
      <c r="AUZ14" s="372"/>
      <c r="AVA14" s="372"/>
      <c r="AVB14" s="372"/>
      <c r="AVC14" s="372"/>
      <c r="AVD14" s="372"/>
      <c r="AVE14" s="372"/>
      <c r="AVF14" s="372"/>
      <c r="AVG14" s="372"/>
      <c r="AVH14" s="372"/>
      <c r="AVI14" s="372"/>
      <c r="AVJ14" s="372"/>
      <c r="AVK14" s="372"/>
      <c r="AVL14" s="372"/>
      <c r="AVM14" s="372"/>
      <c r="AVN14" s="372"/>
      <c r="AVO14" s="372"/>
      <c r="AVP14" s="372"/>
      <c r="AVQ14" s="372"/>
      <c r="AVR14" s="372"/>
      <c r="AVS14" s="372"/>
      <c r="AVT14" s="372"/>
      <c r="AVU14" s="372"/>
      <c r="AVV14" s="372"/>
      <c r="AVW14" s="372"/>
      <c r="AVX14" s="372"/>
      <c r="AVY14" s="372"/>
      <c r="AVZ14" s="372"/>
      <c r="AWA14" s="372"/>
      <c r="AWB14" s="372"/>
      <c r="AWC14" s="372"/>
      <c r="AWD14" s="372"/>
      <c r="AWE14" s="372"/>
      <c r="AWF14" s="372"/>
      <c r="AWG14" s="372"/>
      <c r="AWH14" s="372"/>
      <c r="AWI14" s="372"/>
      <c r="AWJ14" s="372"/>
      <c r="AWK14" s="372"/>
      <c r="AWL14" s="372"/>
      <c r="AWM14" s="372"/>
      <c r="AWN14" s="372"/>
      <c r="AWO14" s="372"/>
      <c r="AWP14" s="372"/>
      <c r="AWQ14" s="372"/>
      <c r="AWR14" s="372"/>
      <c r="AWS14" s="372"/>
      <c r="AWT14" s="372"/>
      <c r="AWU14" s="372"/>
      <c r="AWV14" s="372"/>
      <c r="AWW14" s="372"/>
      <c r="AWX14" s="372"/>
      <c r="AWY14" s="372"/>
      <c r="AWZ14" s="372"/>
      <c r="AXA14" s="372"/>
      <c r="AXB14" s="372"/>
      <c r="AXC14" s="372"/>
      <c r="AXD14" s="372"/>
      <c r="AXE14" s="372"/>
      <c r="AXF14" s="372"/>
      <c r="AXG14" s="372"/>
      <c r="AXH14" s="372"/>
      <c r="AXI14" s="372"/>
      <c r="AXJ14" s="372"/>
      <c r="AXK14" s="372"/>
      <c r="AXL14" s="372"/>
      <c r="AXM14" s="372"/>
      <c r="AXN14" s="372"/>
      <c r="AXO14" s="372"/>
      <c r="AXP14" s="372"/>
      <c r="AXQ14" s="372"/>
      <c r="AXR14" s="372"/>
      <c r="AXS14" s="372"/>
      <c r="AXT14" s="372"/>
      <c r="AXU14" s="372"/>
      <c r="AXV14" s="372"/>
      <c r="AXW14" s="372"/>
      <c r="AXX14" s="372"/>
      <c r="AXY14" s="372"/>
      <c r="AXZ14" s="372"/>
      <c r="AYA14" s="372"/>
      <c r="AYB14" s="372"/>
      <c r="AYC14" s="372"/>
      <c r="AYD14" s="372"/>
      <c r="AYE14" s="372"/>
      <c r="AYF14" s="372"/>
      <c r="AYG14" s="372"/>
      <c r="AYH14" s="372"/>
      <c r="AYI14" s="372"/>
      <c r="AYJ14" s="372"/>
      <c r="AYK14" s="372"/>
      <c r="AYL14" s="372"/>
      <c r="AYM14" s="372"/>
      <c r="AYN14" s="372"/>
      <c r="AYO14" s="372"/>
      <c r="AYP14" s="372"/>
      <c r="AYQ14" s="372"/>
      <c r="AYR14" s="372"/>
      <c r="AYS14" s="372"/>
      <c r="AYT14" s="372"/>
      <c r="AYU14" s="372"/>
      <c r="AYV14" s="372"/>
      <c r="AYW14" s="372"/>
      <c r="AYX14" s="372"/>
      <c r="AYY14" s="372"/>
      <c r="AYZ14" s="372"/>
      <c r="AZA14" s="372"/>
      <c r="AZB14" s="372"/>
      <c r="AZC14" s="372"/>
      <c r="AZD14" s="372"/>
      <c r="AZE14" s="372"/>
      <c r="AZF14" s="372"/>
      <c r="AZG14" s="372"/>
      <c r="AZH14" s="372"/>
      <c r="AZI14" s="372"/>
      <c r="AZJ14" s="372"/>
      <c r="AZK14" s="372"/>
      <c r="AZL14" s="372"/>
      <c r="AZM14" s="372"/>
      <c r="AZN14" s="372"/>
      <c r="AZO14" s="372"/>
      <c r="AZP14" s="372"/>
      <c r="AZQ14" s="372"/>
      <c r="AZR14" s="372"/>
      <c r="AZS14" s="372"/>
      <c r="AZT14" s="372"/>
      <c r="AZU14" s="372"/>
      <c r="AZV14" s="372"/>
      <c r="AZW14" s="372"/>
      <c r="AZX14" s="372"/>
      <c r="AZY14" s="372"/>
      <c r="AZZ14" s="372"/>
      <c r="BAA14" s="372"/>
      <c r="BAB14" s="372"/>
      <c r="BAC14" s="372"/>
      <c r="BAD14" s="372"/>
      <c r="BAE14" s="372"/>
      <c r="BAF14" s="372"/>
      <c r="BAG14" s="372"/>
      <c r="BAH14" s="372"/>
      <c r="BAI14" s="372"/>
      <c r="BAJ14" s="372"/>
      <c r="BAK14" s="372"/>
      <c r="BAL14" s="372"/>
      <c r="BAM14" s="372"/>
      <c r="BAN14" s="372"/>
      <c r="BAO14" s="372"/>
      <c r="BAP14" s="372"/>
      <c r="BAQ14" s="372"/>
      <c r="BAR14" s="372"/>
      <c r="BAS14" s="372"/>
      <c r="BAT14" s="372"/>
      <c r="BAU14" s="372"/>
      <c r="BAV14" s="372"/>
      <c r="BAW14" s="372"/>
      <c r="BAX14" s="372"/>
      <c r="BAY14" s="372"/>
      <c r="BAZ14" s="372"/>
      <c r="BBA14" s="372"/>
      <c r="BBB14" s="372"/>
      <c r="BBC14" s="372"/>
      <c r="BBD14" s="372"/>
      <c r="BBE14" s="372"/>
      <c r="BBF14" s="372"/>
      <c r="BBG14" s="372"/>
      <c r="BBH14" s="372"/>
      <c r="BBI14" s="372"/>
      <c r="BBJ14" s="372"/>
      <c r="BBK14" s="372"/>
      <c r="BBL14" s="372"/>
      <c r="BBM14" s="372"/>
      <c r="BBN14" s="372"/>
      <c r="BBO14" s="372"/>
      <c r="BBP14" s="372"/>
      <c r="BBQ14" s="372"/>
      <c r="BBR14" s="372"/>
      <c r="BBS14" s="372"/>
      <c r="BBT14" s="372"/>
      <c r="BBU14" s="372"/>
      <c r="BBV14" s="372"/>
      <c r="BBW14" s="372"/>
      <c r="BBX14" s="372"/>
      <c r="BBY14" s="372"/>
      <c r="BBZ14" s="372"/>
      <c r="BCA14" s="372"/>
      <c r="BCB14" s="372"/>
      <c r="BCC14" s="372"/>
      <c r="BCD14" s="372"/>
      <c r="BCE14" s="372"/>
      <c r="BCF14" s="372"/>
      <c r="BCG14" s="372"/>
      <c r="BCH14" s="372"/>
      <c r="BCI14" s="372"/>
      <c r="BCJ14" s="372"/>
      <c r="BCK14" s="372"/>
      <c r="BCL14" s="372"/>
      <c r="BCM14" s="372"/>
      <c r="BCN14" s="372"/>
      <c r="BCO14" s="372"/>
      <c r="BCP14" s="372"/>
      <c r="BCQ14" s="372"/>
      <c r="BCR14" s="372"/>
      <c r="BCS14" s="372"/>
      <c r="BCT14" s="372"/>
      <c r="BCU14" s="372"/>
      <c r="BCV14" s="372"/>
      <c r="BCW14" s="372"/>
      <c r="BCX14" s="372"/>
      <c r="BCY14" s="372"/>
      <c r="BCZ14" s="372"/>
      <c r="BDA14" s="372"/>
      <c r="BDB14" s="372"/>
      <c r="BDC14" s="372"/>
      <c r="BDD14" s="372"/>
      <c r="BDE14" s="372"/>
      <c r="BDF14" s="372"/>
      <c r="BDG14" s="372"/>
      <c r="BDH14" s="372"/>
      <c r="BDI14" s="372"/>
      <c r="BDJ14" s="372"/>
      <c r="BDK14" s="372"/>
      <c r="BDL14" s="372"/>
      <c r="BDM14" s="372"/>
      <c r="BDN14" s="372"/>
      <c r="BDO14" s="372"/>
      <c r="BDP14" s="372"/>
      <c r="BDQ14" s="372"/>
      <c r="BDR14" s="372"/>
      <c r="BDS14" s="372"/>
      <c r="BDT14" s="372"/>
      <c r="BDU14" s="372"/>
      <c r="BDV14" s="372"/>
      <c r="BDW14" s="372"/>
      <c r="BDX14" s="372"/>
      <c r="BDY14" s="372"/>
      <c r="BDZ14" s="372"/>
      <c r="BEA14" s="372"/>
      <c r="BEB14" s="372"/>
      <c r="BEC14" s="372"/>
      <c r="BED14" s="372"/>
      <c r="BEE14" s="372"/>
      <c r="BEF14" s="372"/>
      <c r="BEG14" s="372"/>
      <c r="BEH14" s="372"/>
      <c r="BEI14" s="372"/>
      <c r="BEJ14" s="372"/>
      <c r="BEK14" s="372"/>
      <c r="BEL14" s="372"/>
      <c r="BEM14" s="372"/>
      <c r="BEN14" s="372"/>
      <c r="BEO14" s="372"/>
      <c r="BEP14" s="372"/>
      <c r="BEQ14" s="372"/>
      <c r="BER14" s="372"/>
      <c r="BES14" s="372"/>
      <c r="BET14" s="372"/>
      <c r="BEU14" s="372"/>
      <c r="BEV14" s="372"/>
      <c r="BEW14" s="372"/>
      <c r="BEX14" s="372"/>
      <c r="BEY14" s="372"/>
      <c r="BEZ14" s="372"/>
      <c r="BFA14" s="372"/>
      <c r="BFB14" s="372"/>
      <c r="BFC14" s="372"/>
      <c r="BFD14" s="372"/>
      <c r="BFE14" s="372"/>
      <c r="BFF14" s="372"/>
      <c r="BFG14" s="372"/>
      <c r="BFH14" s="372"/>
      <c r="BFI14" s="372"/>
      <c r="BFJ14" s="372"/>
      <c r="BFK14" s="372"/>
      <c r="BFL14" s="372"/>
      <c r="BFM14" s="372"/>
      <c r="BFN14" s="372"/>
      <c r="BFO14" s="372"/>
      <c r="BFP14" s="372"/>
      <c r="BFQ14" s="372"/>
      <c r="BFR14" s="372"/>
      <c r="BFS14" s="372"/>
      <c r="BFT14" s="372"/>
      <c r="BFU14" s="372"/>
      <c r="BFV14" s="372"/>
      <c r="BFW14" s="372"/>
      <c r="BFX14" s="372"/>
      <c r="BFY14" s="372"/>
      <c r="BFZ14" s="372"/>
      <c r="BGA14" s="372"/>
      <c r="BGB14" s="372"/>
      <c r="BGC14" s="372"/>
      <c r="BGD14" s="372"/>
      <c r="BGE14" s="372"/>
      <c r="BGF14" s="372"/>
      <c r="BGG14" s="372"/>
      <c r="BGH14" s="372"/>
      <c r="BGI14" s="372"/>
      <c r="BGJ14" s="372"/>
      <c r="BGK14" s="372"/>
      <c r="BGL14" s="372"/>
      <c r="BGM14" s="372"/>
      <c r="BGN14" s="372"/>
      <c r="BGO14" s="372"/>
      <c r="BGP14" s="372"/>
      <c r="BGQ14" s="372"/>
      <c r="BGR14" s="372"/>
      <c r="BGS14" s="372"/>
      <c r="BGT14" s="372"/>
      <c r="BGU14" s="372"/>
      <c r="BGV14" s="372"/>
      <c r="BGW14" s="372"/>
      <c r="BGX14" s="372"/>
      <c r="BGY14" s="372"/>
      <c r="BGZ14" s="372"/>
      <c r="BHA14" s="372"/>
      <c r="BHB14" s="372"/>
      <c r="BHC14" s="372"/>
      <c r="BHD14" s="372"/>
      <c r="BHE14" s="372"/>
      <c r="BHF14" s="372"/>
      <c r="BHG14" s="372"/>
      <c r="BHH14" s="372"/>
      <c r="BHI14" s="372"/>
      <c r="BHJ14" s="372"/>
      <c r="BHK14" s="372"/>
      <c r="BHL14" s="372"/>
      <c r="BHM14" s="372"/>
      <c r="BHN14" s="372"/>
      <c r="BHO14" s="372"/>
      <c r="BHP14" s="372"/>
      <c r="BHQ14" s="372"/>
      <c r="BHR14" s="372"/>
      <c r="BHS14" s="372"/>
      <c r="BHT14" s="372"/>
      <c r="BHU14" s="372"/>
      <c r="BHV14" s="372"/>
      <c r="BHW14" s="372"/>
      <c r="BHX14" s="372"/>
      <c r="BHY14" s="372"/>
      <c r="BHZ14" s="372"/>
      <c r="BIA14" s="372"/>
      <c r="BIB14" s="372"/>
      <c r="BIC14" s="372"/>
      <c r="BID14" s="372"/>
      <c r="BIE14" s="372"/>
      <c r="BIF14" s="372"/>
      <c r="BIG14" s="372"/>
      <c r="BIH14" s="372"/>
      <c r="BII14" s="372"/>
      <c r="BIJ14" s="372"/>
      <c r="BIK14" s="372"/>
      <c r="BIL14" s="372"/>
      <c r="BIM14" s="372"/>
      <c r="BIN14" s="372"/>
      <c r="BIO14" s="372"/>
      <c r="BIP14" s="372"/>
      <c r="BIQ14" s="372"/>
      <c r="BIR14" s="372"/>
      <c r="BIS14" s="372"/>
      <c r="BIT14" s="372"/>
      <c r="BIU14" s="372"/>
      <c r="BIV14" s="372"/>
      <c r="BIW14" s="372"/>
      <c r="BIX14" s="372"/>
      <c r="BIY14" s="372"/>
      <c r="BIZ14" s="372"/>
      <c r="BJA14" s="372"/>
      <c r="BJB14" s="372"/>
      <c r="BJC14" s="372"/>
      <c r="BJD14" s="372"/>
      <c r="BJE14" s="372"/>
      <c r="BJF14" s="372"/>
      <c r="BJG14" s="372"/>
      <c r="BJH14" s="372"/>
      <c r="BJI14" s="372"/>
      <c r="BJJ14" s="372"/>
      <c r="BJK14" s="372"/>
      <c r="BJL14" s="372"/>
      <c r="BJM14" s="372"/>
      <c r="BJN14" s="372"/>
      <c r="BJO14" s="372"/>
      <c r="BJP14" s="372"/>
      <c r="BJQ14" s="372"/>
      <c r="BJR14" s="372"/>
      <c r="BJS14" s="372"/>
      <c r="BJT14" s="372"/>
      <c r="BJU14" s="372"/>
      <c r="BJV14" s="372"/>
      <c r="BJW14" s="372"/>
      <c r="BJX14" s="372"/>
      <c r="BJY14" s="372"/>
      <c r="BJZ14" s="372"/>
      <c r="BKA14" s="372"/>
      <c r="BKB14" s="372"/>
      <c r="BKC14" s="372"/>
      <c r="BKD14" s="372"/>
      <c r="BKE14" s="372"/>
      <c r="BKF14" s="372"/>
      <c r="BKG14" s="372"/>
      <c r="BKH14" s="372"/>
      <c r="BKI14" s="372"/>
      <c r="BKJ14" s="372"/>
      <c r="BKK14" s="372"/>
      <c r="BKL14" s="372"/>
      <c r="BKM14" s="372"/>
      <c r="BKN14" s="372"/>
      <c r="BKO14" s="372"/>
      <c r="BKP14" s="372"/>
      <c r="BKQ14" s="372"/>
      <c r="BKR14" s="372"/>
      <c r="BKS14" s="372"/>
      <c r="BKT14" s="372"/>
      <c r="BKU14" s="372"/>
      <c r="BKV14" s="372"/>
      <c r="BKW14" s="372"/>
      <c r="BKX14" s="372"/>
      <c r="BKY14" s="372"/>
      <c r="BKZ14" s="372"/>
      <c r="BLA14" s="372"/>
      <c r="BLB14" s="372"/>
      <c r="BLC14" s="372"/>
      <c r="BLD14" s="372"/>
      <c r="BLE14" s="372"/>
      <c r="BLF14" s="372"/>
      <c r="BLG14" s="372"/>
      <c r="BLH14" s="372"/>
      <c r="BLI14" s="372"/>
      <c r="BLJ14" s="372"/>
      <c r="BLK14" s="372"/>
      <c r="BLL14" s="372"/>
      <c r="BLM14" s="372"/>
      <c r="BLN14" s="372"/>
      <c r="BLO14" s="372"/>
      <c r="BLP14" s="372"/>
      <c r="BLQ14" s="372"/>
      <c r="BLR14" s="372"/>
      <c r="BLS14" s="372"/>
      <c r="BLT14" s="372"/>
      <c r="BLU14" s="372"/>
      <c r="BLV14" s="372"/>
      <c r="BLW14" s="372"/>
      <c r="BLX14" s="372"/>
      <c r="BLY14" s="372"/>
      <c r="BLZ14" s="372"/>
      <c r="BMA14" s="372"/>
      <c r="BMB14" s="372"/>
      <c r="BMC14" s="372"/>
      <c r="BMD14" s="372"/>
      <c r="BME14" s="372"/>
      <c r="BMF14" s="372"/>
      <c r="BMG14" s="372"/>
      <c r="BMH14" s="372"/>
      <c r="BMI14" s="372"/>
      <c r="BMJ14" s="372"/>
      <c r="BMK14" s="372"/>
      <c r="BML14" s="372"/>
      <c r="BMM14" s="372"/>
      <c r="BMN14" s="372"/>
      <c r="BMO14" s="372"/>
      <c r="BMP14" s="372"/>
      <c r="BMQ14" s="372"/>
      <c r="BMR14" s="372"/>
      <c r="BMS14" s="372"/>
      <c r="BMT14" s="372"/>
      <c r="BMU14" s="372"/>
      <c r="BMV14" s="372"/>
      <c r="BMW14" s="372"/>
      <c r="BMX14" s="372"/>
      <c r="BMY14" s="372"/>
      <c r="BMZ14" s="372"/>
      <c r="BNA14" s="372"/>
      <c r="BNB14" s="372"/>
      <c r="BNC14" s="372"/>
      <c r="BND14" s="372"/>
      <c r="BNE14" s="372"/>
      <c r="BNF14" s="372"/>
      <c r="BNG14" s="372"/>
      <c r="BNH14" s="372"/>
      <c r="BNI14" s="372"/>
      <c r="BNJ14" s="372"/>
      <c r="BNK14" s="372"/>
      <c r="BNL14" s="372"/>
      <c r="BNM14" s="372"/>
      <c r="BNN14" s="372"/>
      <c r="BNO14" s="372"/>
      <c r="BNP14" s="372"/>
      <c r="BNQ14" s="372"/>
      <c r="BNR14" s="372"/>
      <c r="BNS14" s="372"/>
      <c r="BNT14" s="372"/>
      <c r="BNU14" s="372"/>
      <c r="BNV14" s="372"/>
      <c r="BNW14" s="372"/>
      <c r="BNX14" s="372"/>
      <c r="BNY14" s="372"/>
      <c r="BNZ14" s="372"/>
      <c r="BOA14" s="372"/>
      <c r="BOB14" s="372"/>
      <c r="BOC14" s="372"/>
      <c r="BOD14" s="372"/>
      <c r="BOE14" s="372"/>
      <c r="BOF14" s="372"/>
      <c r="BOG14" s="372"/>
      <c r="BOH14" s="372"/>
      <c r="BOI14" s="372"/>
      <c r="BOJ14" s="372"/>
      <c r="BOK14" s="372"/>
      <c r="BOL14" s="372"/>
      <c r="BOM14" s="372"/>
      <c r="BON14" s="372"/>
      <c r="BOO14" s="372"/>
      <c r="BOP14" s="372"/>
      <c r="BOQ14" s="372"/>
      <c r="BOR14" s="372"/>
      <c r="BOS14" s="372"/>
      <c r="BOT14" s="372"/>
      <c r="BOU14" s="372"/>
      <c r="BOV14" s="372"/>
      <c r="BOW14" s="372"/>
      <c r="BOX14" s="372"/>
      <c r="BOY14" s="372"/>
      <c r="BOZ14" s="372"/>
      <c r="BPA14" s="372"/>
      <c r="BPB14" s="372"/>
      <c r="BPC14" s="372"/>
      <c r="BPD14" s="372"/>
      <c r="BPE14" s="372"/>
      <c r="BPF14" s="372"/>
      <c r="BPG14" s="372"/>
      <c r="BPH14" s="372"/>
      <c r="BPI14" s="372"/>
      <c r="BPJ14" s="372"/>
      <c r="BPK14" s="372"/>
      <c r="BPL14" s="372"/>
      <c r="BPM14" s="372"/>
      <c r="BPN14" s="372"/>
      <c r="BPO14" s="372"/>
      <c r="BPP14" s="372"/>
      <c r="BPQ14" s="372"/>
      <c r="BPR14" s="372"/>
      <c r="BPS14" s="372"/>
      <c r="BPT14" s="372"/>
      <c r="BPU14" s="372"/>
      <c r="BPV14" s="372"/>
      <c r="BPW14" s="372"/>
      <c r="BPX14" s="372"/>
      <c r="BPY14" s="372"/>
      <c r="BPZ14" s="372"/>
      <c r="BQA14" s="372"/>
      <c r="BQB14" s="372"/>
      <c r="BQC14" s="372"/>
      <c r="BQD14" s="372"/>
      <c r="BQE14" s="372"/>
      <c r="BQF14" s="372"/>
      <c r="BQG14" s="372"/>
      <c r="BQH14" s="372"/>
      <c r="BQI14" s="372"/>
      <c r="BQJ14" s="372"/>
      <c r="BQK14" s="372"/>
      <c r="BQL14" s="372"/>
      <c r="BQM14" s="372"/>
      <c r="BQN14" s="372"/>
      <c r="BQO14" s="372"/>
      <c r="BQP14" s="372"/>
      <c r="BQQ14" s="372"/>
      <c r="BQR14" s="372"/>
      <c r="BQS14" s="372"/>
      <c r="BQT14" s="372"/>
      <c r="BQU14" s="372"/>
      <c r="BQV14" s="372"/>
      <c r="BQW14" s="372"/>
      <c r="BQX14" s="372"/>
      <c r="BQY14" s="372"/>
      <c r="BQZ14" s="372"/>
      <c r="BRA14" s="372"/>
      <c r="BRB14" s="372"/>
      <c r="BRC14" s="372"/>
      <c r="BRD14" s="372"/>
      <c r="BRE14" s="372"/>
      <c r="BRF14" s="372"/>
      <c r="BRG14" s="372"/>
      <c r="BRH14" s="372"/>
      <c r="BRI14" s="372"/>
      <c r="BRJ14" s="372"/>
      <c r="BRK14" s="372"/>
      <c r="BRL14" s="372"/>
      <c r="BRM14" s="372"/>
      <c r="BRN14" s="372"/>
      <c r="BRO14" s="372"/>
      <c r="BRP14" s="372"/>
      <c r="BRQ14" s="372"/>
      <c r="BRR14" s="372"/>
      <c r="BRS14" s="372"/>
      <c r="BRT14" s="372"/>
      <c r="BRU14" s="372"/>
      <c r="BRV14" s="372"/>
      <c r="BRW14" s="372"/>
      <c r="BRX14" s="372"/>
      <c r="BRY14" s="372"/>
      <c r="BRZ14" s="372"/>
      <c r="BSA14" s="372"/>
      <c r="BSB14" s="372"/>
      <c r="BSC14" s="372"/>
      <c r="BSD14" s="372"/>
      <c r="BSE14" s="372"/>
      <c r="BSF14" s="372"/>
      <c r="BSG14" s="372"/>
      <c r="BSH14" s="372"/>
      <c r="BSI14" s="372"/>
      <c r="BSJ14" s="372"/>
      <c r="BSK14" s="372"/>
      <c r="BSL14" s="372"/>
      <c r="BSM14" s="372"/>
      <c r="BSN14" s="372"/>
      <c r="BSO14" s="372"/>
      <c r="BSP14" s="372"/>
      <c r="BSQ14" s="372"/>
      <c r="BSR14" s="372"/>
      <c r="BSS14" s="372"/>
      <c r="BST14" s="372"/>
      <c r="BSU14" s="372"/>
      <c r="BSV14" s="372"/>
      <c r="BSW14" s="372"/>
      <c r="BSX14" s="372"/>
      <c r="BSY14" s="372"/>
      <c r="BSZ14" s="372"/>
      <c r="BTA14" s="372"/>
      <c r="BTB14" s="372"/>
      <c r="BTC14" s="372"/>
      <c r="BTD14" s="372"/>
      <c r="BTE14" s="372"/>
      <c r="BTF14" s="372"/>
      <c r="BTG14" s="372"/>
      <c r="BTH14" s="372"/>
      <c r="BTI14" s="372"/>
      <c r="BTJ14" s="372"/>
      <c r="BTK14" s="372"/>
      <c r="BTL14" s="372"/>
      <c r="BTM14" s="372"/>
      <c r="BTN14" s="372"/>
      <c r="BTO14" s="372"/>
      <c r="BTP14" s="372"/>
      <c r="BTQ14" s="372"/>
      <c r="BTR14" s="372"/>
      <c r="BTS14" s="372"/>
      <c r="BTT14" s="372"/>
      <c r="BTU14" s="372"/>
      <c r="BTV14" s="372"/>
      <c r="BTW14" s="372"/>
      <c r="BTX14" s="372"/>
      <c r="BTY14" s="372"/>
      <c r="BTZ14" s="372"/>
      <c r="BUA14" s="372"/>
      <c r="BUB14" s="372"/>
      <c r="BUC14" s="372"/>
      <c r="BUD14" s="372"/>
      <c r="BUE14" s="372"/>
      <c r="BUF14" s="372"/>
      <c r="BUG14" s="372"/>
      <c r="BUH14" s="372"/>
      <c r="BUI14" s="372"/>
      <c r="BUJ14" s="372"/>
      <c r="BUK14" s="372"/>
      <c r="BUL14" s="372"/>
      <c r="BUM14" s="372"/>
      <c r="BUN14" s="372"/>
      <c r="BUO14" s="372"/>
      <c r="BUP14" s="372"/>
      <c r="BUQ14" s="372"/>
      <c r="BUR14" s="372"/>
      <c r="BUS14" s="372"/>
      <c r="BUT14" s="372"/>
      <c r="BUU14" s="372"/>
      <c r="BUV14" s="372"/>
      <c r="BUW14" s="372"/>
      <c r="BUX14" s="372"/>
      <c r="BUY14" s="372"/>
      <c r="BUZ14" s="372"/>
      <c r="BVA14" s="372"/>
      <c r="BVB14" s="372"/>
      <c r="BVC14" s="372"/>
      <c r="BVD14" s="372"/>
      <c r="BVE14" s="372"/>
      <c r="BVF14" s="372"/>
      <c r="BVG14" s="372"/>
      <c r="BVH14" s="372"/>
      <c r="BVI14" s="372"/>
      <c r="BVJ14" s="372"/>
      <c r="BVK14" s="372"/>
      <c r="BVL14" s="372"/>
      <c r="BVM14" s="372"/>
      <c r="BVN14" s="372"/>
      <c r="BVO14" s="372"/>
      <c r="BVP14" s="372"/>
      <c r="BVQ14" s="372"/>
      <c r="BVR14" s="372"/>
      <c r="BVS14" s="372"/>
      <c r="BVT14" s="372"/>
      <c r="BVU14" s="372"/>
      <c r="BVV14" s="372"/>
      <c r="BVW14" s="372"/>
      <c r="BVX14" s="372"/>
      <c r="BVY14" s="372"/>
      <c r="BVZ14" s="372"/>
      <c r="BWA14" s="372"/>
      <c r="BWB14" s="372"/>
      <c r="BWC14" s="372"/>
      <c r="BWD14" s="372"/>
      <c r="BWE14" s="372"/>
      <c r="BWF14" s="372"/>
      <c r="BWG14" s="372"/>
      <c r="BWH14" s="372"/>
      <c r="BWI14" s="372"/>
      <c r="BWJ14" s="372"/>
      <c r="BWK14" s="372"/>
      <c r="BWL14" s="372"/>
      <c r="BWM14" s="372"/>
      <c r="BWN14" s="372"/>
      <c r="BWO14" s="372"/>
      <c r="BWP14" s="372"/>
      <c r="BWQ14" s="372"/>
      <c r="BWR14" s="372"/>
      <c r="BWS14" s="372"/>
      <c r="BWT14" s="372"/>
      <c r="BWU14" s="372"/>
      <c r="BWV14" s="372"/>
      <c r="BWW14" s="372"/>
      <c r="BWX14" s="372"/>
      <c r="BWY14" s="372"/>
      <c r="BWZ14" s="372"/>
      <c r="BXA14" s="372"/>
      <c r="BXB14" s="372"/>
      <c r="BXC14" s="372"/>
      <c r="BXD14" s="372"/>
      <c r="BXE14" s="372"/>
      <c r="BXF14" s="372"/>
      <c r="BXG14" s="372"/>
      <c r="BXH14" s="372"/>
      <c r="BXI14" s="372"/>
      <c r="BXJ14" s="372"/>
      <c r="BXK14" s="372"/>
      <c r="BXL14" s="372"/>
      <c r="BXM14" s="372"/>
      <c r="BXN14" s="372"/>
      <c r="BXO14" s="372"/>
      <c r="BXP14" s="372"/>
      <c r="BXQ14" s="372"/>
      <c r="BXR14" s="372"/>
      <c r="BXS14" s="372"/>
      <c r="BXT14" s="372"/>
      <c r="BXU14" s="372"/>
      <c r="BXV14" s="372"/>
      <c r="BXW14" s="372"/>
      <c r="BXX14" s="372"/>
      <c r="BXY14" s="372"/>
      <c r="BXZ14" s="372"/>
      <c r="BYA14" s="372"/>
      <c r="BYB14" s="372"/>
      <c r="BYC14" s="372"/>
      <c r="BYD14" s="372"/>
      <c r="BYE14" s="372"/>
      <c r="BYF14" s="372"/>
      <c r="BYG14" s="372"/>
      <c r="BYH14" s="372"/>
      <c r="BYI14" s="372"/>
      <c r="BYJ14" s="372"/>
      <c r="BYK14" s="372"/>
      <c r="BYL14" s="372"/>
      <c r="BYM14" s="372"/>
      <c r="BYN14" s="372"/>
      <c r="BYO14" s="372"/>
      <c r="BYP14" s="372"/>
      <c r="BYQ14" s="372"/>
      <c r="BYR14" s="372"/>
      <c r="BYS14" s="372"/>
      <c r="BYT14" s="372"/>
      <c r="BYU14" s="372"/>
      <c r="BYV14" s="372"/>
      <c r="BYW14" s="372"/>
      <c r="BYX14" s="372"/>
      <c r="BYY14" s="372"/>
      <c r="BYZ14" s="372"/>
      <c r="BZA14" s="372"/>
      <c r="BZB14" s="372"/>
      <c r="BZC14" s="372"/>
      <c r="BZD14" s="372"/>
      <c r="BZE14" s="372"/>
      <c r="BZF14" s="372"/>
      <c r="BZG14" s="372"/>
      <c r="BZH14" s="372"/>
      <c r="BZI14" s="372"/>
      <c r="BZJ14" s="372"/>
      <c r="BZK14" s="372"/>
      <c r="BZL14" s="372"/>
      <c r="BZM14" s="372"/>
      <c r="BZN14" s="372"/>
      <c r="BZO14" s="372"/>
      <c r="BZP14" s="372"/>
      <c r="BZQ14" s="372"/>
      <c r="BZR14" s="372"/>
      <c r="BZS14" s="372"/>
      <c r="BZT14" s="372"/>
      <c r="BZU14" s="372"/>
      <c r="BZV14" s="372"/>
      <c r="BZW14" s="372"/>
      <c r="BZX14" s="372"/>
      <c r="BZY14" s="372"/>
      <c r="BZZ14" s="372"/>
      <c r="CAA14" s="372"/>
      <c r="CAB14" s="372"/>
      <c r="CAC14" s="372"/>
      <c r="CAD14" s="372"/>
      <c r="CAE14" s="372"/>
      <c r="CAF14" s="372"/>
      <c r="CAG14" s="372"/>
      <c r="CAH14" s="372"/>
      <c r="CAI14" s="372"/>
      <c r="CAJ14" s="372"/>
      <c r="CAK14" s="372"/>
      <c r="CAL14" s="372"/>
      <c r="CAM14" s="372"/>
      <c r="CAN14" s="372"/>
      <c r="CAO14" s="372"/>
      <c r="CAP14" s="372"/>
      <c r="CAQ14" s="372"/>
      <c r="CAR14" s="372"/>
      <c r="CAS14" s="372"/>
      <c r="CAT14" s="372"/>
      <c r="CAU14" s="372"/>
      <c r="CAV14" s="372"/>
      <c r="CAW14" s="372"/>
      <c r="CAX14" s="372"/>
      <c r="CAY14" s="372"/>
      <c r="CAZ14" s="372"/>
      <c r="CBA14" s="372"/>
      <c r="CBB14" s="372"/>
      <c r="CBC14" s="372"/>
      <c r="CBD14" s="372"/>
      <c r="CBE14" s="372"/>
      <c r="CBF14" s="372"/>
      <c r="CBG14" s="372"/>
      <c r="CBH14" s="372"/>
      <c r="CBI14" s="372"/>
      <c r="CBJ14" s="372"/>
      <c r="CBK14" s="372"/>
      <c r="CBL14" s="372"/>
      <c r="CBM14" s="372"/>
      <c r="CBN14" s="372"/>
      <c r="CBO14" s="372"/>
      <c r="CBP14" s="372"/>
      <c r="CBQ14" s="372"/>
      <c r="CBR14" s="372"/>
      <c r="CBS14" s="372"/>
      <c r="CBT14" s="372"/>
      <c r="CBU14" s="372"/>
      <c r="CBV14" s="372"/>
      <c r="CBW14" s="372"/>
      <c r="CBX14" s="372"/>
      <c r="CBY14" s="372"/>
      <c r="CBZ14" s="372"/>
      <c r="CCA14" s="372"/>
      <c r="CCB14" s="372"/>
      <c r="CCC14" s="372"/>
      <c r="CCD14" s="372"/>
      <c r="CCE14" s="372"/>
      <c r="CCF14" s="372"/>
      <c r="CCG14" s="372"/>
      <c r="CCH14" s="372"/>
      <c r="CCI14" s="372"/>
      <c r="CCJ14" s="372"/>
      <c r="CCK14" s="372"/>
      <c r="CCL14" s="372"/>
      <c r="CCM14" s="372"/>
      <c r="CCN14" s="372"/>
      <c r="CCO14" s="372"/>
      <c r="CCP14" s="372"/>
      <c r="CCQ14" s="372"/>
      <c r="CCR14" s="372"/>
      <c r="CCS14" s="372"/>
      <c r="CCT14" s="372"/>
      <c r="CCU14" s="372"/>
      <c r="CCV14" s="372"/>
      <c r="CCW14" s="372"/>
      <c r="CCX14" s="372"/>
      <c r="CCY14" s="372"/>
      <c r="CCZ14" s="372"/>
      <c r="CDA14" s="372"/>
      <c r="CDB14" s="372"/>
      <c r="CDC14" s="372"/>
      <c r="CDD14" s="372"/>
      <c r="CDE14" s="372"/>
      <c r="CDF14" s="372"/>
      <c r="CDG14" s="372"/>
      <c r="CDH14" s="372"/>
      <c r="CDI14" s="372"/>
      <c r="CDJ14" s="372"/>
      <c r="CDK14" s="372"/>
      <c r="CDL14" s="372"/>
      <c r="CDM14" s="372"/>
      <c r="CDN14" s="372"/>
      <c r="CDO14" s="372"/>
      <c r="CDP14" s="372"/>
      <c r="CDQ14" s="372"/>
      <c r="CDR14" s="372"/>
      <c r="CDS14" s="372"/>
      <c r="CDT14" s="372"/>
      <c r="CDU14" s="372"/>
      <c r="CDV14" s="372"/>
      <c r="CDW14" s="372"/>
      <c r="CDX14" s="372"/>
      <c r="CDY14" s="372"/>
      <c r="CDZ14" s="372"/>
      <c r="CEA14" s="372"/>
      <c r="CEB14" s="372"/>
      <c r="CEC14" s="372"/>
      <c r="CED14" s="372"/>
      <c r="CEE14" s="372"/>
      <c r="CEF14" s="372"/>
      <c r="CEG14" s="372"/>
      <c r="CEH14" s="372"/>
      <c r="CEI14" s="372"/>
      <c r="CEJ14" s="372"/>
      <c r="CEK14" s="372"/>
      <c r="CEL14" s="372"/>
      <c r="CEM14" s="372"/>
      <c r="CEN14" s="372"/>
      <c r="CEO14" s="372"/>
      <c r="CEP14" s="372"/>
      <c r="CEQ14" s="372"/>
      <c r="CER14" s="372"/>
      <c r="CES14" s="372"/>
      <c r="CET14" s="372"/>
      <c r="CEU14" s="372"/>
      <c r="CEV14" s="372"/>
      <c r="CEW14" s="372"/>
      <c r="CEX14" s="372"/>
      <c r="CEY14" s="372"/>
      <c r="CEZ14" s="372"/>
      <c r="CFA14" s="372"/>
      <c r="CFB14" s="372"/>
      <c r="CFC14" s="372"/>
      <c r="CFD14" s="372"/>
      <c r="CFE14" s="372"/>
      <c r="CFF14" s="372"/>
      <c r="CFG14" s="372"/>
      <c r="CFH14" s="372"/>
      <c r="CFI14" s="372"/>
      <c r="CFJ14" s="372"/>
      <c r="CFK14" s="372"/>
      <c r="CFL14" s="372"/>
      <c r="CFM14" s="372"/>
      <c r="CFN14" s="372"/>
      <c r="CFO14" s="372"/>
      <c r="CFP14" s="372"/>
      <c r="CFQ14" s="372"/>
      <c r="CFR14" s="372"/>
      <c r="CFS14" s="372"/>
      <c r="CFT14" s="372"/>
      <c r="CFU14" s="372"/>
      <c r="CFV14" s="372"/>
    </row>
    <row r="15" spans="1:2206" s="177" customFormat="1" ht="25.5" customHeight="1">
      <c r="A15" s="599"/>
      <c r="B15" s="593"/>
      <c r="C15" s="345"/>
      <c r="D15" s="270"/>
      <c r="E15" s="271"/>
      <c r="F15" s="264"/>
      <c r="G15" s="264"/>
      <c r="H15" s="264"/>
      <c r="I15" s="264"/>
      <c r="J15" s="264"/>
      <c r="K15" s="271"/>
      <c r="L15" s="278"/>
      <c r="M15" s="587"/>
      <c r="N15" s="590"/>
      <c r="O15" s="278"/>
      <c r="P15" s="590"/>
      <c r="Q15" s="278"/>
      <c r="R15" s="590"/>
      <c r="S15" s="278"/>
      <c r="T15" s="590"/>
      <c r="U15" s="590"/>
      <c r="V15" s="590"/>
      <c r="W15" s="278"/>
      <c r="X15" s="372"/>
      <c r="Y15" s="372"/>
      <c r="Z15" s="372"/>
      <c r="AA15" s="372"/>
      <c r="AB15" s="372"/>
      <c r="AC15" s="372"/>
      <c r="AD15" s="372"/>
      <c r="AE15" s="372"/>
      <c r="AF15" s="372"/>
      <c r="AG15" s="372"/>
      <c r="AH15" s="372"/>
      <c r="AI15" s="372"/>
      <c r="AJ15" s="372"/>
      <c r="AK15" s="372"/>
      <c r="AL15" s="372"/>
      <c r="AM15" s="372"/>
      <c r="AN15" s="372"/>
      <c r="AO15" s="372"/>
      <c r="AP15" s="372"/>
      <c r="AQ15" s="372"/>
      <c r="AR15" s="372"/>
      <c r="AS15" s="372"/>
      <c r="AT15" s="372"/>
      <c r="AU15" s="372"/>
      <c r="AV15" s="372"/>
      <c r="AW15" s="372"/>
      <c r="AX15" s="372"/>
      <c r="AY15" s="372"/>
      <c r="AZ15" s="372"/>
      <c r="BA15" s="372"/>
      <c r="BB15" s="372"/>
      <c r="BC15" s="372"/>
      <c r="BD15" s="372"/>
      <c r="BE15" s="372"/>
      <c r="BF15" s="372"/>
      <c r="BG15" s="372"/>
      <c r="BH15" s="372"/>
      <c r="BI15" s="372"/>
      <c r="BJ15" s="372"/>
      <c r="BK15" s="372"/>
      <c r="BL15" s="372"/>
      <c r="BM15" s="372"/>
      <c r="BN15" s="372"/>
      <c r="BO15" s="372"/>
      <c r="BP15" s="372"/>
      <c r="BQ15" s="372"/>
      <c r="BR15" s="372"/>
      <c r="BS15" s="372"/>
      <c r="BT15" s="372"/>
      <c r="BU15" s="372"/>
      <c r="BV15" s="372"/>
      <c r="BW15" s="372"/>
      <c r="BX15" s="372"/>
      <c r="BY15" s="372"/>
      <c r="BZ15" s="372"/>
      <c r="CA15" s="372"/>
      <c r="CB15" s="372"/>
      <c r="CC15" s="372"/>
      <c r="CD15" s="372"/>
      <c r="CE15" s="372"/>
      <c r="CF15" s="372"/>
      <c r="CG15" s="372"/>
      <c r="CH15" s="372"/>
      <c r="CI15" s="372"/>
      <c r="CJ15" s="372"/>
      <c r="CK15" s="372"/>
      <c r="CL15" s="372"/>
      <c r="CM15" s="372"/>
      <c r="CN15" s="372"/>
      <c r="CO15" s="372"/>
      <c r="CP15" s="372"/>
      <c r="CQ15" s="372"/>
      <c r="CR15" s="372"/>
      <c r="CS15" s="372"/>
      <c r="CT15" s="372"/>
      <c r="CU15" s="372"/>
      <c r="CV15" s="372"/>
      <c r="CW15" s="372"/>
      <c r="CX15" s="372"/>
      <c r="CY15" s="372"/>
      <c r="CZ15" s="372"/>
      <c r="DA15" s="372"/>
      <c r="DB15" s="372"/>
      <c r="DC15" s="372"/>
      <c r="DD15" s="372"/>
      <c r="DE15" s="372"/>
      <c r="DF15" s="372"/>
      <c r="DG15" s="372"/>
      <c r="DH15" s="372"/>
      <c r="DI15" s="372"/>
      <c r="DJ15" s="372"/>
      <c r="DK15" s="372"/>
      <c r="DL15" s="372"/>
      <c r="DM15" s="372"/>
      <c r="DN15" s="372"/>
      <c r="DO15" s="372"/>
      <c r="DP15" s="372"/>
      <c r="DQ15" s="372"/>
      <c r="DR15" s="372"/>
      <c r="DS15" s="372"/>
      <c r="DT15" s="372"/>
      <c r="DU15" s="372"/>
      <c r="DV15" s="372"/>
      <c r="DW15" s="372"/>
      <c r="DX15" s="372"/>
      <c r="DY15" s="372"/>
      <c r="DZ15" s="372"/>
      <c r="EA15" s="372"/>
      <c r="EB15" s="372"/>
      <c r="EC15" s="372"/>
      <c r="ED15" s="372"/>
      <c r="EE15" s="372"/>
      <c r="EF15" s="372"/>
      <c r="EG15" s="372"/>
      <c r="EH15" s="372"/>
      <c r="EI15" s="372"/>
      <c r="EJ15" s="372"/>
      <c r="EK15" s="372"/>
      <c r="EL15" s="372"/>
      <c r="EM15" s="372"/>
      <c r="EN15" s="372"/>
      <c r="EO15" s="372"/>
      <c r="EP15" s="372"/>
      <c r="EQ15" s="372"/>
      <c r="ER15" s="372"/>
      <c r="ES15" s="372"/>
      <c r="ET15" s="372"/>
      <c r="EU15" s="372"/>
      <c r="EV15" s="372"/>
      <c r="EW15" s="372"/>
      <c r="EX15" s="372"/>
      <c r="EY15" s="372"/>
      <c r="EZ15" s="372"/>
      <c r="FA15" s="372"/>
      <c r="FB15" s="372"/>
      <c r="FC15" s="372"/>
      <c r="FD15" s="372"/>
      <c r="FE15" s="372"/>
      <c r="FF15" s="372"/>
      <c r="FG15" s="372"/>
      <c r="FH15" s="372"/>
      <c r="FI15" s="372"/>
      <c r="FJ15" s="372"/>
      <c r="FK15" s="372"/>
      <c r="FL15" s="372"/>
      <c r="FM15" s="372"/>
      <c r="FN15" s="372"/>
      <c r="FO15" s="372"/>
      <c r="FP15" s="372"/>
      <c r="FQ15" s="372"/>
      <c r="FR15" s="372"/>
      <c r="FS15" s="372"/>
      <c r="FT15" s="372"/>
      <c r="FU15" s="372"/>
      <c r="FV15" s="372"/>
      <c r="FW15" s="372"/>
      <c r="FX15" s="372"/>
      <c r="FY15" s="372"/>
      <c r="FZ15" s="372"/>
      <c r="GA15" s="372"/>
      <c r="GB15" s="372"/>
      <c r="GC15" s="372"/>
      <c r="GD15" s="372"/>
      <c r="GE15" s="372"/>
      <c r="GF15" s="372"/>
      <c r="GG15" s="372"/>
      <c r="GH15" s="372"/>
      <c r="GI15" s="372"/>
      <c r="GJ15" s="372"/>
      <c r="GK15" s="372"/>
      <c r="GL15" s="372"/>
      <c r="GM15" s="372"/>
      <c r="GN15" s="372"/>
      <c r="GO15" s="372"/>
      <c r="GP15" s="372"/>
      <c r="GQ15" s="372"/>
      <c r="GR15" s="372"/>
      <c r="GS15" s="372"/>
      <c r="GT15" s="372"/>
      <c r="GU15" s="372"/>
      <c r="GV15" s="372"/>
      <c r="GW15" s="372"/>
      <c r="GX15" s="372"/>
      <c r="GY15" s="372"/>
      <c r="GZ15" s="372"/>
      <c r="HA15" s="372"/>
      <c r="HB15" s="372"/>
      <c r="HC15" s="372"/>
      <c r="HD15" s="372"/>
      <c r="HE15" s="372"/>
      <c r="HF15" s="372"/>
      <c r="HG15" s="372"/>
      <c r="HH15" s="372"/>
      <c r="HI15" s="372"/>
      <c r="HJ15" s="372"/>
      <c r="HK15" s="372"/>
      <c r="HL15" s="372"/>
      <c r="HM15" s="372"/>
      <c r="HN15" s="372"/>
      <c r="HO15" s="372"/>
      <c r="HP15" s="372"/>
      <c r="HQ15" s="372"/>
      <c r="HR15" s="372"/>
      <c r="HS15" s="372"/>
      <c r="HT15" s="372"/>
      <c r="HU15" s="372"/>
      <c r="HV15" s="372"/>
      <c r="HW15" s="372"/>
      <c r="HX15" s="372"/>
      <c r="HY15" s="372"/>
      <c r="HZ15" s="372"/>
      <c r="IA15" s="372"/>
      <c r="IB15" s="372"/>
      <c r="IC15" s="372"/>
      <c r="ID15" s="372"/>
      <c r="IE15" s="372"/>
      <c r="IF15" s="372"/>
      <c r="IG15" s="372"/>
      <c r="IH15" s="372"/>
      <c r="II15" s="372"/>
      <c r="IJ15" s="372"/>
      <c r="IK15" s="372"/>
      <c r="IL15" s="372"/>
      <c r="IM15" s="372"/>
      <c r="IN15" s="372"/>
      <c r="IO15" s="372"/>
      <c r="IP15" s="372"/>
      <c r="IQ15" s="372"/>
      <c r="IR15" s="372"/>
      <c r="IS15" s="372"/>
      <c r="IT15" s="372"/>
      <c r="IU15" s="372"/>
      <c r="IV15" s="372"/>
      <c r="IW15" s="372"/>
      <c r="IX15" s="372"/>
      <c r="IY15" s="372"/>
      <c r="IZ15" s="372"/>
      <c r="JA15" s="372"/>
      <c r="JB15" s="372"/>
      <c r="JC15" s="372"/>
      <c r="JD15" s="372"/>
      <c r="JE15" s="372"/>
      <c r="JF15" s="372"/>
      <c r="JG15" s="372"/>
      <c r="JH15" s="372"/>
      <c r="JI15" s="372"/>
      <c r="JJ15" s="372"/>
      <c r="JK15" s="372"/>
      <c r="JL15" s="372"/>
      <c r="JM15" s="372"/>
      <c r="JN15" s="372"/>
      <c r="JO15" s="372"/>
      <c r="JP15" s="372"/>
      <c r="JQ15" s="372"/>
      <c r="JR15" s="372"/>
      <c r="JS15" s="372"/>
      <c r="JT15" s="372"/>
      <c r="JU15" s="372"/>
      <c r="JV15" s="372"/>
      <c r="JW15" s="372"/>
      <c r="JX15" s="372"/>
      <c r="JY15" s="372"/>
      <c r="JZ15" s="372"/>
      <c r="KA15" s="372"/>
      <c r="KB15" s="372"/>
      <c r="KC15" s="372"/>
      <c r="KD15" s="372"/>
      <c r="KE15" s="372"/>
      <c r="KF15" s="372"/>
      <c r="KG15" s="372"/>
      <c r="KH15" s="372"/>
      <c r="KI15" s="372"/>
      <c r="KJ15" s="372"/>
      <c r="KK15" s="372"/>
      <c r="KL15" s="372"/>
      <c r="KM15" s="372"/>
      <c r="KN15" s="372"/>
      <c r="KO15" s="372"/>
      <c r="KP15" s="372"/>
      <c r="KQ15" s="372"/>
      <c r="KR15" s="372"/>
      <c r="KS15" s="372"/>
      <c r="KT15" s="372"/>
      <c r="KU15" s="372"/>
      <c r="KV15" s="372"/>
      <c r="KW15" s="372"/>
      <c r="KX15" s="372"/>
      <c r="KY15" s="372"/>
      <c r="KZ15" s="372"/>
      <c r="LA15" s="372"/>
      <c r="LB15" s="372"/>
      <c r="LC15" s="372"/>
      <c r="LD15" s="372"/>
      <c r="LE15" s="372"/>
      <c r="LF15" s="372"/>
      <c r="LG15" s="372"/>
      <c r="LH15" s="372"/>
      <c r="LI15" s="372"/>
      <c r="LJ15" s="372"/>
      <c r="LK15" s="372"/>
      <c r="LL15" s="372"/>
      <c r="LM15" s="372"/>
      <c r="LN15" s="372"/>
      <c r="LO15" s="372"/>
      <c r="LP15" s="372"/>
      <c r="LQ15" s="372"/>
      <c r="LR15" s="372"/>
      <c r="LS15" s="372"/>
      <c r="LT15" s="372"/>
      <c r="LU15" s="372"/>
      <c r="LV15" s="372"/>
      <c r="LW15" s="372"/>
      <c r="LX15" s="372"/>
      <c r="LY15" s="372"/>
      <c r="LZ15" s="372"/>
      <c r="MA15" s="372"/>
      <c r="MB15" s="372"/>
      <c r="MC15" s="372"/>
      <c r="MD15" s="372"/>
      <c r="ME15" s="372"/>
      <c r="MF15" s="372"/>
      <c r="MG15" s="372"/>
      <c r="MH15" s="372"/>
      <c r="MI15" s="372"/>
      <c r="MJ15" s="372"/>
      <c r="MK15" s="372"/>
      <c r="ML15" s="372"/>
      <c r="MM15" s="372"/>
      <c r="MN15" s="372"/>
      <c r="MO15" s="372"/>
      <c r="MP15" s="372"/>
      <c r="MQ15" s="372"/>
      <c r="MR15" s="372"/>
      <c r="MS15" s="372"/>
      <c r="MT15" s="372"/>
      <c r="MU15" s="372"/>
      <c r="MV15" s="372"/>
      <c r="MW15" s="372"/>
      <c r="MX15" s="372"/>
      <c r="MY15" s="372"/>
      <c r="MZ15" s="372"/>
      <c r="NA15" s="372"/>
      <c r="NB15" s="372"/>
      <c r="NC15" s="372"/>
      <c r="ND15" s="372"/>
      <c r="NE15" s="372"/>
      <c r="NF15" s="372"/>
      <c r="NG15" s="372"/>
      <c r="NH15" s="372"/>
      <c r="NI15" s="372"/>
      <c r="NJ15" s="372"/>
      <c r="NK15" s="372"/>
      <c r="NL15" s="372"/>
      <c r="NM15" s="372"/>
      <c r="NN15" s="372"/>
      <c r="NO15" s="372"/>
      <c r="NP15" s="372"/>
      <c r="NQ15" s="372"/>
      <c r="NR15" s="372"/>
      <c r="NS15" s="372"/>
      <c r="NT15" s="372"/>
      <c r="NU15" s="372"/>
      <c r="NV15" s="372"/>
      <c r="NW15" s="372"/>
      <c r="NX15" s="372"/>
      <c r="NY15" s="372"/>
      <c r="NZ15" s="372"/>
      <c r="OA15" s="372"/>
      <c r="OB15" s="372"/>
      <c r="OC15" s="372"/>
      <c r="OD15" s="372"/>
      <c r="OE15" s="372"/>
      <c r="OF15" s="372"/>
      <c r="OG15" s="372"/>
      <c r="OH15" s="372"/>
      <c r="OI15" s="372"/>
      <c r="OJ15" s="372"/>
      <c r="OK15" s="372"/>
      <c r="OL15" s="372"/>
      <c r="OM15" s="372"/>
      <c r="ON15" s="372"/>
      <c r="OO15" s="372"/>
      <c r="OP15" s="372"/>
      <c r="OQ15" s="372"/>
      <c r="OR15" s="372"/>
      <c r="OS15" s="372"/>
      <c r="OT15" s="372"/>
      <c r="OU15" s="372"/>
      <c r="OV15" s="372"/>
      <c r="OW15" s="372"/>
      <c r="OX15" s="372"/>
      <c r="OY15" s="372"/>
      <c r="OZ15" s="372"/>
      <c r="PA15" s="372"/>
      <c r="PB15" s="372"/>
      <c r="PC15" s="372"/>
      <c r="PD15" s="372"/>
      <c r="PE15" s="372"/>
      <c r="PF15" s="372"/>
      <c r="PG15" s="372"/>
      <c r="PH15" s="372"/>
      <c r="PI15" s="372"/>
      <c r="PJ15" s="372"/>
      <c r="PK15" s="372"/>
      <c r="PL15" s="372"/>
      <c r="PM15" s="372"/>
      <c r="PN15" s="372"/>
      <c r="PO15" s="372"/>
      <c r="PP15" s="372"/>
      <c r="PQ15" s="372"/>
      <c r="PR15" s="372"/>
      <c r="PS15" s="372"/>
      <c r="PT15" s="372"/>
      <c r="PU15" s="372"/>
      <c r="PV15" s="372"/>
      <c r="PW15" s="372"/>
      <c r="PX15" s="372"/>
      <c r="PY15" s="372"/>
      <c r="PZ15" s="372"/>
      <c r="QA15" s="372"/>
      <c r="QB15" s="372"/>
      <c r="QC15" s="372"/>
      <c r="QD15" s="372"/>
      <c r="QE15" s="372"/>
      <c r="QF15" s="372"/>
      <c r="QG15" s="372"/>
      <c r="QH15" s="372"/>
      <c r="QI15" s="372"/>
      <c r="QJ15" s="372"/>
      <c r="QK15" s="372"/>
      <c r="QL15" s="372"/>
      <c r="QM15" s="372"/>
      <c r="QN15" s="372"/>
      <c r="QO15" s="372"/>
      <c r="QP15" s="372"/>
      <c r="QQ15" s="372"/>
      <c r="QR15" s="372"/>
      <c r="QS15" s="372"/>
      <c r="QT15" s="372"/>
      <c r="QU15" s="372"/>
      <c r="QV15" s="372"/>
      <c r="QW15" s="372"/>
      <c r="QX15" s="372"/>
      <c r="QY15" s="372"/>
      <c r="QZ15" s="372"/>
      <c r="RA15" s="372"/>
      <c r="RB15" s="372"/>
      <c r="RC15" s="372"/>
      <c r="RD15" s="372"/>
      <c r="RE15" s="372"/>
      <c r="RF15" s="372"/>
      <c r="RG15" s="372"/>
      <c r="RH15" s="372"/>
      <c r="RI15" s="372"/>
      <c r="RJ15" s="372"/>
      <c r="RK15" s="372"/>
      <c r="RL15" s="372"/>
      <c r="RM15" s="372"/>
      <c r="RN15" s="372"/>
      <c r="RO15" s="372"/>
      <c r="RP15" s="372"/>
      <c r="RQ15" s="372"/>
      <c r="RR15" s="372"/>
      <c r="RS15" s="372"/>
      <c r="RT15" s="372"/>
      <c r="RU15" s="372"/>
      <c r="RV15" s="372"/>
      <c r="RW15" s="372"/>
      <c r="RX15" s="372"/>
      <c r="RY15" s="372"/>
      <c r="RZ15" s="372"/>
      <c r="SA15" s="372"/>
      <c r="SB15" s="372"/>
      <c r="SC15" s="372"/>
      <c r="SD15" s="372"/>
      <c r="SE15" s="372"/>
      <c r="SF15" s="372"/>
      <c r="SG15" s="372"/>
      <c r="SH15" s="372"/>
      <c r="SI15" s="372"/>
      <c r="SJ15" s="372"/>
      <c r="SK15" s="372"/>
      <c r="SL15" s="372"/>
      <c r="SM15" s="372"/>
      <c r="SN15" s="372"/>
      <c r="SO15" s="372"/>
      <c r="SP15" s="372"/>
      <c r="SQ15" s="372"/>
      <c r="SR15" s="372"/>
      <c r="SS15" s="372"/>
      <c r="ST15" s="372"/>
      <c r="SU15" s="372"/>
      <c r="SV15" s="372"/>
      <c r="SW15" s="372"/>
      <c r="SX15" s="372"/>
      <c r="SY15" s="372"/>
      <c r="SZ15" s="372"/>
      <c r="TA15" s="372"/>
      <c r="TB15" s="372"/>
      <c r="TC15" s="372"/>
      <c r="TD15" s="372"/>
      <c r="TE15" s="372"/>
      <c r="TF15" s="372"/>
      <c r="TG15" s="372"/>
      <c r="TH15" s="372"/>
      <c r="TI15" s="372"/>
      <c r="TJ15" s="372"/>
      <c r="TK15" s="372"/>
      <c r="TL15" s="372"/>
      <c r="TM15" s="372"/>
      <c r="TN15" s="372"/>
      <c r="TO15" s="372"/>
      <c r="TP15" s="372"/>
      <c r="TQ15" s="372"/>
      <c r="TR15" s="372"/>
      <c r="TS15" s="372"/>
      <c r="TT15" s="372"/>
      <c r="TU15" s="372"/>
      <c r="TV15" s="372"/>
      <c r="TW15" s="372"/>
      <c r="TX15" s="372"/>
      <c r="TY15" s="372"/>
      <c r="TZ15" s="372"/>
      <c r="UA15" s="372"/>
      <c r="UB15" s="372"/>
      <c r="UC15" s="372"/>
      <c r="UD15" s="372"/>
      <c r="UE15" s="372"/>
      <c r="UF15" s="372"/>
      <c r="UG15" s="372"/>
      <c r="UH15" s="372"/>
      <c r="UI15" s="372"/>
      <c r="UJ15" s="372"/>
      <c r="UK15" s="372"/>
      <c r="UL15" s="372"/>
      <c r="UM15" s="372"/>
      <c r="UN15" s="372"/>
      <c r="UO15" s="372"/>
      <c r="UP15" s="372"/>
      <c r="UQ15" s="372"/>
      <c r="UR15" s="372"/>
      <c r="US15" s="372"/>
      <c r="UT15" s="372"/>
      <c r="UU15" s="372"/>
      <c r="UV15" s="372"/>
      <c r="UW15" s="372"/>
      <c r="UX15" s="372"/>
      <c r="UY15" s="372"/>
      <c r="UZ15" s="372"/>
      <c r="VA15" s="372"/>
      <c r="VB15" s="372"/>
      <c r="VC15" s="372"/>
      <c r="VD15" s="372"/>
      <c r="VE15" s="372"/>
      <c r="VF15" s="372"/>
      <c r="VG15" s="372"/>
      <c r="VH15" s="372"/>
      <c r="VI15" s="372"/>
      <c r="VJ15" s="372"/>
      <c r="VK15" s="372"/>
      <c r="VL15" s="372"/>
      <c r="VM15" s="372"/>
      <c r="VN15" s="372"/>
      <c r="VO15" s="372"/>
      <c r="VP15" s="372"/>
      <c r="VQ15" s="372"/>
      <c r="VR15" s="372"/>
      <c r="VS15" s="372"/>
      <c r="VT15" s="372"/>
      <c r="VU15" s="372"/>
      <c r="VV15" s="372"/>
      <c r="VW15" s="372"/>
      <c r="VX15" s="372"/>
      <c r="VY15" s="372"/>
      <c r="VZ15" s="372"/>
      <c r="WA15" s="372"/>
      <c r="WB15" s="372"/>
      <c r="WC15" s="372"/>
      <c r="WD15" s="372"/>
      <c r="WE15" s="372"/>
      <c r="WF15" s="372"/>
      <c r="WG15" s="372"/>
      <c r="WH15" s="372"/>
      <c r="WI15" s="372"/>
      <c r="WJ15" s="372"/>
      <c r="WK15" s="372"/>
      <c r="WL15" s="372"/>
      <c r="WM15" s="372"/>
      <c r="WN15" s="372"/>
      <c r="WO15" s="372"/>
      <c r="WP15" s="372"/>
      <c r="WQ15" s="372"/>
      <c r="WR15" s="372"/>
      <c r="WS15" s="372"/>
      <c r="WT15" s="372"/>
      <c r="WU15" s="372"/>
      <c r="WV15" s="372"/>
      <c r="WW15" s="372"/>
      <c r="WX15" s="372"/>
      <c r="WY15" s="372"/>
      <c r="WZ15" s="372"/>
      <c r="XA15" s="372"/>
      <c r="XB15" s="372"/>
      <c r="XC15" s="372"/>
      <c r="XD15" s="372"/>
      <c r="XE15" s="372"/>
      <c r="XF15" s="372"/>
      <c r="XG15" s="372"/>
      <c r="XH15" s="372"/>
      <c r="XI15" s="372"/>
      <c r="XJ15" s="372"/>
      <c r="XK15" s="372"/>
      <c r="XL15" s="372"/>
      <c r="XM15" s="372"/>
      <c r="XN15" s="372"/>
      <c r="XO15" s="372"/>
      <c r="XP15" s="372"/>
      <c r="XQ15" s="372"/>
      <c r="XR15" s="372"/>
      <c r="XS15" s="372"/>
      <c r="XT15" s="372"/>
      <c r="XU15" s="372"/>
      <c r="XV15" s="372"/>
      <c r="XW15" s="372"/>
      <c r="XX15" s="372"/>
      <c r="XY15" s="372"/>
      <c r="XZ15" s="372"/>
      <c r="YA15" s="372"/>
      <c r="YB15" s="372"/>
      <c r="YC15" s="372"/>
      <c r="YD15" s="372"/>
      <c r="YE15" s="372"/>
      <c r="YF15" s="372"/>
      <c r="YG15" s="372"/>
      <c r="YH15" s="372"/>
      <c r="YI15" s="372"/>
      <c r="YJ15" s="372"/>
      <c r="YK15" s="372"/>
      <c r="YL15" s="372"/>
      <c r="YM15" s="372"/>
      <c r="YN15" s="372"/>
      <c r="YO15" s="372"/>
      <c r="YP15" s="372"/>
      <c r="YQ15" s="372"/>
      <c r="YR15" s="372"/>
      <c r="YS15" s="372"/>
      <c r="YT15" s="372"/>
      <c r="YU15" s="372"/>
      <c r="YV15" s="372"/>
      <c r="YW15" s="372"/>
      <c r="YX15" s="372"/>
      <c r="YY15" s="372"/>
      <c r="YZ15" s="372"/>
      <c r="ZA15" s="372"/>
      <c r="ZB15" s="372"/>
      <c r="ZC15" s="372"/>
      <c r="ZD15" s="372"/>
      <c r="ZE15" s="372"/>
      <c r="ZF15" s="372"/>
      <c r="ZG15" s="372"/>
      <c r="ZH15" s="372"/>
      <c r="ZI15" s="372"/>
      <c r="ZJ15" s="372"/>
      <c r="ZK15" s="372"/>
      <c r="ZL15" s="372"/>
      <c r="ZM15" s="372"/>
      <c r="ZN15" s="372"/>
      <c r="ZO15" s="372"/>
      <c r="ZP15" s="372"/>
      <c r="ZQ15" s="372"/>
      <c r="ZR15" s="372"/>
      <c r="ZS15" s="372"/>
      <c r="ZT15" s="372"/>
      <c r="ZU15" s="372"/>
      <c r="ZV15" s="372"/>
      <c r="ZW15" s="372"/>
      <c r="ZX15" s="372"/>
      <c r="ZY15" s="372"/>
      <c r="ZZ15" s="372"/>
      <c r="AAA15" s="372"/>
      <c r="AAB15" s="372"/>
      <c r="AAC15" s="372"/>
      <c r="AAD15" s="372"/>
      <c r="AAE15" s="372"/>
      <c r="AAF15" s="372"/>
      <c r="AAG15" s="372"/>
      <c r="AAH15" s="372"/>
      <c r="AAI15" s="372"/>
      <c r="AAJ15" s="372"/>
      <c r="AAK15" s="372"/>
      <c r="AAL15" s="372"/>
      <c r="AAM15" s="372"/>
      <c r="AAN15" s="372"/>
      <c r="AAO15" s="372"/>
      <c r="AAP15" s="372"/>
      <c r="AAQ15" s="372"/>
      <c r="AAR15" s="372"/>
      <c r="AAS15" s="372"/>
      <c r="AAT15" s="372"/>
      <c r="AAU15" s="372"/>
      <c r="AAV15" s="372"/>
      <c r="AAW15" s="372"/>
      <c r="AAX15" s="372"/>
      <c r="AAY15" s="372"/>
      <c r="AAZ15" s="372"/>
      <c r="ABA15" s="372"/>
      <c r="ABB15" s="372"/>
      <c r="ABC15" s="372"/>
      <c r="ABD15" s="372"/>
      <c r="ABE15" s="372"/>
      <c r="ABF15" s="372"/>
      <c r="ABG15" s="372"/>
      <c r="ABH15" s="372"/>
      <c r="ABI15" s="372"/>
      <c r="ABJ15" s="372"/>
      <c r="ABK15" s="372"/>
      <c r="ABL15" s="372"/>
      <c r="ABM15" s="372"/>
      <c r="ABN15" s="372"/>
      <c r="ABO15" s="372"/>
      <c r="ABP15" s="372"/>
      <c r="ABQ15" s="372"/>
      <c r="ABR15" s="372"/>
      <c r="ABS15" s="372"/>
      <c r="ABT15" s="372"/>
      <c r="ABU15" s="372"/>
      <c r="ABV15" s="372"/>
      <c r="ABW15" s="372"/>
      <c r="ABX15" s="372"/>
      <c r="ABY15" s="372"/>
      <c r="ABZ15" s="372"/>
      <c r="ACA15" s="372"/>
      <c r="ACB15" s="372"/>
      <c r="ACC15" s="372"/>
      <c r="ACD15" s="372"/>
      <c r="ACE15" s="372"/>
      <c r="ACF15" s="372"/>
      <c r="ACG15" s="372"/>
      <c r="ACH15" s="372"/>
      <c r="ACI15" s="372"/>
      <c r="ACJ15" s="372"/>
      <c r="ACK15" s="372"/>
      <c r="ACL15" s="372"/>
      <c r="ACM15" s="372"/>
      <c r="ACN15" s="372"/>
      <c r="ACO15" s="372"/>
      <c r="ACP15" s="372"/>
      <c r="ACQ15" s="372"/>
      <c r="ACR15" s="372"/>
      <c r="ACS15" s="372"/>
      <c r="ACT15" s="372"/>
      <c r="ACU15" s="372"/>
      <c r="ACV15" s="372"/>
      <c r="ACW15" s="372"/>
      <c r="ACX15" s="372"/>
      <c r="ACY15" s="372"/>
      <c r="ACZ15" s="372"/>
      <c r="ADA15" s="372"/>
      <c r="ADB15" s="372"/>
      <c r="ADC15" s="372"/>
      <c r="ADD15" s="372"/>
      <c r="ADE15" s="372"/>
      <c r="ADF15" s="372"/>
      <c r="ADG15" s="372"/>
      <c r="ADH15" s="372"/>
      <c r="ADI15" s="372"/>
      <c r="ADJ15" s="372"/>
      <c r="ADK15" s="372"/>
      <c r="ADL15" s="372"/>
      <c r="ADM15" s="372"/>
      <c r="ADN15" s="372"/>
      <c r="ADO15" s="372"/>
      <c r="ADP15" s="372"/>
      <c r="ADQ15" s="372"/>
      <c r="ADR15" s="372"/>
      <c r="ADS15" s="372"/>
      <c r="ADT15" s="372"/>
      <c r="ADU15" s="372"/>
      <c r="ADV15" s="372"/>
      <c r="ADW15" s="372"/>
      <c r="ADX15" s="372"/>
      <c r="ADY15" s="372"/>
      <c r="ADZ15" s="372"/>
      <c r="AEA15" s="372"/>
      <c r="AEB15" s="372"/>
      <c r="AEC15" s="372"/>
      <c r="AED15" s="372"/>
      <c r="AEE15" s="372"/>
      <c r="AEF15" s="372"/>
      <c r="AEG15" s="372"/>
      <c r="AEH15" s="372"/>
      <c r="AEI15" s="372"/>
      <c r="AEJ15" s="372"/>
      <c r="AEK15" s="372"/>
      <c r="AEL15" s="372"/>
      <c r="AEM15" s="372"/>
      <c r="AEN15" s="372"/>
      <c r="AEO15" s="372"/>
      <c r="AEP15" s="372"/>
      <c r="AEQ15" s="372"/>
      <c r="AER15" s="372"/>
      <c r="AES15" s="372"/>
      <c r="AET15" s="372"/>
      <c r="AEU15" s="372"/>
      <c r="AEV15" s="372"/>
      <c r="AEW15" s="372"/>
      <c r="AEX15" s="372"/>
      <c r="AEY15" s="372"/>
      <c r="AEZ15" s="372"/>
      <c r="AFA15" s="372"/>
      <c r="AFB15" s="372"/>
      <c r="AFC15" s="372"/>
      <c r="AFD15" s="372"/>
      <c r="AFE15" s="372"/>
      <c r="AFF15" s="372"/>
      <c r="AFG15" s="372"/>
      <c r="AFH15" s="372"/>
      <c r="AFI15" s="372"/>
      <c r="AFJ15" s="372"/>
      <c r="AFK15" s="372"/>
      <c r="AFL15" s="372"/>
      <c r="AFM15" s="372"/>
      <c r="AFN15" s="372"/>
      <c r="AFO15" s="372"/>
      <c r="AFP15" s="372"/>
      <c r="AFQ15" s="372"/>
      <c r="AFR15" s="372"/>
      <c r="AFS15" s="372"/>
      <c r="AFT15" s="372"/>
      <c r="AFU15" s="372"/>
      <c r="AFV15" s="372"/>
      <c r="AFW15" s="372"/>
      <c r="AFX15" s="372"/>
      <c r="AFY15" s="372"/>
      <c r="AFZ15" s="372"/>
      <c r="AGA15" s="372"/>
      <c r="AGB15" s="372"/>
      <c r="AGC15" s="372"/>
      <c r="AGD15" s="372"/>
      <c r="AGE15" s="372"/>
      <c r="AGF15" s="372"/>
      <c r="AGG15" s="372"/>
      <c r="AGH15" s="372"/>
      <c r="AGI15" s="372"/>
      <c r="AGJ15" s="372"/>
      <c r="AGK15" s="372"/>
      <c r="AGL15" s="372"/>
      <c r="AGM15" s="372"/>
      <c r="AGN15" s="372"/>
      <c r="AGO15" s="372"/>
      <c r="AGP15" s="372"/>
      <c r="AGQ15" s="372"/>
      <c r="AGR15" s="372"/>
      <c r="AGS15" s="372"/>
      <c r="AGT15" s="372"/>
      <c r="AGU15" s="372"/>
      <c r="AGV15" s="372"/>
      <c r="AGW15" s="372"/>
      <c r="AGX15" s="372"/>
      <c r="AGY15" s="372"/>
      <c r="AGZ15" s="372"/>
      <c r="AHA15" s="372"/>
      <c r="AHB15" s="372"/>
      <c r="AHC15" s="372"/>
      <c r="AHD15" s="372"/>
      <c r="AHE15" s="372"/>
      <c r="AHF15" s="372"/>
      <c r="AHG15" s="372"/>
      <c r="AHH15" s="372"/>
      <c r="AHI15" s="372"/>
      <c r="AHJ15" s="372"/>
      <c r="AHK15" s="372"/>
      <c r="AHL15" s="372"/>
      <c r="AHM15" s="372"/>
      <c r="AHN15" s="372"/>
      <c r="AHO15" s="372"/>
      <c r="AHP15" s="372"/>
      <c r="AHQ15" s="372"/>
      <c r="AHR15" s="372"/>
      <c r="AHS15" s="372"/>
      <c r="AHT15" s="372"/>
      <c r="AHU15" s="372"/>
      <c r="AHV15" s="372"/>
      <c r="AHW15" s="372"/>
      <c r="AHX15" s="372"/>
      <c r="AHY15" s="372"/>
      <c r="AHZ15" s="372"/>
      <c r="AIA15" s="372"/>
      <c r="AIB15" s="372"/>
      <c r="AIC15" s="372"/>
      <c r="AID15" s="372"/>
      <c r="AIE15" s="372"/>
      <c r="AIF15" s="372"/>
      <c r="AIG15" s="372"/>
      <c r="AIH15" s="372"/>
      <c r="AII15" s="372"/>
      <c r="AIJ15" s="372"/>
      <c r="AIK15" s="372"/>
      <c r="AIL15" s="372"/>
      <c r="AIM15" s="372"/>
      <c r="AIN15" s="372"/>
      <c r="AIO15" s="372"/>
      <c r="AIP15" s="372"/>
      <c r="AIQ15" s="372"/>
      <c r="AIR15" s="372"/>
      <c r="AIS15" s="372"/>
      <c r="AIT15" s="372"/>
      <c r="AIU15" s="372"/>
      <c r="AIV15" s="372"/>
      <c r="AIW15" s="372"/>
      <c r="AIX15" s="372"/>
      <c r="AIY15" s="372"/>
      <c r="AIZ15" s="372"/>
      <c r="AJA15" s="372"/>
      <c r="AJB15" s="372"/>
      <c r="AJC15" s="372"/>
      <c r="AJD15" s="372"/>
      <c r="AJE15" s="372"/>
      <c r="AJF15" s="372"/>
      <c r="AJG15" s="372"/>
      <c r="AJH15" s="372"/>
      <c r="AJI15" s="372"/>
      <c r="AJJ15" s="372"/>
      <c r="AJK15" s="372"/>
      <c r="AJL15" s="372"/>
      <c r="AJM15" s="372"/>
      <c r="AJN15" s="372"/>
      <c r="AJO15" s="372"/>
      <c r="AJP15" s="372"/>
      <c r="AJQ15" s="372"/>
      <c r="AJR15" s="372"/>
      <c r="AJS15" s="372"/>
      <c r="AJT15" s="372"/>
      <c r="AJU15" s="372"/>
      <c r="AJV15" s="372"/>
      <c r="AJW15" s="372"/>
      <c r="AJX15" s="372"/>
      <c r="AJY15" s="372"/>
      <c r="AJZ15" s="372"/>
      <c r="AKA15" s="372"/>
      <c r="AKB15" s="372"/>
      <c r="AKC15" s="372"/>
      <c r="AKD15" s="372"/>
      <c r="AKE15" s="372"/>
      <c r="AKF15" s="372"/>
      <c r="AKG15" s="372"/>
      <c r="AKH15" s="372"/>
      <c r="AKI15" s="372"/>
      <c r="AKJ15" s="372"/>
      <c r="AKK15" s="372"/>
      <c r="AKL15" s="372"/>
      <c r="AKM15" s="372"/>
      <c r="AKN15" s="372"/>
      <c r="AKO15" s="372"/>
      <c r="AKP15" s="372"/>
      <c r="AKQ15" s="372"/>
      <c r="AKR15" s="372"/>
      <c r="AKS15" s="372"/>
      <c r="AKT15" s="372"/>
      <c r="AKU15" s="372"/>
      <c r="AKV15" s="372"/>
      <c r="AKW15" s="372"/>
      <c r="AKX15" s="372"/>
      <c r="AKY15" s="372"/>
      <c r="AKZ15" s="372"/>
      <c r="ALA15" s="372"/>
      <c r="ALB15" s="372"/>
      <c r="ALC15" s="372"/>
      <c r="ALD15" s="372"/>
      <c r="ALE15" s="372"/>
      <c r="ALF15" s="372"/>
      <c r="ALG15" s="372"/>
      <c r="ALH15" s="372"/>
      <c r="ALI15" s="372"/>
      <c r="ALJ15" s="372"/>
      <c r="ALK15" s="372"/>
      <c r="ALL15" s="372"/>
      <c r="ALM15" s="372"/>
      <c r="ALN15" s="372"/>
      <c r="ALO15" s="372"/>
      <c r="ALP15" s="372"/>
      <c r="ALQ15" s="372"/>
      <c r="ALR15" s="372"/>
      <c r="ALS15" s="372"/>
      <c r="ALT15" s="372"/>
      <c r="ALU15" s="372"/>
      <c r="ALV15" s="372"/>
      <c r="ALW15" s="372"/>
      <c r="ALX15" s="372"/>
      <c r="ALY15" s="372"/>
      <c r="ALZ15" s="372"/>
      <c r="AMA15" s="372"/>
      <c r="AMB15" s="372"/>
      <c r="AMC15" s="372"/>
      <c r="AMD15" s="372"/>
      <c r="AME15" s="372"/>
      <c r="AMF15" s="372"/>
      <c r="AMG15" s="372"/>
      <c r="AMH15" s="372"/>
      <c r="AMI15" s="372"/>
      <c r="AMJ15" s="372"/>
      <c r="AMK15" s="372"/>
      <c r="AML15" s="372"/>
      <c r="AMM15" s="372"/>
      <c r="AMN15" s="372"/>
      <c r="AMO15" s="372"/>
      <c r="AMP15" s="372"/>
      <c r="AMQ15" s="372"/>
      <c r="AMR15" s="372"/>
      <c r="AMS15" s="372"/>
      <c r="AMT15" s="372"/>
      <c r="AMU15" s="372"/>
      <c r="AMV15" s="372"/>
      <c r="AMW15" s="372"/>
      <c r="AMX15" s="372"/>
      <c r="AMY15" s="372"/>
      <c r="AMZ15" s="372"/>
      <c r="ANA15" s="372"/>
      <c r="ANB15" s="372"/>
      <c r="ANC15" s="372"/>
      <c r="AND15" s="372"/>
      <c r="ANE15" s="372"/>
      <c r="ANF15" s="372"/>
      <c r="ANG15" s="372"/>
      <c r="ANH15" s="372"/>
      <c r="ANI15" s="372"/>
      <c r="ANJ15" s="372"/>
      <c r="ANK15" s="372"/>
      <c r="ANL15" s="372"/>
      <c r="ANM15" s="372"/>
      <c r="ANN15" s="372"/>
      <c r="ANO15" s="372"/>
      <c r="ANP15" s="372"/>
      <c r="ANQ15" s="372"/>
      <c r="ANR15" s="372"/>
      <c r="ANS15" s="372"/>
      <c r="ANT15" s="372"/>
      <c r="ANU15" s="372"/>
      <c r="ANV15" s="372"/>
      <c r="ANW15" s="372"/>
      <c r="ANX15" s="372"/>
      <c r="ANY15" s="372"/>
      <c r="ANZ15" s="372"/>
      <c r="AOA15" s="372"/>
      <c r="AOB15" s="372"/>
      <c r="AOC15" s="372"/>
      <c r="AOD15" s="372"/>
      <c r="AOE15" s="372"/>
      <c r="AOF15" s="372"/>
      <c r="AOG15" s="372"/>
      <c r="AOH15" s="372"/>
      <c r="AOI15" s="372"/>
      <c r="AOJ15" s="372"/>
      <c r="AOK15" s="372"/>
      <c r="AOL15" s="372"/>
      <c r="AOM15" s="372"/>
      <c r="AON15" s="372"/>
      <c r="AOO15" s="372"/>
      <c r="AOP15" s="372"/>
      <c r="AOQ15" s="372"/>
      <c r="AOR15" s="372"/>
      <c r="AOS15" s="372"/>
      <c r="AOT15" s="372"/>
      <c r="AOU15" s="372"/>
      <c r="AOV15" s="372"/>
      <c r="AOW15" s="372"/>
      <c r="AOX15" s="372"/>
      <c r="AOY15" s="372"/>
      <c r="AOZ15" s="372"/>
      <c r="APA15" s="372"/>
      <c r="APB15" s="372"/>
      <c r="APC15" s="372"/>
      <c r="APD15" s="372"/>
      <c r="APE15" s="372"/>
      <c r="APF15" s="372"/>
      <c r="APG15" s="372"/>
      <c r="APH15" s="372"/>
      <c r="API15" s="372"/>
      <c r="APJ15" s="372"/>
      <c r="APK15" s="372"/>
      <c r="APL15" s="372"/>
      <c r="APM15" s="372"/>
      <c r="APN15" s="372"/>
      <c r="APO15" s="372"/>
      <c r="APP15" s="372"/>
      <c r="APQ15" s="372"/>
      <c r="APR15" s="372"/>
      <c r="APS15" s="372"/>
      <c r="APT15" s="372"/>
      <c r="APU15" s="372"/>
      <c r="APV15" s="372"/>
      <c r="APW15" s="372"/>
      <c r="APX15" s="372"/>
      <c r="APY15" s="372"/>
      <c r="APZ15" s="372"/>
      <c r="AQA15" s="372"/>
      <c r="AQB15" s="372"/>
      <c r="AQC15" s="372"/>
      <c r="AQD15" s="372"/>
      <c r="AQE15" s="372"/>
      <c r="AQF15" s="372"/>
      <c r="AQG15" s="372"/>
      <c r="AQH15" s="372"/>
      <c r="AQI15" s="372"/>
      <c r="AQJ15" s="372"/>
      <c r="AQK15" s="372"/>
      <c r="AQL15" s="372"/>
      <c r="AQM15" s="372"/>
      <c r="AQN15" s="372"/>
      <c r="AQO15" s="372"/>
      <c r="AQP15" s="372"/>
      <c r="AQQ15" s="372"/>
      <c r="AQR15" s="372"/>
      <c r="AQS15" s="372"/>
      <c r="AQT15" s="372"/>
      <c r="AQU15" s="372"/>
      <c r="AQV15" s="372"/>
      <c r="AQW15" s="372"/>
      <c r="AQX15" s="372"/>
      <c r="AQY15" s="372"/>
      <c r="AQZ15" s="372"/>
      <c r="ARA15" s="372"/>
      <c r="ARB15" s="372"/>
      <c r="ARC15" s="372"/>
      <c r="ARD15" s="372"/>
      <c r="ARE15" s="372"/>
      <c r="ARF15" s="372"/>
      <c r="ARG15" s="372"/>
      <c r="ARH15" s="372"/>
      <c r="ARI15" s="372"/>
      <c r="ARJ15" s="372"/>
      <c r="ARK15" s="372"/>
      <c r="ARL15" s="372"/>
      <c r="ARM15" s="372"/>
      <c r="ARN15" s="372"/>
      <c r="ARO15" s="372"/>
      <c r="ARP15" s="372"/>
      <c r="ARQ15" s="372"/>
      <c r="ARR15" s="372"/>
      <c r="ARS15" s="372"/>
      <c r="ART15" s="372"/>
      <c r="ARU15" s="372"/>
      <c r="ARV15" s="372"/>
      <c r="ARW15" s="372"/>
      <c r="ARX15" s="372"/>
      <c r="ARY15" s="372"/>
      <c r="ARZ15" s="372"/>
      <c r="ASA15" s="372"/>
      <c r="ASB15" s="372"/>
      <c r="ASC15" s="372"/>
      <c r="ASD15" s="372"/>
      <c r="ASE15" s="372"/>
      <c r="ASF15" s="372"/>
      <c r="ASG15" s="372"/>
      <c r="ASH15" s="372"/>
      <c r="ASI15" s="372"/>
      <c r="ASJ15" s="372"/>
      <c r="ASK15" s="372"/>
      <c r="ASL15" s="372"/>
      <c r="ASM15" s="372"/>
      <c r="ASN15" s="372"/>
      <c r="ASO15" s="372"/>
      <c r="ASP15" s="372"/>
      <c r="ASQ15" s="372"/>
      <c r="ASR15" s="372"/>
      <c r="ASS15" s="372"/>
      <c r="AST15" s="372"/>
      <c r="ASU15" s="372"/>
      <c r="ASV15" s="372"/>
      <c r="ASW15" s="372"/>
      <c r="ASX15" s="372"/>
      <c r="ASY15" s="372"/>
      <c r="ASZ15" s="372"/>
      <c r="ATA15" s="372"/>
      <c r="ATB15" s="372"/>
      <c r="ATC15" s="372"/>
      <c r="ATD15" s="372"/>
      <c r="ATE15" s="372"/>
      <c r="ATF15" s="372"/>
      <c r="ATG15" s="372"/>
      <c r="ATH15" s="372"/>
      <c r="ATI15" s="372"/>
      <c r="ATJ15" s="372"/>
      <c r="ATK15" s="372"/>
      <c r="ATL15" s="372"/>
      <c r="ATM15" s="372"/>
      <c r="ATN15" s="372"/>
      <c r="ATO15" s="372"/>
      <c r="ATP15" s="372"/>
      <c r="ATQ15" s="372"/>
      <c r="ATR15" s="372"/>
      <c r="ATS15" s="372"/>
      <c r="ATT15" s="372"/>
      <c r="ATU15" s="372"/>
      <c r="ATV15" s="372"/>
      <c r="ATW15" s="372"/>
      <c r="ATX15" s="372"/>
      <c r="ATY15" s="372"/>
      <c r="ATZ15" s="372"/>
      <c r="AUA15" s="372"/>
      <c r="AUB15" s="372"/>
      <c r="AUC15" s="372"/>
      <c r="AUD15" s="372"/>
      <c r="AUE15" s="372"/>
      <c r="AUF15" s="372"/>
      <c r="AUG15" s="372"/>
      <c r="AUH15" s="372"/>
      <c r="AUI15" s="372"/>
      <c r="AUJ15" s="372"/>
      <c r="AUK15" s="372"/>
      <c r="AUL15" s="372"/>
      <c r="AUM15" s="372"/>
      <c r="AUN15" s="372"/>
      <c r="AUO15" s="372"/>
      <c r="AUP15" s="372"/>
      <c r="AUQ15" s="372"/>
      <c r="AUR15" s="372"/>
      <c r="AUS15" s="372"/>
      <c r="AUT15" s="372"/>
      <c r="AUU15" s="372"/>
      <c r="AUV15" s="372"/>
      <c r="AUW15" s="372"/>
      <c r="AUX15" s="372"/>
      <c r="AUY15" s="372"/>
      <c r="AUZ15" s="372"/>
      <c r="AVA15" s="372"/>
      <c r="AVB15" s="372"/>
      <c r="AVC15" s="372"/>
      <c r="AVD15" s="372"/>
      <c r="AVE15" s="372"/>
      <c r="AVF15" s="372"/>
      <c r="AVG15" s="372"/>
      <c r="AVH15" s="372"/>
      <c r="AVI15" s="372"/>
      <c r="AVJ15" s="372"/>
      <c r="AVK15" s="372"/>
      <c r="AVL15" s="372"/>
      <c r="AVM15" s="372"/>
      <c r="AVN15" s="372"/>
      <c r="AVO15" s="372"/>
      <c r="AVP15" s="372"/>
      <c r="AVQ15" s="372"/>
      <c r="AVR15" s="372"/>
      <c r="AVS15" s="372"/>
      <c r="AVT15" s="372"/>
      <c r="AVU15" s="372"/>
      <c r="AVV15" s="372"/>
      <c r="AVW15" s="372"/>
      <c r="AVX15" s="372"/>
      <c r="AVY15" s="372"/>
      <c r="AVZ15" s="372"/>
      <c r="AWA15" s="372"/>
      <c r="AWB15" s="372"/>
      <c r="AWC15" s="372"/>
      <c r="AWD15" s="372"/>
      <c r="AWE15" s="372"/>
      <c r="AWF15" s="372"/>
      <c r="AWG15" s="372"/>
      <c r="AWH15" s="372"/>
      <c r="AWI15" s="372"/>
      <c r="AWJ15" s="372"/>
      <c r="AWK15" s="372"/>
      <c r="AWL15" s="372"/>
      <c r="AWM15" s="372"/>
      <c r="AWN15" s="372"/>
      <c r="AWO15" s="372"/>
      <c r="AWP15" s="372"/>
      <c r="AWQ15" s="372"/>
      <c r="AWR15" s="372"/>
      <c r="AWS15" s="372"/>
      <c r="AWT15" s="372"/>
      <c r="AWU15" s="372"/>
      <c r="AWV15" s="372"/>
      <c r="AWW15" s="372"/>
      <c r="AWX15" s="372"/>
      <c r="AWY15" s="372"/>
      <c r="AWZ15" s="372"/>
      <c r="AXA15" s="372"/>
      <c r="AXB15" s="372"/>
      <c r="AXC15" s="372"/>
      <c r="AXD15" s="372"/>
      <c r="AXE15" s="372"/>
      <c r="AXF15" s="372"/>
      <c r="AXG15" s="372"/>
      <c r="AXH15" s="372"/>
      <c r="AXI15" s="372"/>
      <c r="AXJ15" s="372"/>
      <c r="AXK15" s="372"/>
      <c r="AXL15" s="372"/>
      <c r="AXM15" s="372"/>
      <c r="AXN15" s="372"/>
      <c r="AXO15" s="372"/>
      <c r="AXP15" s="372"/>
      <c r="AXQ15" s="372"/>
      <c r="AXR15" s="372"/>
      <c r="AXS15" s="372"/>
      <c r="AXT15" s="372"/>
      <c r="AXU15" s="372"/>
      <c r="AXV15" s="372"/>
      <c r="AXW15" s="372"/>
      <c r="AXX15" s="372"/>
      <c r="AXY15" s="372"/>
      <c r="AXZ15" s="372"/>
      <c r="AYA15" s="372"/>
      <c r="AYB15" s="372"/>
      <c r="AYC15" s="372"/>
      <c r="AYD15" s="372"/>
      <c r="AYE15" s="372"/>
      <c r="AYF15" s="372"/>
      <c r="AYG15" s="372"/>
      <c r="AYH15" s="372"/>
      <c r="AYI15" s="372"/>
      <c r="AYJ15" s="372"/>
      <c r="AYK15" s="372"/>
      <c r="AYL15" s="372"/>
      <c r="AYM15" s="372"/>
      <c r="AYN15" s="372"/>
      <c r="AYO15" s="372"/>
      <c r="AYP15" s="372"/>
      <c r="AYQ15" s="372"/>
      <c r="AYR15" s="372"/>
      <c r="AYS15" s="372"/>
      <c r="AYT15" s="372"/>
      <c r="AYU15" s="372"/>
      <c r="AYV15" s="372"/>
      <c r="AYW15" s="372"/>
      <c r="AYX15" s="372"/>
      <c r="AYY15" s="372"/>
      <c r="AYZ15" s="372"/>
      <c r="AZA15" s="372"/>
      <c r="AZB15" s="372"/>
      <c r="AZC15" s="372"/>
      <c r="AZD15" s="372"/>
      <c r="AZE15" s="372"/>
      <c r="AZF15" s="372"/>
      <c r="AZG15" s="372"/>
      <c r="AZH15" s="372"/>
      <c r="AZI15" s="372"/>
      <c r="AZJ15" s="372"/>
      <c r="AZK15" s="372"/>
      <c r="AZL15" s="372"/>
      <c r="AZM15" s="372"/>
      <c r="AZN15" s="372"/>
      <c r="AZO15" s="372"/>
      <c r="AZP15" s="372"/>
      <c r="AZQ15" s="372"/>
      <c r="AZR15" s="372"/>
      <c r="AZS15" s="372"/>
      <c r="AZT15" s="372"/>
      <c r="AZU15" s="372"/>
      <c r="AZV15" s="372"/>
      <c r="AZW15" s="372"/>
      <c r="AZX15" s="372"/>
      <c r="AZY15" s="372"/>
      <c r="AZZ15" s="372"/>
      <c r="BAA15" s="372"/>
      <c r="BAB15" s="372"/>
      <c r="BAC15" s="372"/>
      <c r="BAD15" s="372"/>
      <c r="BAE15" s="372"/>
      <c r="BAF15" s="372"/>
      <c r="BAG15" s="372"/>
      <c r="BAH15" s="372"/>
      <c r="BAI15" s="372"/>
      <c r="BAJ15" s="372"/>
      <c r="BAK15" s="372"/>
      <c r="BAL15" s="372"/>
      <c r="BAM15" s="372"/>
      <c r="BAN15" s="372"/>
      <c r="BAO15" s="372"/>
      <c r="BAP15" s="372"/>
      <c r="BAQ15" s="372"/>
      <c r="BAR15" s="372"/>
      <c r="BAS15" s="372"/>
      <c r="BAT15" s="372"/>
      <c r="BAU15" s="372"/>
      <c r="BAV15" s="372"/>
      <c r="BAW15" s="372"/>
      <c r="BAX15" s="372"/>
      <c r="BAY15" s="372"/>
      <c r="BAZ15" s="372"/>
      <c r="BBA15" s="372"/>
      <c r="BBB15" s="372"/>
      <c r="BBC15" s="372"/>
      <c r="BBD15" s="372"/>
      <c r="BBE15" s="372"/>
      <c r="BBF15" s="372"/>
      <c r="BBG15" s="372"/>
      <c r="BBH15" s="372"/>
      <c r="BBI15" s="372"/>
      <c r="BBJ15" s="372"/>
      <c r="BBK15" s="372"/>
      <c r="BBL15" s="372"/>
      <c r="BBM15" s="372"/>
      <c r="BBN15" s="372"/>
      <c r="BBO15" s="372"/>
      <c r="BBP15" s="372"/>
      <c r="BBQ15" s="372"/>
      <c r="BBR15" s="372"/>
      <c r="BBS15" s="372"/>
      <c r="BBT15" s="372"/>
      <c r="BBU15" s="372"/>
      <c r="BBV15" s="372"/>
      <c r="BBW15" s="372"/>
      <c r="BBX15" s="372"/>
      <c r="BBY15" s="372"/>
      <c r="BBZ15" s="372"/>
      <c r="BCA15" s="372"/>
      <c r="BCB15" s="372"/>
      <c r="BCC15" s="372"/>
      <c r="BCD15" s="372"/>
      <c r="BCE15" s="372"/>
      <c r="BCF15" s="372"/>
      <c r="BCG15" s="372"/>
      <c r="BCH15" s="372"/>
      <c r="BCI15" s="372"/>
      <c r="BCJ15" s="372"/>
      <c r="BCK15" s="372"/>
      <c r="BCL15" s="372"/>
      <c r="BCM15" s="372"/>
      <c r="BCN15" s="372"/>
      <c r="BCO15" s="372"/>
      <c r="BCP15" s="372"/>
      <c r="BCQ15" s="372"/>
      <c r="BCR15" s="372"/>
      <c r="BCS15" s="372"/>
      <c r="BCT15" s="372"/>
      <c r="BCU15" s="372"/>
      <c r="BCV15" s="372"/>
      <c r="BCW15" s="372"/>
      <c r="BCX15" s="372"/>
      <c r="BCY15" s="372"/>
      <c r="BCZ15" s="372"/>
      <c r="BDA15" s="372"/>
      <c r="BDB15" s="372"/>
      <c r="BDC15" s="372"/>
      <c r="BDD15" s="372"/>
      <c r="BDE15" s="372"/>
      <c r="BDF15" s="372"/>
      <c r="BDG15" s="372"/>
      <c r="BDH15" s="372"/>
      <c r="BDI15" s="372"/>
      <c r="BDJ15" s="372"/>
      <c r="BDK15" s="372"/>
      <c r="BDL15" s="372"/>
      <c r="BDM15" s="372"/>
      <c r="BDN15" s="372"/>
      <c r="BDO15" s="372"/>
      <c r="BDP15" s="372"/>
      <c r="BDQ15" s="372"/>
      <c r="BDR15" s="372"/>
      <c r="BDS15" s="372"/>
      <c r="BDT15" s="372"/>
      <c r="BDU15" s="372"/>
      <c r="BDV15" s="372"/>
      <c r="BDW15" s="372"/>
      <c r="BDX15" s="372"/>
      <c r="BDY15" s="372"/>
      <c r="BDZ15" s="372"/>
      <c r="BEA15" s="372"/>
      <c r="BEB15" s="372"/>
      <c r="BEC15" s="372"/>
      <c r="BED15" s="372"/>
      <c r="BEE15" s="372"/>
      <c r="BEF15" s="372"/>
      <c r="BEG15" s="372"/>
      <c r="BEH15" s="372"/>
      <c r="BEI15" s="372"/>
      <c r="BEJ15" s="372"/>
      <c r="BEK15" s="372"/>
      <c r="BEL15" s="372"/>
      <c r="BEM15" s="372"/>
      <c r="BEN15" s="372"/>
      <c r="BEO15" s="372"/>
      <c r="BEP15" s="372"/>
      <c r="BEQ15" s="372"/>
      <c r="BER15" s="372"/>
      <c r="BES15" s="372"/>
      <c r="BET15" s="372"/>
      <c r="BEU15" s="372"/>
      <c r="BEV15" s="372"/>
      <c r="BEW15" s="372"/>
      <c r="BEX15" s="372"/>
      <c r="BEY15" s="372"/>
      <c r="BEZ15" s="372"/>
      <c r="BFA15" s="372"/>
      <c r="BFB15" s="372"/>
      <c r="BFC15" s="372"/>
      <c r="BFD15" s="372"/>
      <c r="BFE15" s="372"/>
      <c r="BFF15" s="372"/>
      <c r="BFG15" s="372"/>
      <c r="BFH15" s="372"/>
      <c r="BFI15" s="372"/>
      <c r="BFJ15" s="372"/>
      <c r="BFK15" s="372"/>
      <c r="BFL15" s="372"/>
      <c r="BFM15" s="372"/>
      <c r="BFN15" s="372"/>
      <c r="BFO15" s="372"/>
      <c r="BFP15" s="372"/>
      <c r="BFQ15" s="372"/>
      <c r="BFR15" s="372"/>
      <c r="BFS15" s="372"/>
      <c r="BFT15" s="372"/>
      <c r="BFU15" s="372"/>
      <c r="BFV15" s="372"/>
      <c r="BFW15" s="372"/>
      <c r="BFX15" s="372"/>
      <c r="BFY15" s="372"/>
      <c r="BFZ15" s="372"/>
      <c r="BGA15" s="372"/>
      <c r="BGB15" s="372"/>
      <c r="BGC15" s="372"/>
      <c r="BGD15" s="372"/>
      <c r="BGE15" s="372"/>
      <c r="BGF15" s="372"/>
      <c r="BGG15" s="372"/>
      <c r="BGH15" s="372"/>
      <c r="BGI15" s="372"/>
      <c r="BGJ15" s="372"/>
      <c r="BGK15" s="372"/>
      <c r="BGL15" s="372"/>
      <c r="BGM15" s="372"/>
      <c r="BGN15" s="372"/>
      <c r="BGO15" s="372"/>
      <c r="BGP15" s="372"/>
      <c r="BGQ15" s="372"/>
      <c r="BGR15" s="372"/>
      <c r="BGS15" s="372"/>
      <c r="BGT15" s="372"/>
      <c r="BGU15" s="372"/>
      <c r="BGV15" s="372"/>
      <c r="BGW15" s="372"/>
      <c r="BGX15" s="372"/>
      <c r="BGY15" s="372"/>
      <c r="BGZ15" s="372"/>
      <c r="BHA15" s="372"/>
      <c r="BHB15" s="372"/>
      <c r="BHC15" s="372"/>
      <c r="BHD15" s="372"/>
      <c r="BHE15" s="372"/>
      <c r="BHF15" s="372"/>
      <c r="BHG15" s="372"/>
      <c r="BHH15" s="372"/>
      <c r="BHI15" s="372"/>
      <c r="BHJ15" s="372"/>
      <c r="BHK15" s="372"/>
      <c r="BHL15" s="372"/>
      <c r="BHM15" s="372"/>
      <c r="BHN15" s="372"/>
      <c r="BHO15" s="372"/>
      <c r="BHP15" s="372"/>
      <c r="BHQ15" s="372"/>
      <c r="BHR15" s="372"/>
      <c r="BHS15" s="372"/>
      <c r="BHT15" s="372"/>
      <c r="BHU15" s="372"/>
      <c r="BHV15" s="372"/>
      <c r="BHW15" s="372"/>
      <c r="BHX15" s="372"/>
      <c r="BHY15" s="372"/>
      <c r="BHZ15" s="372"/>
      <c r="BIA15" s="372"/>
      <c r="BIB15" s="372"/>
      <c r="BIC15" s="372"/>
      <c r="BID15" s="372"/>
      <c r="BIE15" s="372"/>
      <c r="BIF15" s="372"/>
      <c r="BIG15" s="372"/>
      <c r="BIH15" s="372"/>
      <c r="BII15" s="372"/>
      <c r="BIJ15" s="372"/>
      <c r="BIK15" s="372"/>
      <c r="BIL15" s="372"/>
      <c r="BIM15" s="372"/>
      <c r="BIN15" s="372"/>
      <c r="BIO15" s="372"/>
      <c r="BIP15" s="372"/>
      <c r="BIQ15" s="372"/>
      <c r="BIR15" s="372"/>
      <c r="BIS15" s="372"/>
      <c r="BIT15" s="372"/>
      <c r="BIU15" s="372"/>
      <c r="BIV15" s="372"/>
      <c r="BIW15" s="372"/>
      <c r="BIX15" s="372"/>
      <c r="BIY15" s="372"/>
      <c r="BIZ15" s="372"/>
      <c r="BJA15" s="372"/>
      <c r="BJB15" s="372"/>
      <c r="BJC15" s="372"/>
      <c r="BJD15" s="372"/>
      <c r="BJE15" s="372"/>
      <c r="BJF15" s="372"/>
      <c r="BJG15" s="372"/>
      <c r="BJH15" s="372"/>
      <c r="BJI15" s="372"/>
      <c r="BJJ15" s="372"/>
      <c r="BJK15" s="372"/>
      <c r="BJL15" s="372"/>
      <c r="BJM15" s="372"/>
      <c r="BJN15" s="372"/>
      <c r="BJO15" s="372"/>
      <c r="BJP15" s="372"/>
      <c r="BJQ15" s="372"/>
      <c r="BJR15" s="372"/>
      <c r="BJS15" s="372"/>
      <c r="BJT15" s="372"/>
      <c r="BJU15" s="372"/>
      <c r="BJV15" s="372"/>
      <c r="BJW15" s="372"/>
      <c r="BJX15" s="372"/>
      <c r="BJY15" s="372"/>
      <c r="BJZ15" s="372"/>
      <c r="BKA15" s="372"/>
      <c r="BKB15" s="372"/>
      <c r="BKC15" s="372"/>
      <c r="BKD15" s="372"/>
      <c r="BKE15" s="372"/>
      <c r="BKF15" s="372"/>
      <c r="BKG15" s="372"/>
      <c r="BKH15" s="372"/>
      <c r="BKI15" s="372"/>
      <c r="BKJ15" s="372"/>
      <c r="BKK15" s="372"/>
      <c r="BKL15" s="372"/>
      <c r="BKM15" s="372"/>
      <c r="BKN15" s="372"/>
      <c r="BKO15" s="372"/>
      <c r="BKP15" s="372"/>
      <c r="BKQ15" s="372"/>
      <c r="BKR15" s="372"/>
      <c r="BKS15" s="372"/>
      <c r="BKT15" s="372"/>
      <c r="BKU15" s="372"/>
      <c r="BKV15" s="372"/>
      <c r="BKW15" s="372"/>
      <c r="BKX15" s="372"/>
      <c r="BKY15" s="372"/>
      <c r="BKZ15" s="372"/>
      <c r="BLA15" s="372"/>
      <c r="BLB15" s="372"/>
      <c r="BLC15" s="372"/>
      <c r="BLD15" s="372"/>
      <c r="BLE15" s="372"/>
      <c r="BLF15" s="372"/>
      <c r="BLG15" s="372"/>
      <c r="BLH15" s="372"/>
      <c r="BLI15" s="372"/>
      <c r="BLJ15" s="372"/>
      <c r="BLK15" s="372"/>
      <c r="BLL15" s="372"/>
      <c r="BLM15" s="372"/>
      <c r="BLN15" s="372"/>
      <c r="BLO15" s="372"/>
      <c r="BLP15" s="372"/>
      <c r="BLQ15" s="372"/>
      <c r="BLR15" s="372"/>
      <c r="BLS15" s="372"/>
      <c r="BLT15" s="372"/>
      <c r="BLU15" s="372"/>
      <c r="BLV15" s="372"/>
      <c r="BLW15" s="372"/>
      <c r="BLX15" s="372"/>
      <c r="BLY15" s="372"/>
      <c r="BLZ15" s="372"/>
      <c r="BMA15" s="372"/>
      <c r="BMB15" s="372"/>
      <c r="BMC15" s="372"/>
      <c r="BMD15" s="372"/>
      <c r="BME15" s="372"/>
      <c r="BMF15" s="372"/>
      <c r="BMG15" s="372"/>
      <c r="BMH15" s="372"/>
      <c r="BMI15" s="372"/>
      <c r="BMJ15" s="372"/>
      <c r="BMK15" s="372"/>
      <c r="BML15" s="372"/>
      <c r="BMM15" s="372"/>
      <c r="BMN15" s="372"/>
      <c r="BMO15" s="372"/>
      <c r="BMP15" s="372"/>
      <c r="BMQ15" s="372"/>
      <c r="BMR15" s="372"/>
      <c r="BMS15" s="372"/>
      <c r="BMT15" s="372"/>
      <c r="BMU15" s="372"/>
      <c r="BMV15" s="372"/>
      <c r="BMW15" s="372"/>
      <c r="BMX15" s="372"/>
      <c r="BMY15" s="372"/>
      <c r="BMZ15" s="372"/>
      <c r="BNA15" s="372"/>
      <c r="BNB15" s="372"/>
      <c r="BNC15" s="372"/>
      <c r="BND15" s="372"/>
      <c r="BNE15" s="372"/>
      <c r="BNF15" s="372"/>
      <c r="BNG15" s="372"/>
      <c r="BNH15" s="372"/>
      <c r="BNI15" s="372"/>
      <c r="BNJ15" s="372"/>
      <c r="BNK15" s="372"/>
      <c r="BNL15" s="372"/>
      <c r="BNM15" s="372"/>
      <c r="BNN15" s="372"/>
      <c r="BNO15" s="372"/>
      <c r="BNP15" s="372"/>
      <c r="BNQ15" s="372"/>
      <c r="BNR15" s="372"/>
      <c r="BNS15" s="372"/>
      <c r="BNT15" s="372"/>
      <c r="BNU15" s="372"/>
      <c r="BNV15" s="372"/>
      <c r="BNW15" s="372"/>
      <c r="BNX15" s="372"/>
      <c r="BNY15" s="372"/>
      <c r="BNZ15" s="372"/>
      <c r="BOA15" s="372"/>
      <c r="BOB15" s="372"/>
      <c r="BOC15" s="372"/>
      <c r="BOD15" s="372"/>
      <c r="BOE15" s="372"/>
      <c r="BOF15" s="372"/>
      <c r="BOG15" s="372"/>
      <c r="BOH15" s="372"/>
      <c r="BOI15" s="372"/>
      <c r="BOJ15" s="372"/>
      <c r="BOK15" s="372"/>
      <c r="BOL15" s="372"/>
      <c r="BOM15" s="372"/>
      <c r="BON15" s="372"/>
      <c r="BOO15" s="372"/>
      <c r="BOP15" s="372"/>
      <c r="BOQ15" s="372"/>
      <c r="BOR15" s="372"/>
      <c r="BOS15" s="372"/>
      <c r="BOT15" s="372"/>
      <c r="BOU15" s="372"/>
      <c r="BOV15" s="372"/>
      <c r="BOW15" s="372"/>
      <c r="BOX15" s="372"/>
      <c r="BOY15" s="372"/>
      <c r="BOZ15" s="372"/>
      <c r="BPA15" s="372"/>
      <c r="BPB15" s="372"/>
      <c r="BPC15" s="372"/>
      <c r="BPD15" s="372"/>
      <c r="BPE15" s="372"/>
      <c r="BPF15" s="372"/>
      <c r="BPG15" s="372"/>
      <c r="BPH15" s="372"/>
      <c r="BPI15" s="372"/>
      <c r="BPJ15" s="372"/>
      <c r="BPK15" s="372"/>
      <c r="BPL15" s="372"/>
      <c r="BPM15" s="372"/>
      <c r="BPN15" s="372"/>
      <c r="BPO15" s="372"/>
      <c r="BPP15" s="372"/>
      <c r="BPQ15" s="372"/>
      <c r="BPR15" s="372"/>
      <c r="BPS15" s="372"/>
      <c r="BPT15" s="372"/>
      <c r="BPU15" s="372"/>
      <c r="BPV15" s="372"/>
      <c r="BPW15" s="372"/>
      <c r="BPX15" s="372"/>
      <c r="BPY15" s="372"/>
      <c r="BPZ15" s="372"/>
      <c r="BQA15" s="372"/>
      <c r="BQB15" s="372"/>
      <c r="BQC15" s="372"/>
      <c r="BQD15" s="372"/>
      <c r="BQE15" s="372"/>
      <c r="BQF15" s="372"/>
      <c r="BQG15" s="372"/>
      <c r="BQH15" s="372"/>
      <c r="BQI15" s="372"/>
      <c r="BQJ15" s="372"/>
      <c r="BQK15" s="372"/>
      <c r="BQL15" s="372"/>
      <c r="BQM15" s="372"/>
      <c r="BQN15" s="372"/>
      <c r="BQO15" s="372"/>
      <c r="BQP15" s="372"/>
      <c r="BQQ15" s="372"/>
      <c r="BQR15" s="372"/>
      <c r="BQS15" s="372"/>
      <c r="BQT15" s="372"/>
      <c r="BQU15" s="372"/>
      <c r="BQV15" s="372"/>
      <c r="BQW15" s="372"/>
      <c r="BQX15" s="372"/>
      <c r="BQY15" s="372"/>
      <c r="BQZ15" s="372"/>
      <c r="BRA15" s="372"/>
      <c r="BRB15" s="372"/>
      <c r="BRC15" s="372"/>
      <c r="BRD15" s="372"/>
      <c r="BRE15" s="372"/>
      <c r="BRF15" s="372"/>
      <c r="BRG15" s="372"/>
      <c r="BRH15" s="372"/>
      <c r="BRI15" s="372"/>
      <c r="BRJ15" s="372"/>
      <c r="BRK15" s="372"/>
      <c r="BRL15" s="372"/>
      <c r="BRM15" s="372"/>
      <c r="BRN15" s="372"/>
      <c r="BRO15" s="372"/>
      <c r="BRP15" s="372"/>
      <c r="BRQ15" s="372"/>
      <c r="BRR15" s="372"/>
      <c r="BRS15" s="372"/>
      <c r="BRT15" s="372"/>
      <c r="BRU15" s="372"/>
      <c r="BRV15" s="372"/>
      <c r="BRW15" s="372"/>
      <c r="BRX15" s="372"/>
      <c r="BRY15" s="372"/>
      <c r="BRZ15" s="372"/>
      <c r="BSA15" s="372"/>
      <c r="BSB15" s="372"/>
      <c r="BSC15" s="372"/>
      <c r="BSD15" s="372"/>
      <c r="BSE15" s="372"/>
      <c r="BSF15" s="372"/>
      <c r="BSG15" s="372"/>
      <c r="BSH15" s="372"/>
      <c r="BSI15" s="372"/>
      <c r="BSJ15" s="372"/>
      <c r="BSK15" s="372"/>
      <c r="BSL15" s="372"/>
      <c r="BSM15" s="372"/>
      <c r="BSN15" s="372"/>
      <c r="BSO15" s="372"/>
      <c r="BSP15" s="372"/>
      <c r="BSQ15" s="372"/>
      <c r="BSR15" s="372"/>
      <c r="BSS15" s="372"/>
      <c r="BST15" s="372"/>
      <c r="BSU15" s="372"/>
      <c r="BSV15" s="372"/>
      <c r="BSW15" s="372"/>
      <c r="BSX15" s="372"/>
      <c r="BSY15" s="372"/>
      <c r="BSZ15" s="372"/>
      <c r="BTA15" s="372"/>
      <c r="BTB15" s="372"/>
      <c r="BTC15" s="372"/>
      <c r="BTD15" s="372"/>
      <c r="BTE15" s="372"/>
      <c r="BTF15" s="372"/>
      <c r="BTG15" s="372"/>
      <c r="BTH15" s="372"/>
      <c r="BTI15" s="372"/>
      <c r="BTJ15" s="372"/>
      <c r="BTK15" s="372"/>
      <c r="BTL15" s="372"/>
      <c r="BTM15" s="372"/>
      <c r="BTN15" s="372"/>
      <c r="BTO15" s="372"/>
      <c r="BTP15" s="372"/>
      <c r="BTQ15" s="372"/>
      <c r="BTR15" s="372"/>
      <c r="BTS15" s="372"/>
      <c r="BTT15" s="372"/>
      <c r="BTU15" s="372"/>
      <c r="BTV15" s="372"/>
      <c r="BTW15" s="372"/>
      <c r="BTX15" s="372"/>
      <c r="BTY15" s="372"/>
      <c r="BTZ15" s="372"/>
      <c r="BUA15" s="372"/>
      <c r="BUB15" s="372"/>
      <c r="BUC15" s="372"/>
      <c r="BUD15" s="372"/>
      <c r="BUE15" s="372"/>
      <c r="BUF15" s="372"/>
      <c r="BUG15" s="372"/>
      <c r="BUH15" s="372"/>
      <c r="BUI15" s="372"/>
      <c r="BUJ15" s="372"/>
      <c r="BUK15" s="372"/>
      <c r="BUL15" s="372"/>
      <c r="BUM15" s="372"/>
      <c r="BUN15" s="372"/>
      <c r="BUO15" s="372"/>
      <c r="BUP15" s="372"/>
      <c r="BUQ15" s="372"/>
      <c r="BUR15" s="372"/>
      <c r="BUS15" s="372"/>
      <c r="BUT15" s="372"/>
      <c r="BUU15" s="372"/>
      <c r="BUV15" s="372"/>
      <c r="BUW15" s="372"/>
      <c r="BUX15" s="372"/>
      <c r="BUY15" s="372"/>
      <c r="BUZ15" s="372"/>
      <c r="BVA15" s="372"/>
      <c r="BVB15" s="372"/>
      <c r="BVC15" s="372"/>
      <c r="BVD15" s="372"/>
      <c r="BVE15" s="372"/>
      <c r="BVF15" s="372"/>
      <c r="BVG15" s="372"/>
      <c r="BVH15" s="372"/>
      <c r="BVI15" s="372"/>
      <c r="BVJ15" s="372"/>
      <c r="BVK15" s="372"/>
      <c r="BVL15" s="372"/>
      <c r="BVM15" s="372"/>
      <c r="BVN15" s="372"/>
      <c r="BVO15" s="372"/>
      <c r="BVP15" s="372"/>
      <c r="BVQ15" s="372"/>
      <c r="BVR15" s="372"/>
      <c r="BVS15" s="372"/>
      <c r="BVT15" s="372"/>
      <c r="BVU15" s="372"/>
      <c r="BVV15" s="372"/>
      <c r="BVW15" s="372"/>
      <c r="BVX15" s="372"/>
      <c r="BVY15" s="372"/>
      <c r="BVZ15" s="372"/>
      <c r="BWA15" s="372"/>
      <c r="BWB15" s="372"/>
      <c r="BWC15" s="372"/>
      <c r="BWD15" s="372"/>
      <c r="BWE15" s="372"/>
      <c r="BWF15" s="372"/>
      <c r="BWG15" s="372"/>
      <c r="BWH15" s="372"/>
      <c r="BWI15" s="372"/>
      <c r="BWJ15" s="372"/>
      <c r="BWK15" s="372"/>
      <c r="BWL15" s="372"/>
      <c r="BWM15" s="372"/>
      <c r="BWN15" s="372"/>
      <c r="BWO15" s="372"/>
      <c r="BWP15" s="372"/>
      <c r="BWQ15" s="372"/>
      <c r="BWR15" s="372"/>
      <c r="BWS15" s="372"/>
      <c r="BWT15" s="372"/>
      <c r="BWU15" s="372"/>
      <c r="BWV15" s="372"/>
      <c r="BWW15" s="372"/>
      <c r="BWX15" s="372"/>
      <c r="BWY15" s="372"/>
      <c r="BWZ15" s="372"/>
      <c r="BXA15" s="372"/>
      <c r="BXB15" s="372"/>
      <c r="BXC15" s="372"/>
      <c r="BXD15" s="372"/>
      <c r="BXE15" s="372"/>
      <c r="BXF15" s="372"/>
      <c r="BXG15" s="372"/>
      <c r="BXH15" s="372"/>
      <c r="BXI15" s="372"/>
      <c r="BXJ15" s="372"/>
      <c r="BXK15" s="372"/>
      <c r="BXL15" s="372"/>
      <c r="BXM15" s="372"/>
      <c r="BXN15" s="372"/>
      <c r="BXO15" s="372"/>
      <c r="BXP15" s="372"/>
      <c r="BXQ15" s="372"/>
      <c r="BXR15" s="372"/>
      <c r="BXS15" s="372"/>
      <c r="BXT15" s="372"/>
      <c r="BXU15" s="372"/>
      <c r="BXV15" s="372"/>
      <c r="BXW15" s="372"/>
      <c r="BXX15" s="372"/>
      <c r="BXY15" s="372"/>
      <c r="BXZ15" s="372"/>
      <c r="BYA15" s="372"/>
      <c r="BYB15" s="372"/>
      <c r="BYC15" s="372"/>
      <c r="BYD15" s="372"/>
      <c r="BYE15" s="372"/>
      <c r="BYF15" s="372"/>
      <c r="BYG15" s="372"/>
      <c r="BYH15" s="372"/>
      <c r="BYI15" s="372"/>
      <c r="BYJ15" s="372"/>
      <c r="BYK15" s="372"/>
      <c r="BYL15" s="372"/>
      <c r="BYM15" s="372"/>
      <c r="BYN15" s="372"/>
      <c r="BYO15" s="372"/>
      <c r="BYP15" s="372"/>
      <c r="BYQ15" s="372"/>
      <c r="BYR15" s="372"/>
      <c r="BYS15" s="372"/>
      <c r="BYT15" s="372"/>
      <c r="BYU15" s="372"/>
      <c r="BYV15" s="372"/>
      <c r="BYW15" s="372"/>
      <c r="BYX15" s="372"/>
      <c r="BYY15" s="372"/>
      <c r="BYZ15" s="372"/>
      <c r="BZA15" s="372"/>
      <c r="BZB15" s="372"/>
      <c r="BZC15" s="372"/>
      <c r="BZD15" s="372"/>
      <c r="BZE15" s="372"/>
      <c r="BZF15" s="372"/>
      <c r="BZG15" s="372"/>
      <c r="BZH15" s="372"/>
      <c r="BZI15" s="372"/>
      <c r="BZJ15" s="372"/>
      <c r="BZK15" s="372"/>
      <c r="BZL15" s="372"/>
      <c r="BZM15" s="372"/>
      <c r="BZN15" s="372"/>
      <c r="BZO15" s="372"/>
      <c r="BZP15" s="372"/>
      <c r="BZQ15" s="372"/>
      <c r="BZR15" s="372"/>
      <c r="BZS15" s="372"/>
      <c r="BZT15" s="372"/>
      <c r="BZU15" s="372"/>
      <c r="BZV15" s="372"/>
      <c r="BZW15" s="372"/>
      <c r="BZX15" s="372"/>
      <c r="BZY15" s="372"/>
      <c r="BZZ15" s="372"/>
      <c r="CAA15" s="372"/>
      <c r="CAB15" s="372"/>
      <c r="CAC15" s="372"/>
      <c r="CAD15" s="372"/>
      <c r="CAE15" s="372"/>
      <c r="CAF15" s="372"/>
      <c r="CAG15" s="372"/>
      <c r="CAH15" s="372"/>
      <c r="CAI15" s="372"/>
      <c r="CAJ15" s="372"/>
      <c r="CAK15" s="372"/>
      <c r="CAL15" s="372"/>
      <c r="CAM15" s="372"/>
      <c r="CAN15" s="372"/>
      <c r="CAO15" s="372"/>
      <c r="CAP15" s="372"/>
      <c r="CAQ15" s="372"/>
      <c r="CAR15" s="372"/>
      <c r="CAS15" s="372"/>
      <c r="CAT15" s="372"/>
      <c r="CAU15" s="372"/>
      <c r="CAV15" s="372"/>
      <c r="CAW15" s="372"/>
      <c r="CAX15" s="372"/>
      <c r="CAY15" s="372"/>
      <c r="CAZ15" s="372"/>
      <c r="CBA15" s="372"/>
      <c r="CBB15" s="372"/>
      <c r="CBC15" s="372"/>
      <c r="CBD15" s="372"/>
      <c r="CBE15" s="372"/>
      <c r="CBF15" s="372"/>
      <c r="CBG15" s="372"/>
      <c r="CBH15" s="372"/>
      <c r="CBI15" s="372"/>
      <c r="CBJ15" s="372"/>
      <c r="CBK15" s="372"/>
      <c r="CBL15" s="372"/>
      <c r="CBM15" s="372"/>
      <c r="CBN15" s="372"/>
      <c r="CBO15" s="372"/>
      <c r="CBP15" s="372"/>
      <c r="CBQ15" s="372"/>
      <c r="CBR15" s="372"/>
      <c r="CBS15" s="372"/>
      <c r="CBT15" s="372"/>
      <c r="CBU15" s="372"/>
      <c r="CBV15" s="372"/>
      <c r="CBW15" s="372"/>
      <c r="CBX15" s="372"/>
      <c r="CBY15" s="372"/>
      <c r="CBZ15" s="372"/>
      <c r="CCA15" s="372"/>
      <c r="CCB15" s="372"/>
      <c r="CCC15" s="372"/>
      <c r="CCD15" s="372"/>
      <c r="CCE15" s="372"/>
      <c r="CCF15" s="372"/>
      <c r="CCG15" s="372"/>
      <c r="CCH15" s="372"/>
      <c r="CCI15" s="372"/>
      <c r="CCJ15" s="372"/>
      <c r="CCK15" s="372"/>
      <c r="CCL15" s="372"/>
      <c r="CCM15" s="372"/>
      <c r="CCN15" s="372"/>
      <c r="CCO15" s="372"/>
      <c r="CCP15" s="372"/>
      <c r="CCQ15" s="372"/>
      <c r="CCR15" s="372"/>
      <c r="CCS15" s="372"/>
      <c r="CCT15" s="372"/>
      <c r="CCU15" s="372"/>
      <c r="CCV15" s="372"/>
      <c r="CCW15" s="372"/>
      <c r="CCX15" s="372"/>
      <c r="CCY15" s="372"/>
      <c r="CCZ15" s="372"/>
      <c r="CDA15" s="372"/>
      <c r="CDB15" s="372"/>
      <c r="CDC15" s="372"/>
      <c r="CDD15" s="372"/>
      <c r="CDE15" s="372"/>
      <c r="CDF15" s="372"/>
      <c r="CDG15" s="372"/>
      <c r="CDH15" s="372"/>
      <c r="CDI15" s="372"/>
      <c r="CDJ15" s="372"/>
      <c r="CDK15" s="372"/>
      <c r="CDL15" s="372"/>
      <c r="CDM15" s="372"/>
      <c r="CDN15" s="372"/>
      <c r="CDO15" s="372"/>
      <c r="CDP15" s="372"/>
      <c r="CDQ15" s="372"/>
      <c r="CDR15" s="372"/>
      <c r="CDS15" s="372"/>
      <c r="CDT15" s="372"/>
      <c r="CDU15" s="372"/>
      <c r="CDV15" s="372"/>
      <c r="CDW15" s="372"/>
      <c r="CDX15" s="372"/>
      <c r="CDY15" s="372"/>
      <c r="CDZ15" s="372"/>
      <c r="CEA15" s="372"/>
      <c r="CEB15" s="372"/>
      <c r="CEC15" s="372"/>
      <c r="CED15" s="372"/>
      <c r="CEE15" s="372"/>
      <c r="CEF15" s="372"/>
      <c r="CEG15" s="372"/>
      <c r="CEH15" s="372"/>
      <c r="CEI15" s="372"/>
      <c r="CEJ15" s="372"/>
      <c r="CEK15" s="372"/>
      <c r="CEL15" s="372"/>
      <c r="CEM15" s="372"/>
      <c r="CEN15" s="372"/>
      <c r="CEO15" s="372"/>
      <c r="CEP15" s="372"/>
      <c r="CEQ15" s="372"/>
      <c r="CER15" s="372"/>
      <c r="CES15" s="372"/>
      <c r="CET15" s="372"/>
      <c r="CEU15" s="372"/>
      <c r="CEV15" s="372"/>
      <c r="CEW15" s="372"/>
      <c r="CEX15" s="372"/>
      <c r="CEY15" s="372"/>
      <c r="CEZ15" s="372"/>
      <c r="CFA15" s="372"/>
      <c r="CFB15" s="372"/>
      <c r="CFC15" s="372"/>
      <c r="CFD15" s="372"/>
      <c r="CFE15" s="372"/>
      <c r="CFF15" s="372"/>
      <c r="CFG15" s="372"/>
      <c r="CFH15" s="372"/>
      <c r="CFI15" s="372"/>
      <c r="CFJ15" s="372"/>
      <c r="CFK15" s="372"/>
      <c r="CFL15" s="372"/>
      <c r="CFM15" s="372"/>
      <c r="CFN15" s="372"/>
      <c r="CFO15" s="372"/>
      <c r="CFP15" s="372"/>
      <c r="CFQ15" s="372"/>
      <c r="CFR15" s="372"/>
      <c r="CFS15" s="372"/>
      <c r="CFT15" s="372"/>
      <c r="CFU15" s="372"/>
      <c r="CFV15" s="372"/>
    </row>
    <row r="16" spans="1:2206" s="177" customFormat="1" ht="25.5" customHeight="1">
      <c r="A16" s="599"/>
      <c r="B16" s="600"/>
      <c r="C16" s="267"/>
      <c r="D16" s="181"/>
      <c r="E16" s="264"/>
      <c r="F16" s="264"/>
      <c r="G16" s="264"/>
      <c r="H16" s="264"/>
      <c r="I16" s="264"/>
      <c r="J16" s="264"/>
      <c r="K16" s="264"/>
      <c r="L16" s="203"/>
      <c r="M16" s="601"/>
      <c r="N16" s="602"/>
      <c r="O16" s="203"/>
      <c r="P16" s="602"/>
      <c r="Q16" s="203"/>
      <c r="R16" s="602"/>
      <c r="S16" s="203"/>
      <c r="T16" s="602"/>
      <c r="U16" s="602"/>
      <c r="V16" s="602"/>
      <c r="W16" s="203"/>
      <c r="X16" s="372"/>
      <c r="Y16" s="372"/>
      <c r="Z16" s="372"/>
      <c r="AA16" s="372"/>
      <c r="AB16" s="372"/>
      <c r="AC16" s="372"/>
      <c r="AD16" s="372"/>
      <c r="AE16" s="372"/>
      <c r="AF16" s="372"/>
      <c r="AG16" s="372"/>
      <c r="AH16" s="372"/>
      <c r="AI16" s="372"/>
      <c r="AJ16" s="372"/>
      <c r="AK16" s="372"/>
      <c r="AL16" s="372"/>
      <c r="AM16" s="372"/>
      <c r="AN16" s="372"/>
      <c r="AO16" s="372"/>
      <c r="AP16" s="372"/>
      <c r="AQ16" s="372"/>
      <c r="AR16" s="372"/>
      <c r="AS16" s="372"/>
      <c r="AT16" s="372"/>
      <c r="AU16" s="372"/>
      <c r="AV16" s="372"/>
      <c r="AW16" s="372"/>
      <c r="AX16" s="372"/>
      <c r="AY16" s="372"/>
      <c r="AZ16" s="372"/>
      <c r="BA16" s="372"/>
      <c r="BB16" s="372"/>
      <c r="BC16" s="372"/>
      <c r="BD16" s="372"/>
      <c r="BE16" s="372"/>
      <c r="BF16" s="372"/>
      <c r="BG16" s="372"/>
      <c r="BH16" s="372"/>
      <c r="BI16" s="372"/>
      <c r="BJ16" s="372"/>
      <c r="BK16" s="372"/>
      <c r="BL16" s="372"/>
      <c r="BM16" s="372"/>
      <c r="BN16" s="372"/>
      <c r="BO16" s="372"/>
      <c r="BP16" s="372"/>
      <c r="BQ16" s="372"/>
      <c r="BR16" s="372"/>
      <c r="BS16" s="372"/>
      <c r="BT16" s="372"/>
      <c r="BU16" s="372"/>
      <c r="BV16" s="372"/>
      <c r="BW16" s="372"/>
      <c r="BX16" s="372"/>
      <c r="BY16" s="372"/>
      <c r="BZ16" s="372"/>
      <c r="CA16" s="372"/>
      <c r="CB16" s="372"/>
      <c r="CC16" s="372"/>
      <c r="CD16" s="372"/>
      <c r="CE16" s="372"/>
      <c r="CF16" s="372"/>
      <c r="CG16" s="372"/>
      <c r="CH16" s="372"/>
      <c r="CI16" s="372"/>
      <c r="CJ16" s="372"/>
      <c r="CK16" s="372"/>
      <c r="CL16" s="372"/>
      <c r="CM16" s="372"/>
      <c r="CN16" s="372"/>
      <c r="CO16" s="372"/>
      <c r="CP16" s="372"/>
      <c r="CQ16" s="372"/>
      <c r="CR16" s="372"/>
      <c r="CS16" s="372"/>
      <c r="CT16" s="372"/>
      <c r="CU16" s="372"/>
      <c r="CV16" s="372"/>
      <c r="CW16" s="372"/>
      <c r="CX16" s="372"/>
      <c r="CY16" s="372"/>
      <c r="CZ16" s="372"/>
      <c r="DA16" s="372"/>
      <c r="DB16" s="372"/>
      <c r="DC16" s="372"/>
      <c r="DD16" s="372"/>
      <c r="DE16" s="372"/>
      <c r="DF16" s="372"/>
      <c r="DG16" s="372"/>
      <c r="DH16" s="372"/>
      <c r="DI16" s="372"/>
      <c r="DJ16" s="372"/>
      <c r="DK16" s="372"/>
      <c r="DL16" s="372"/>
      <c r="DM16" s="372"/>
      <c r="DN16" s="372"/>
      <c r="DO16" s="372"/>
      <c r="DP16" s="372"/>
      <c r="DQ16" s="372"/>
      <c r="DR16" s="372"/>
      <c r="DS16" s="372"/>
      <c r="DT16" s="372"/>
      <c r="DU16" s="372"/>
      <c r="DV16" s="372"/>
      <c r="DW16" s="372"/>
      <c r="DX16" s="372"/>
      <c r="DY16" s="372"/>
      <c r="DZ16" s="372"/>
      <c r="EA16" s="372"/>
      <c r="EB16" s="372"/>
      <c r="EC16" s="372"/>
      <c r="ED16" s="372"/>
      <c r="EE16" s="372"/>
      <c r="EF16" s="372"/>
      <c r="EG16" s="372"/>
      <c r="EH16" s="372"/>
      <c r="EI16" s="372"/>
      <c r="EJ16" s="372"/>
      <c r="EK16" s="372"/>
      <c r="EL16" s="372"/>
      <c r="EM16" s="372"/>
      <c r="EN16" s="372"/>
      <c r="EO16" s="372"/>
      <c r="EP16" s="372"/>
      <c r="EQ16" s="372"/>
      <c r="ER16" s="372"/>
      <c r="ES16" s="372"/>
      <c r="ET16" s="372"/>
      <c r="EU16" s="372"/>
      <c r="EV16" s="372"/>
      <c r="EW16" s="372"/>
      <c r="EX16" s="372"/>
      <c r="EY16" s="372"/>
      <c r="EZ16" s="372"/>
      <c r="FA16" s="372"/>
      <c r="FB16" s="372"/>
      <c r="FC16" s="372"/>
      <c r="FD16" s="372"/>
      <c r="FE16" s="372"/>
      <c r="FF16" s="372"/>
      <c r="FG16" s="372"/>
      <c r="FH16" s="372"/>
      <c r="FI16" s="372"/>
      <c r="FJ16" s="372"/>
      <c r="FK16" s="372"/>
      <c r="FL16" s="372"/>
      <c r="FM16" s="372"/>
      <c r="FN16" s="372"/>
      <c r="FO16" s="372"/>
      <c r="FP16" s="372"/>
      <c r="FQ16" s="372"/>
      <c r="FR16" s="372"/>
      <c r="FS16" s="372"/>
      <c r="FT16" s="372"/>
      <c r="FU16" s="372"/>
      <c r="FV16" s="372"/>
      <c r="FW16" s="372"/>
      <c r="FX16" s="372"/>
      <c r="FY16" s="372"/>
      <c r="FZ16" s="372"/>
      <c r="GA16" s="372"/>
      <c r="GB16" s="372"/>
      <c r="GC16" s="372"/>
      <c r="GD16" s="372"/>
      <c r="GE16" s="372"/>
      <c r="GF16" s="372"/>
      <c r="GG16" s="372"/>
      <c r="GH16" s="372"/>
      <c r="GI16" s="372"/>
      <c r="GJ16" s="372"/>
      <c r="GK16" s="372"/>
      <c r="GL16" s="372"/>
      <c r="GM16" s="372"/>
      <c r="GN16" s="372"/>
      <c r="GO16" s="372"/>
      <c r="GP16" s="372"/>
      <c r="GQ16" s="372"/>
      <c r="GR16" s="372"/>
      <c r="GS16" s="372"/>
      <c r="GT16" s="372"/>
      <c r="GU16" s="372"/>
      <c r="GV16" s="372"/>
      <c r="GW16" s="372"/>
      <c r="GX16" s="372"/>
      <c r="GY16" s="372"/>
      <c r="GZ16" s="372"/>
      <c r="HA16" s="372"/>
      <c r="HB16" s="372"/>
      <c r="HC16" s="372"/>
      <c r="HD16" s="372"/>
      <c r="HE16" s="372"/>
      <c r="HF16" s="372"/>
      <c r="HG16" s="372"/>
      <c r="HH16" s="372"/>
      <c r="HI16" s="372"/>
      <c r="HJ16" s="372"/>
      <c r="HK16" s="372"/>
      <c r="HL16" s="372"/>
      <c r="HM16" s="372"/>
      <c r="HN16" s="372"/>
      <c r="HO16" s="372"/>
      <c r="HP16" s="372"/>
      <c r="HQ16" s="372"/>
      <c r="HR16" s="372"/>
      <c r="HS16" s="372"/>
      <c r="HT16" s="372"/>
      <c r="HU16" s="372"/>
      <c r="HV16" s="372"/>
      <c r="HW16" s="372"/>
      <c r="HX16" s="372"/>
      <c r="HY16" s="372"/>
      <c r="HZ16" s="372"/>
      <c r="IA16" s="372"/>
      <c r="IB16" s="372"/>
      <c r="IC16" s="372"/>
      <c r="ID16" s="372"/>
      <c r="IE16" s="372"/>
      <c r="IF16" s="372"/>
      <c r="IG16" s="372"/>
      <c r="IH16" s="372"/>
      <c r="II16" s="372"/>
      <c r="IJ16" s="372"/>
      <c r="IK16" s="372"/>
      <c r="IL16" s="372"/>
      <c r="IM16" s="372"/>
      <c r="IN16" s="372"/>
      <c r="IO16" s="372"/>
      <c r="IP16" s="372"/>
      <c r="IQ16" s="372"/>
      <c r="IR16" s="372"/>
      <c r="IS16" s="372"/>
      <c r="IT16" s="372"/>
      <c r="IU16" s="372"/>
      <c r="IV16" s="372"/>
      <c r="IW16" s="372"/>
      <c r="IX16" s="372"/>
      <c r="IY16" s="372"/>
      <c r="IZ16" s="372"/>
      <c r="JA16" s="372"/>
      <c r="JB16" s="372"/>
      <c r="JC16" s="372"/>
      <c r="JD16" s="372"/>
      <c r="JE16" s="372"/>
      <c r="JF16" s="372"/>
      <c r="JG16" s="372"/>
      <c r="JH16" s="372"/>
      <c r="JI16" s="372"/>
      <c r="JJ16" s="372"/>
      <c r="JK16" s="372"/>
      <c r="JL16" s="372"/>
      <c r="JM16" s="372"/>
      <c r="JN16" s="372"/>
      <c r="JO16" s="372"/>
      <c r="JP16" s="372"/>
      <c r="JQ16" s="372"/>
      <c r="JR16" s="372"/>
      <c r="JS16" s="372"/>
      <c r="JT16" s="372"/>
      <c r="JU16" s="372"/>
      <c r="JV16" s="372"/>
      <c r="JW16" s="372"/>
      <c r="JX16" s="372"/>
      <c r="JY16" s="372"/>
      <c r="JZ16" s="372"/>
      <c r="KA16" s="372"/>
      <c r="KB16" s="372"/>
      <c r="KC16" s="372"/>
      <c r="KD16" s="372"/>
      <c r="KE16" s="372"/>
      <c r="KF16" s="372"/>
      <c r="KG16" s="372"/>
      <c r="KH16" s="372"/>
      <c r="KI16" s="372"/>
      <c r="KJ16" s="372"/>
      <c r="KK16" s="372"/>
      <c r="KL16" s="372"/>
      <c r="KM16" s="372"/>
      <c r="KN16" s="372"/>
      <c r="KO16" s="372"/>
      <c r="KP16" s="372"/>
      <c r="KQ16" s="372"/>
      <c r="KR16" s="372"/>
      <c r="KS16" s="372"/>
      <c r="KT16" s="372"/>
      <c r="KU16" s="372"/>
      <c r="KV16" s="372"/>
      <c r="KW16" s="372"/>
      <c r="KX16" s="372"/>
      <c r="KY16" s="372"/>
      <c r="KZ16" s="372"/>
      <c r="LA16" s="372"/>
      <c r="LB16" s="372"/>
      <c r="LC16" s="372"/>
      <c r="LD16" s="372"/>
      <c r="LE16" s="372"/>
      <c r="LF16" s="372"/>
      <c r="LG16" s="372"/>
      <c r="LH16" s="372"/>
      <c r="LI16" s="372"/>
      <c r="LJ16" s="372"/>
      <c r="LK16" s="372"/>
      <c r="LL16" s="372"/>
      <c r="LM16" s="372"/>
      <c r="LN16" s="372"/>
      <c r="LO16" s="372"/>
      <c r="LP16" s="372"/>
      <c r="LQ16" s="372"/>
      <c r="LR16" s="372"/>
      <c r="LS16" s="372"/>
      <c r="LT16" s="372"/>
      <c r="LU16" s="372"/>
      <c r="LV16" s="372"/>
      <c r="LW16" s="372"/>
      <c r="LX16" s="372"/>
      <c r="LY16" s="372"/>
      <c r="LZ16" s="372"/>
      <c r="MA16" s="372"/>
      <c r="MB16" s="372"/>
      <c r="MC16" s="372"/>
      <c r="MD16" s="372"/>
      <c r="ME16" s="372"/>
      <c r="MF16" s="372"/>
      <c r="MG16" s="372"/>
      <c r="MH16" s="372"/>
      <c r="MI16" s="372"/>
      <c r="MJ16" s="372"/>
      <c r="MK16" s="372"/>
      <c r="ML16" s="372"/>
      <c r="MM16" s="372"/>
      <c r="MN16" s="372"/>
      <c r="MO16" s="372"/>
      <c r="MP16" s="372"/>
      <c r="MQ16" s="372"/>
      <c r="MR16" s="372"/>
      <c r="MS16" s="372"/>
      <c r="MT16" s="372"/>
      <c r="MU16" s="372"/>
      <c r="MV16" s="372"/>
      <c r="MW16" s="372"/>
      <c r="MX16" s="372"/>
      <c r="MY16" s="372"/>
      <c r="MZ16" s="372"/>
      <c r="NA16" s="372"/>
      <c r="NB16" s="372"/>
      <c r="NC16" s="372"/>
      <c r="ND16" s="372"/>
      <c r="NE16" s="372"/>
      <c r="NF16" s="372"/>
      <c r="NG16" s="372"/>
      <c r="NH16" s="372"/>
      <c r="NI16" s="372"/>
      <c r="NJ16" s="372"/>
      <c r="NK16" s="372"/>
      <c r="NL16" s="372"/>
      <c r="NM16" s="372"/>
      <c r="NN16" s="372"/>
      <c r="NO16" s="372"/>
      <c r="NP16" s="372"/>
      <c r="NQ16" s="372"/>
      <c r="NR16" s="372"/>
      <c r="NS16" s="372"/>
      <c r="NT16" s="372"/>
      <c r="NU16" s="372"/>
      <c r="NV16" s="372"/>
      <c r="NW16" s="372"/>
      <c r="NX16" s="372"/>
      <c r="NY16" s="372"/>
      <c r="NZ16" s="372"/>
      <c r="OA16" s="372"/>
      <c r="OB16" s="372"/>
      <c r="OC16" s="372"/>
      <c r="OD16" s="372"/>
      <c r="OE16" s="372"/>
      <c r="OF16" s="372"/>
      <c r="OG16" s="372"/>
      <c r="OH16" s="372"/>
      <c r="OI16" s="372"/>
      <c r="OJ16" s="372"/>
      <c r="OK16" s="372"/>
      <c r="OL16" s="372"/>
      <c r="OM16" s="372"/>
      <c r="ON16" s="372"/>
      <c r="OO16" s="372"/>
      <c r="OP16" s="372"/>
      <c r="OQ16" s="372"/>
      <c r="OR16" s="372"/>
      <c r="OS16" s="372"/>
      <c r="OT16" s="372"/>
      <c r="OU16" s="372"/>
      <c r="OV16" s="372"/>
      <c r="OW16" s="372"/>
      <c r="OX16" s="372"/>
      <c r="OY16" s="372"/>
      <c r="OZ16" s="372"/>
      <c r="PA16" s="372"/>
      <c r="PB16" s="372"/>
      <c r="PC16" s="372"/>
      <c r="PD16" s="372"/>
      <c r="PE16" s="372"/>
      <c r="PF16" s="372"/>
      <c r="PG16" s="372"/>
      <c r="PH16" s="372"/>
      <c r="PI16" s="372"/>
      <c r="PJ16" s="372"/>
      <c r="PK16" s="372"/>
      <c r="PL16" s="372"/>
      <c r="PM16" s="372"/>
      <c r="PN16" s="372"/>
      <c r="PO16" s="372"/>
      <c r="PP16" s="372"/>
      <c r="PQ16" s="372"/>
      <c r="PR16" s="372"/>
      <c r="PS16" s="372"/>
      <c r="PT16" s="372"/>
      <c r="PU16" s="372"/>
      <c r="PV16" s="372"/>
      <c r="PW16" s="372"/>
      <c r="PX16" s="372"/>
      <c r="PY16" s="372"/>
      <c r="PZ16" s="372"/>
      <c r="QA16" s="372"/>
      <c r="QB16" s="372"/>
      <c r="QC16" s="372"/>
      <c r="QD16" s="372"/>
      <c r="QE16" s="372"/>
      <c r="QF16" s="372"/>
      <c r="QG16" s="372"/>
      <c r="QH16" s="372"/>
      <c r="QI16" s="372"/>
      <c r="QJ16" s="372"/>
      <c r="QK16" s="372"/>
      <c r="QL16" s="372"/>
      <c r="QM16" s="372"/>
      <c r="QN16" s="372"/>
      <c r="QO16" s="372"/>
      <c r="QP16" s="372"/>
      <c r="QQ16" s="372"/>
      <c r="QR16" s="372"/>
      <c r="QS16" s="372"/>
      <c r="QT16" s="372"/>
      <c r="QU16" s="372"/>
      <c r="QV16" s="372"/>
      <c r="QW16" s="372"/>
      <c r="QX16" s="372"/>
      <c r="QY16" s="372"/>
      <c r="QZ16" s="372"/>
      <c r="RA16" s="372"/>
      <c r="RB16" s="372"/>
      <c r="RC16" s="372"/>
      <c r="RD16" s="372"/>
      <c r="RE16" s="372"/>
      <c r="RF16" s="372"/>
      <c r="RG16" s="372"/>
      <c r="RH16" s="372"/>
      <c r="RI16" s="372"/>
      <c r="RJ16" s="372"/>
      <c r="RK16" s="372"/>
      <c r="RL16" s="372"/>
      <c r="RM16" s="372"/>
      <c r="RN16" s="372"/>
      <c r="RO16" s="372"/>
      <c r="RP16" s="372"/>
      <c r="RQ16" s="372"/>
      <c r="RR16" s="372"/>
      <c r="RS16" s="372"/>
      <c r="RT16" s="372"/>
      <c r="RU16" s="372"/>
      <c r="RV16" s="372"/>
      <c r="RW16" s="372"/>
      <c r="RX16" s="372"/>
      <c r="RY16" s="372"/>
      <c r="RZ16" s="372"/>
      <c r="SA16" s="372"/>
      <c r="SB16" s="372"/>
      <c r="SC16" s="372"/>
      <c r="SD16" s="372"/>
      <c r="SE16" s="372"/>
      <c r="SF16" s="372"/>
      <c r="SG16" s="372"/>
      <c r="SH16" s="372"/>
      <c r="SI16" s="372"/>
      <c r="SJ16" s="372"/>
      <c r="SK16" s="372"/>
      <c r="SL16" s="372"/>
      <c r="SM16" s="372"/>
      <c r="SN16" s="372"/>
      <c r="SO16" s="372"/>
      <c r="SP16" s="372"/>
      <c r="SQ16" s="372"/>
      <c r="SR16" s="372"/>
      <c r="SS16" s="372"/>
      <c r="ST16" s="372"/>
      <c r="SU16" s="372"/>
      <c r="SV16" s="372"/>
      <c r="SW16" s="372"/>
      <c r="SX16" s="372"/>
      <c r="SY16" s="372"/>
      <c r="SZ16" s="372"/>
      <c r="TA16" s="372"/>
      <c r="TB16" s="372"/>
      <c r="TC16" s="372"/>
      <c r="TD16" s="372"/>
      <c r="TE16" s="372"/>
      <c r="TF16" s="372"/>
      <c r="TG16" s="372"/>
      <c r="TH16" s="372"/>
      <c r="TI16" s="372"/>
      <c r="TJ16" s="372"/>
      <c r="TK16" s="372"/>
      <c r="TL16" s="372"/>
      <c r="TM16" s="372"/>
      <c r="TN16" s="372"/>
      <c r="TO16" s="372"/>
      <c r="TP16" s="372"/>
      <c r="TQ16" s="372"/>
      <c r="TR16" s="372"/>
      <c r="TS16" s="372"/>
      <c r="TT16" s="372"/>
      <c r="TU16" s="372"/>
      <c r="TV16" s="372"/>
      <c r="TW16" s="372"/>
      <c r="TX16" s="372"/>
      <c r="TY16" s="372"/>
      <c r="TZ16" s="372"/>
      <c r="UA16" s="372"/>
      <c r="UB16" s="372"/>
      <c r="UC16" s="372"/>
      <c r="UD16" s="372"/>
      <c r="UE16" s="372"/>
      <c r="UF16" s="372"/>
      <c r="UG16" s="372"/>
      <c r="UH16" s="372"/>
      <c r="UI16" s="372"/>
      <c r="UJ16" s="372"/>
      <c r="UK16" s="372"/>
      <c r="UL16" s="372"/>
      <c r="UM16" s="372"/>
      <c r="UN16" s="372"/>
      <c r="UO16" s="372"/>
      <c r="UP16" s="372"/>
      <c r="UQ16" s="372"/>
      <c r="UR16" s="372"/>
      <c r="US16" s="372"/>
      <c r="UT16" s="372"/>
      <c r="UU16" s="372"/>
      <c r="UV16" s="372"/>
      <c r="UW16" s="372"/>
      <c r="UX16" s="372"/>
      <c r="UY16" s="372"/>
      <c r="UZ16" s="372"/>
      <c r="VA16" s="372"/>
      <c r="VB16" s="372"/>
      <c r="VC16" s="372"/>
      <c r="VD16" s="372"/>
      <c r="VE16" s="372"/>
      <c r="VF16" s="372"/>
      <c r="VG16" s="372"/>
      <c r="VH16" s="372"/>
      <c r="VI16" s="372"/>
      <c r="VJ16" s="372"/>
      <c r="VK16" s="372"/>
      <c r="VL16" s="372"/>
      <c r="VM16" s="372"/>
      <c r="VN16" s="372"/>
      <c r="VO16" s="372"/>
      <c r="VP16" s="372"/>
      <c r="VQ16" s="372"/>
      <c r="VR16" s="372"/>
      <c r="VS16" s="372"/>
      <c r="VT16" s="372"/>
      <c r="VU16" s="372"/>
      <c r="VV16" s="372"/>
      <c r="VW16" s="372"/>
      <c r="VX16" s="372"/>
      <c r="VY16" s="372"/>
      <c r="VZ16" s="372"/>
      <c r="WA16" s="372"/>
      <c r="WB16" s="372"/>
      <c r="WC16" s="372"/>
      <c r="WD16" s="372"/>
      <c r="WE16" s="372"/>
      <c r="WF16" s="372"/>
      <c r="WG16" s="372"/>
      <c r="WH16" s="372"/>
      <c r="WI16" s="372"/>
      <c r="WJ16" s="372"/>
      <c r="WK16" s="372"/>
      <c r="WL16" s="372"/>
      <c r="WM16" s="372"/>
      <c r="WN16" s="372"/>
      <c r="WO16" s="372"/>
      <c r="WP16" s="372"/>
      <c r="WQ16" s="372"/>
      <c r="WR16" s="372"/>
      <c r="WS16" s="372"/>
      <c r="WT16" s="372"/>
      <c r="WU16" s="372"/>
      <c r="WV16" s="372"/>
      <c r="WW16" s="372"/>
      <c r="WX16" s="372"/>
      <c r="WY16" s="372"/>
      <c r="WZ16" s="372"/>
      <c r="XA16" s="372"/>
      <c r="XB16" s="372"/>
      <c r="XC16" s="372"/>
      <c r="XD16" s="372"/>
      <c r="XE16" s="372"/>
      <c r="XF16" s="372"/>
      <c r="XG16" s="372"/>
      <c r="XH16" s="372"/>
      <c r="XI16" s="372"/>
      <c r="XJ16" s="372"/>
      <c r="XK16" s="372"/>
      <c r="XL16" s="372"/>
      <c r="XM16" s="372"/>
      <c r="XN16" s="372"/>
      <c r="XO16" s="372"/>
      <c r="XP16" s="372"/>
      <c r="XQ16" s="372"/>
      <c r="XR16" s="372"/>
      <c r="XS16" s="372"/>
      <c r="XT16" s="372"/>
      <c r="XU16" s="372"/>
      <c r="XV16" s="372"/>
      <c r="XW16" s="372"/>
      <c r="XX16" s="372"/>
      <c r="XY16" s="372"/>
      <c r="XZ16" s="372"/>
      <c r="YA16" s="372"/>
      <c r="YB16" s="372"/>
      <c r="YC16" s="372"/>
      <c r="YD16" s="372"/>
      <c r="YE16" s="372"/>
      <c r="YF16" s="372"/>
      <c r="YG16" s="372"/>
      <c r="YH16" s="372"/>
      <c r="YI16" s="372"/>
      <c r="YJ16" s="372"/>
      <c r="YK16" s="372"/>
      <c r="YL16" s="372"/>
      <c r="YM16" s="372"/>
      <c r="YN16" s="372"/>
      <c r="YO16" s="372"/>
      <c r="YP16" s="372"/>
      <c r="YQ16" s="372"/>
      <c r="YR16" s="372"/>
      <c r="YS16" s="372"/>
      <c r="YT16" s="372"/>
      <c r="YU16" s="372"/>
      <c r="YV16" s="372"/>
      <c r="YW16" s="372"/>
      <c r="YX16" s="372"/>
      <c r="YY16" s="372"/>
      <c r="YZ16" s="372"/>
      <c r="ZA16" s="372"/>
      <c r="ZB16" s="372"/>
      <c r="ZC16" s="372"/>
      <c r="ZD16" s="372"/>
      <c r="ZE16" s="372"/>
      <c r="ZF16" s="372"/>
      <c r="ZG16" s="372"/>
      <c r="ZH16" s="372"/>
      <c r="ZI16" s="372"/>
      <c r="ZJ16" s="372"/>
      <c r="ZK16" s="372"/>
      <c r="ZL16" s="372"/>
      <c r="ZM16" s="372"/>
      <c r="ZN16" s="372"/>
      <c r="ZO16" s="372"/>
      <c r="ZP16" s="372"/>
      <c r="ZQ16" s="372"/>
      <c r="ZR16" s="372"/>
      <c r="ZS16" s="372"/>
      <c r="ZT16" s="372"/>
      <c r="ZU16" s="372"/>
      <c r="ZV16" s="372"/>
      <c r="ZW16" s="372"/>
      <c r="ZX16" s="372"/>
      <c r="ZY16" s="372"/>
      <c r="ZZ16" s="372"/>
      <c r="AAA16" s="372"/>
      <c r="AAB16" s="372"/>
      <c r="AAC16" s="372"/>
      <c r="AAD16" s="372"/>
      <c r="AAE16" s="372"/>
      <c r="AAF16" s="372"/>
      <c r="AAG16" s="372"/>
      <c r="AAH16" s="372"/>
      <c r="AAI16" s="372"/>
      <c r="AAJ16" s="372"/>
      <c r="AAK16" s="372"/>
      <c r="AAL16" s="372"/>
      <c r="AAM16" s="372"/>
      <c r="AAN16" s="372"/>
      <c r="AAO16" s="372"/>
      <c r="AAP16" s="372"/>
      <c r="AAQ16" s="372"/>
      <c r="AAR16" s="372"/>
      <c r="AAS16" s="372"/>
      <c r="AAT16" s="372"/>
      <c r="AAU16" s="372"/>
      <c r="AAV16" s="372"/>
      <c r="AAW16" s="372"/>
      <c r="AAX16" s="372"/>
      <c r="AAY16" s="372"/>
      <c r="AAZ16" s="372"/>
      <c r="ABA16" s="372"/>
      <c r="ABB16" s="372"/>
      <c r="ABC16" s="372"/>
      <c r="ABD16" s="372"/>
      <c r="ABE16" s="372"/>
      <c r="ABF16" s="372"/>
      <c r="ABG16" s="372"/>
      <c r="ABH16" s="372"/>
      <c r="ABI16" s="372"/>
      <c r="ABJ16" s="372"/>
      <c r="ABK16" s="372"/>
      <c r="ABL16" s="372"/>
      <c r="ABM16" s="372"/>
      <c r="ABN16" s="372"/>
      <c r="ABO16" s="372"/>
      <c r="ABP16" s="372"/>
      <c r="ABQ16" s="372"/>
      <c r="ABR16" s="372"/>
      <c r="ABS16" s="372"/>
      <c r="ABT16" s="372"/>
      <c r="ABU16" s="372"/>
      <c r="ABV16" s="372"/>
      <c r="ABW16" s="372"/>
      <c r="ABX16" s="372"/>
      <c r="ABY16" s="372"/>
      <c r="ABZ16" s="372"/>
      <c r="ACA16" s="372"/>
      <c r="ACB16" s="372"/>
      <c r="ACC16" s="372"/>
      <c r="ACD16" s="372"/>
      <c r="ACE16" s="372"/>
      <c r="ACF16" s="372"/>
      <c r="ACG16" s="372"/>
      <c r="ACH16" s="372"/>
      <c r="ACI16" s="372"/>
      <c r="ACJ16" s="372"/>
      <c r="ACK16" s="372"/>
      <c r="ACL16" s="372"/>
      <c r="ACM16" s="372"/>
      <c r="ACN16" s="372"/>
      <c r="ACO16" s="372"/>
      <c r="ACP16" s="372"/>
      <c r="ACQ16" s="372"/>
      <c r="ACR16" s="372"/>
      <c r="ACS16" s="372"/>
      <c r="ACT16" s="372"/>
      <c r="ACU16" s="372"/>
      <c r="ACV16" s="372"/>
      <c r="ACW16" s="372"/>
      <c r="ACX16" s="372"/>
      <c r="ACY16" s="372"/>
      <c r="ACZ16" s="372"/>
      <c r="ADA16" s="372"/>
      <c r="ADB16" s="372"/>
      <c r="ADC16" s="372"/>
      <c r="ADD16" s="372"/>
      <c r="ADE16" s="372"/>
      <c r="ADF16" s="372"/>
      <c r="ADG16" s="372"/>
      <c r="ADH16" s="372"/>
      <c r="ADI16" s="372"/>
      <c r="ADJ16" s="372"/>
      <c r="ADK16" s="372"/>
      <c r="ADL16" s="372"/>
      <c r="ADM16" s="372"/>
      <c r="ADN16" s="372"/>
      <c r="ADO16" s="372"/>
      <c r="ADP16" s="372"/>
      <c r="ADQ16" s="372"/>
      <c r="ADR16" s="372"/>
      <c r="ADS16" s="372"/>
      <c r="ADT16" s="372"/>
      <c r="ADU16" s="372"/>
      <c r="ADV16" s="372"/>
      <c r="ADW16" s="372"/>
      <c r="ADX16" s="372"/>
      <c r="ADY16" s="372"/>
      <c r="ADZ16" s="372"/>
      <c r="AEA16" s="372"/>
      <c r="AEB16" s="372"/>
      <c r="AEC16" s="372"/>
      <c r="AED16" s="372"/>
      <c r="AEE16" s="372"/>
      <c r="AEF16" s="372"/>
      <c r="AEG16" s="372"/>
      <c r="AEH16" s="372"/>
      <c r="AEI16" s="372"/>
      <c r="AEJ16" s="372"/>
      <c r="AEK16" s="372"/>
      <c r="AEL16" s="372"/>
      <c r="AEM16" s="372"/>
      <c r="AEN16" s="372"/>
      <c r="AEO16" s="372"/>
      <c r="AEP16" s="372"/>
      <c r="AEQ16" s="372"/>
      <c r="AER16" s="372"/>
      <c r="AES16" s="372"/>
      <c r="AET16" s="372"/>
      <c r="AEU16" s="372"/>
      <c r="AEV16" s="372"/>
      <c r="AEW16" s="372"/>
      <c r="AEX16" s="372"/>
      <c r="AEY16" s="372"/>
      <c r="AEZ16" s="372"/>
      <c r="AFA16" s="372"/>
      <c r="AFB16" s="372"/>
      <c r="AFC16" s="372"/>
      <c r="AFD16" s="372"/>
      <c r="AFE16" s="372"/>
      <c r="AFF16" s="372"/>
      <c r="AFG16" s="372"/>
      <c r="AFH16" s="372"/>
      <c r="AFI16" s="372"/>
      <c r="AFJ16" s="372"/>
      <c r="AFK16" s="372"/>
      <c r="AFL16" s="372"/>
      <c r="AFM16" s="372"/>
      <c r="AFN16" s="372"/>
      <c r="AFO16" s="372"/>
      <c r="AFP16" s="372"/>
      <c r="AFQ16" s="372"/>
      <c r="AFR16" s="372"/>
      <c r="AFS16" s="372"/>
      <c r="AFT16" s="372"/>
      <c r="AFU16" s="372"/>
      <c r="AFV16" s="372"/>
      <c r="AFW16" s="372"/>
      <c r="AFX16" s="372"/>
      <c r="AFY16" s="372"/>
      <c r="AFZ16" s="372"/>
      <c r="AGA16" s="372"/>
      <c r="AGB16" s="372"/>
      <c r="AGC16" s="372"/>
      <c r="AGD16" s="372"/>
      <c r="AGE16" s="372"/>
      <c r="AGF16" s="372"/>
      <c r="AGG16" s="372"/>
      <c r="AGH16" s="372"/>
      <c r="AGI16" s="372"/>
      <c r="AGJ16" s="372"/>
      <c r="AGK16" s="372"/>
      <c r="AGL16" s="372"/>
      <c r="AGM16" s="372"/>
      <c r="AGN16" s="372"/>
      <c r="AGO16" s="372"/>
      <c r="AGP16" s="372"/>
      <c r="AGQ16" s="372"/>
      <c r="AGR16" s="372"/>
      <c r="AGS16" s="372"/>
      <c r="AGT16" s="372"/>
      <c r="AGU16" s="372"/>
      <c r="AGV16" s="372"/>
      <c r="AGW16" s="372"/>
      <c r="AGX16" s="372"/>
      <c r="AGY16" s="372"/>
      <c r="AGZ16" s="372"/>
      <c r="AHA16" s="372"/>
      <c r="AHB16" s="372"/>
      <c r="AHC16" s="372"/>
      <c r="AHD16" s="372"/>
      <c r="AHE16" s="372"/>
      <c r="AHF16" s="372"/>
      <c r="AHG16" s="372"/>
      <c r="AHH16" s="372"/>
      <c r="AHI16" s="372"/>
      <c r="AHJ16" s="372"/>
      <c r="AHK16" s="372"/>
      <c r="AHL16" s="372"/>
      <c r="AHM16" s="372"/>
      <c r="AHN16" s="372"/>
      <c r="AHO16" s="372"/>
      <c r="AHP16" s="372"/>
      <c r="AHQ16" s="372"/>
      <c r="AHR16" s="372"/>
      <c r="AHS16" s="372"/>
      <c r="AHT16" s="372"/>
      <c r="AHU16" s="372"/>
      <c r="AHV16" s="372"/>
      <c r="AHW16" s="372"/>
      <c r="AHX16" s="372"/>
      <c r="AHY16" s="372"/>
      <c r="AHZ16" s="372"/>
      <c r="AIA16" s="372"/>
      <c r="AIB16" s="372"/>
      <c r="AIC16" s="372"/>
      <c r="AID16" s="372"/>
      <c r="AIE16" s="372"/>
      <c r="AIF16" s="372"/>
      <c r="AIG16" s="372"/>
      <c r="AIH16" s="372"/>
      <c r="AII16" s="372"/>
      <c r="AIJ16" s="372"/>
      <c r="AIK16" s="372"/>
      <c r="AIL16" s="372"/>
      <c r="AIM16" s="372"/>
      <c r="AIN16" s="372"/>
      <c r="AIO16" s="372"/>
      <c r="AIP16" s="372"/>
      <c r="AIQ16" s="372"/>
      <c r="AIR16" s="372"/>
      <c r="AIS16" s="372"/>
      <c r="AIT16" s="372"/>
      <c r="AIU16" s="372"/>
      <c r="AIV16" s="372"/>
      <c r="AIW16" s="372"/>
      <c r="AIX16" s="372"/>
      <c r="AIY16" s="372"/>
      <c r="AIZ16" s="372"/>
      <c r="AJA16" s="372"/>
      <c r="AJB16" s="372"/>
      <c r="AJC16" s="372"/>
      <c r="AJD16" s="372"/>
      <c r="AJE16" s="372"/>
      <c r="AJF16" s="372"/>
      <c r="AJG16" s="372"/>
      <c r="AJH16" s="372"/>
      <c r="AJI16" s="372"/>
      <c r="AJJ16" s="372"/>
      <c r="AJK16" s="372"/>
      <c r="AJL16" s="372"/>
      <c r="AJM16" s="372"/>
      <c r="AJN16" s="372"/>
      <c r="AJO16" s="372"/>
      <c r="AJP16" s="372"/>
      <c r="AJQ16" s="372"/>
      <c r="AJR16" s="372"/>
      <c r="AJS16" s="372"/>
      <c r="AJT16" s="372"/>
      <c r="AJU16" s="372"/>
      <c r="AJV16" s="372"/>
      <c r="AJW16" s="372"/>
      <c r="AJX16" s="372"/>
      <c r="AJY16" s="372"/>
      <c r="AJZ16" s="372"/>
      <c r="AKA16" s="372"/>
      <c r="AKB16" s="372"/>
      <c r="AKC16" s="372"/>
      <c r="AKD16" s="372"/>
      <c r="AKE16" s="372"/>
      <c r="AKF16" s="372"/>
      <c r="AKG16" s="372"/>
      <c r="AKH16" s="372"/>
      <c r="AKI16" s="372"/>
      <c r="AKJ16" s="372"/>
      <c r="AKK16" s="372"/>
      <c r="AKL16" s="372"/>
      <c r="AKM16" s="372"/>
      <c r="AKN16" s="372"/>
      <c r="AKO16" s="372"/>
      <c r="AKP16" s="372"/>
      <c r="AKQ16" s="372"/>
      <c r="AKR16" s="372"/>
      <c r="AKS16" s="372"/>
      <c r="AKT16" s="372"/>
      <c r="AKU16" s="372"/>
      <c r="AKV16" s="372"/>
      <c r="AKW16" s="372"/>
      <c r="AKX16" s="372"/>
      <c r="AKY16" s="372"/>
      <c r="AKZ16" s="372"/>
      <c r="ALA16" s="372"/>
      <c r="ALB16" s="372"/>
      <c r="ALC16" s="372"/>
      <c r="ALD16" s="372"/>
      <c r="ALE16" s="372"/>
      <c r="ALF16" s="372"/>
      <c r="ALG16" s="372"/>
      <c r="ALH16" s="372"/>
      <c r="ALI16" s="372"/>
      <c r="ALJ16" s="372"/>
      <c r="ALK16" s="372"/>
      <c r="ALL16" s="372"/>
      <c r="ALM16" s="372"/>
      <c r="ALN16" s="372"/>
      <c r="ALO16" s="372"/>
      <c r="ALP16" s="372"/>
      <c r="ALQ16" s="372"/>
      <c r="ALR16" s="372"/>
      <c r="ALS16" s="372"/>
      <c r="ALT16" s="372"/>
      <c r="ALU16" s="372"/>
      <c r="ALV16" s="372"/>
      <c r="ALW16" s="372"/>
      <c r="ALX16" s="372"/>
      <c r="ALY16" s="372"/>
      <c r="ALZ16" s="372"/>
      <c r="AMA16" s="372"/>
      <c r="AMB16" s="372"/>
      <c r="AMC16" s="372"/>
      <c r="AMD16" s="372"/>
      <c r="AME16" s="372"/>
      <c r="AMF16" s="372"/>
      <c r="AMG16" s="372"/>
      <c r="AMH16" s="372"/>
      <c r="AMI16" s="372"/>
      <c r="AMJ16" s="372"/>
      <c r="AMK16" s="372"/>
      <c r="AML16" s="372"/>
      <c r="AMM16" s="372"/>
      <c r="AMN16" s="372"/>
      <c r="AMO16" s="372"/>
      <c r="AMP16" s="372"/>
      <c r="AMQ16" s="372"/>
      <c r="AMR16" s="372"/>
      <c r="AMS16" s="372"/>
      <c r="AMT16" s="372"/>
      <c r="AMU16" s="372"/>
      <c r="AMV16" s="372"/>
      <c r="AMW16" s="372"/>
      <c r="AMX16" s="372"/>
      <c r="AMY16" s="372"/>
      <c r="AMZ16" s="372"/>
      <c r="ANA16" s="372"/>
      <c r="ANB16" s="372"/>
      <c r="ANC16" s="372"/>
      <c r="AND16" s="372"/>
      <c r="ANE16" s="372"/>
      <c r="ANF16" s="372"/>
      <c r="ANG16" s="372"/>
      <c r="ANH16" s="372"/>
      <c r="ANI16" s="372"/>
      <c r="ANJ16" s="372"/>
      <c r="ANK16" s="372"/>
      <c r="ANL16" s="372"/>
      <c r="ANM16" s="372"/>
      <c r="ANN16" s="372"/>
      <c r="ANO16" s="372"/>
      <c r="ANP16" s="372"/>
      <c r="ANQ16" s="372"/>
      <c r="ANR16" s="372"/>
      <c r="ANS16" s="372"/>
      <c r="ANT16" s="372"/>
      <c r="ANU16" s="372"/>
      <c r="ANV16" s="372"/>
      <c r="ANW16" s="372"/>
      <c r="ANX16" s="372"/>
      <c r="ANY16" s="372"/>
      <c r="ANZ16" s="372"/>
      <c r="AOA16" s="372"/>
      <c r="AOB16" s="372"/>
      <c r="AOC16" s="372"/>
      <c r="AOD16" s="372"/>
      <c r="AOE16" s="372"/>
      <c r="AOF16" s="372"/>
      <c r="AOG16" s="372"/>
      <c r="AOH16" s="372"/>
      <c r="AOI16" s="372"/>
      <c r="AOJ16" s="372"/>
      <c r="AOK16" s="372"/>
      <c r="AOL16" s="372"/>
      <c r="AOM16" s="372"/>
      <c r="AON16" s="372"/>
      <c r="AOO16" s="372"/>
      <c r="AOP16" s="372"/>
      <c r="AOQ16" s="372"/>
      <c r="AOR16" s="372"/>
      <c r="AOS16" s="372"/>
      <c r="AOT16" s="372"/>
      <c r="AOU16" s="372"/>
      <c r="AOV16" s="372"/>
      <c r="AOW16" s="372"/>
      <c r="AOX16" s="372"/>
      <c r="AOY16" s="372"/>
      <c r="AOZ16" s="372"/>
      <c r="APA16" s="372"/>
      <c r="APB16" s="372"/>
      <c r="APC16" s="372"/>
      <c r="APD16" s="372"/>
      <c r="APE16" s="372"/>
      <c r="APF16" s="372"/>
      <c r="APG16" s="372"/>
      <c r="APH16" s="372"/>
      <c r="API16" s="372"/>
      <c r="APJ16" s="372"/>
      <c r="APK16" s="372"/>
      <c r="APL16" s="372"/>
      <c r="APM16" s="372"/>
      <c r="APN16" s="372"/>
      <c r="APO16" s="372"/>
      <c r="APP16" s="372"/>
      <c r="APQ16" s="372"/>
      <c r="APR16" s="372"/>
      <c r="APS16" s="372"/>
      <c r="APT16" s="372"/>
      <c r="APU16" s="372"/>
      <c r="APV16" s="372"/>
      <c r="APW16" s="372"/>
      <c r="APX16" s="372"/>
      <c r="APY16" s="372"/>
      <c r="APZ16" s="372"/>
      <c r="AQA16" s="372"/>
      <c r="AQB16" s="372"/>
      <c r="AQC16" s="372"/>
      <c r="AQD16" s="372"/>
      <c r="AQE16" s="372"/>
      <c r="AQF16" s="372"/>
      <c r="AQG16" s="372"/>
      <c r="AQH16" s="372"/>
      <c r="AQI16" s="372"/>
      <c r="AQJ16" s="372"/>
      <c r="AQK16" s="372"/>
      <c r="AQL16" s="372"/>
      <c r="AQM16" s="372"/>
      <c r="AQN16" s="372"/>
      <c r="AQO16" s="372"/>
      <c r="AQP16" s="372"/>
      <c r="AQQ16" s="372"/>
      <c r="AQR16" s="372"/>
      <c r="AQS16" s="372"/>
      <c r="AQT16" s="372"/>
      <c r="AQU16" s="372"/>
      <c r="AQV16" s="372"/>
      <c r="AQW16" s="372"/>
      <c r="AQX16" s="372"/>
      <c r="AQY16" s="372"/>
      <c r="AQZ16" s="372"/>
      <c r="ARA16" s="372"/>
      <c r="ARB16" s="372"/>
      <c r="ARC16" s="372"/>
      <c r="ARD16" s="372"/>
      <c r="ARE16" s="372"/>
      <c r="ARF16" s="372"/>
      <c r="ARG16" s="372"/>
      <c r="ARH16" s="372"/>
      <c r="ARI16" s="372"/>
      <c r="ARJ16" s="372"/>
      <c r="ARK16" s="372"/>
      <c r="ARL16" s="372"/>
      <c r="ARM16" s="372"/>
      <c r="ARN16" s="372"/>
      <c r="ARO16" s="372"/>
      <c r="ARP16" s="372"/>
      <c r="ARQ16" s="372"/>
      <c r="ARR16" s="372"/>
      <c r="ARS16" s="372"/>
      <c r="ART16" s="372"/>
      <c r="ARU16" s="372"/>
      <c r="ARV16" s="372"/>
      <c r="ARW16" s="372"/>
      <c r="ARX16" s="372"/>
      <c r="ARY16" s="372"/>
      <c r="ARZ16" s="372"/>
      <c r="ASA16" s="372"/>
      <c r="ASB16" s="372"/>
      <c r="ASC16" s="372"/>
      <c r="ASD16" s="372"/>
      <c r="ASE16" s="372"/>
      <c r="ASF16" s="372"/>
      <c r="ASG16" s="372"/>
      <c r="ASH16" s="372"/>
      <c r="ASI16" s="372"/>
      <c r="ASJ16" s="372"/>
      <c r="ASK16" s="372"/>
      <c r="ASL16" s="372"/>
      <c r="ASM16" s="372"/>
      <c r="ASN16" s="372"/>
      <c r="ASO16" s="372"/>
      <c r="ASP16" s="372"/>
      <c r="ASQ16" s="372"/>
      <c r="ASR16" s="372"/>
      <c r="ASS16" s="372"/>
      <c r="AST16" s="372"/>
      <c r="ASU16" s="372"/>
      <c r="ASV16" s="372"/>
      <c r="ASW16" s="372"/>
      <c r="ASX16" s="372"/>
      <c r="ASY16" s="372"/>
      <c r="ASZ16" s="372"/>
      <c r="ATA16" s="372"/>
      <c r="ATB16" s="372"/>
      <c r="ATC16" s="372"/>
      <c r="ATD16" s="372"/>
      <c r="ATE16" s="372"/>
      <c r="ATF16" s="372"/>
      <c r="ATG16" s="372"/>
      <c r="ATH16" s="372"/>
      <c r="ATI16" s="372"/>
      <c r="ATJ16" s="372"/>
      <c r="ATK16" s="372"/>
      <c r="ATL16" s="372"/>
      <c r="ATM16" s="372"/>
      <c r="ATN16" s="372"/>
      <c r="ATO16" s="372"/>
      <c r="ATP16" s="372"/>
      <c r="ATQ16" s="372"/>
      <c r="ATR16" s="372"/>
      <c r="ATS16" s="372"/>
      <c r="ATT16" s="372"/>
      <c r="ATU16" s="372"/>
      <c r="ATV16" s="372"/>
      <c r="ATW16" s="372"/>
      <c r="ATX16" s="372"/>
      <c r="ATY16" s="372"/>
      <c r="ATZ16" s="372"/>
      <c r="AUA16" s="372"/>
      <c r="AUB16" s="372"/>
      <c r="AUC16" s="372"/>
      <c r="AUD16" s="372"/>
      <c r="AUE16" s="372"/>
      <c r="AUF16" s="372"/>
      <c r="AUG16" s="372"/>
      <c r="AUH16" s="372"/>
      <c r="AUI16" s="372"/>
      <c r="AUJ16" s="372"/>
      <c r="AUK16" s="372"/>
      <c r="AUL16" s="372"/>
      <c r="AUM16" s="372"/>
      <c r="AUN16" s="372"/>
      <c r="AUO16" s="372"/>
      <c r="AUP16" s="372"/>
      <c r="AUQ16" s="372"/>
      <c r="AUR16" s="372"/>
      <c r="AUS16" s="372"/>
      <c r="AUT16" s="372"/>
      <c r="AUU16" s="372"/>
      <c r="AUV16" s="372"/>
      <c r="AUW16" s="372"/>
      <c r="AUX16" s="372"/>
      <c r="AUY16" s="372"/>
      <c r="AUZ16" s="372"/>
      <c r="AVA16" s="372"/>
      <c r="AVB16" s="372"/>
      <c r="AVC16" s="372"/>
      <c r="AVD16" s="372"/>
      <c r="AVE16" s="372"/>
      <c r="AVF16" s="372"/>
      <c r="AVG16" s="372"/>
      <c r="AVH16" s="372"/>
      <c r="AVI16" s="372"/>
      <c r="AVJ16" s="372"/>
      <c r="AVK16" s="372"/>
      <c r="AVL16" s="372"/>
      <c r="AVM16" s="372"/>
      <c r="AVN16" s="372"/>
      <c r="AVO16" s="372"/>
      <c r="AVP16" s="372"/>
      <c r="AVQ16" s="372"/>
      <c r="AVR16" s="372"/>
      <c r="AVS16" s="372"/>
      <c r="AVT16" s="372"/>
      <c r="AVU16" s="372"/>
      <c r="AVV16" s="372"/>
      <c r="AVW16" s="372"/>
      <c r="AVX16" s="372"/>
      <c r="AVY16" s="372"/>
      <c r="AVZ16" s="372"/>
      <c r="AWA16" s="372"/>
      <c r="AWB16" s="372"/>
      <c r="AWC16" s="372"/>
      <c r="AWD16" s="372"/>
      <c r="AWE16" s="372"/>
      <c r="AWF16" s="372"/>
      <c r="AWG16" s="372"/>
      <c r="AWH16" s="372"/>
      <c r="AWI16" s="372"/>
      <c r="AWJ16" s="372"/>
      <c r="AWK16" s="372"/>
      <c r="AWL16" s="372"/>
      <c r="AWM16" s="372"/>
      <c r="AWN16" s="372"/>
      <c r="AWO16" s="372"/>
      <c r="AWP16" s="372"/>
      <c r="AWQ16" s="372"/>
      <c r="AWR16" s="372"/>
      <c r="AWS16" s="372"/>
      <c r="AWT16" s="372"/>
      <c r="AWU16" s="372"/>
      <c r="AWV16" s="372"/>
      <c r="AWW16" s="372"/>
      <c r="AWX16" s="372"/>
      <c r="AWY16" s="372"/>
      <c r="AWZ16" s="372"/>
      <c r="AXA16" s="372"/>
      <c r="AXB16" s="372"/>
      <c r="AXC16" s="372"/>
      <c r="AXD16" s="372"/>
      <c r="AXE16" s="372"/>
      <c r="AXF16" s="372"/>
      <c r="AXG16" s="372"/>
      <c r="AXH16" s="372"/>
      <c r="AXI16" s="372"/>
      <c r="AXJ16" s="372"/>
      <c r="AXK16" s="372"/>
      <c r="AXL16" s="372"/>
      <c r="AXM16" s="372"/>
      <c r="AXN16" s="372"/>
      <c r="AXO16" s="372"/>
      <c r="AXP16" s="372"/>
      <c r="AXQ16" s="372"/>
      <c r="AXR16" s="372"/>
      <c r="AXS16" s="372"/>
      <c r="AXT16" s="372"/>
      <c r="AXU16" s="372"/>
      <c r="AXV16" s="372"/>
      <c r="AXW16" s="372"/>
      <c r="AXX16" s="372"/>
      <c r="AXY16" s="372"/>
      <c r="AXZ16" s="372"/>
      <c r="AYA16" s="372"/>
      <c r="AYB16" s="372"/>
      <c r="AYC16" s="372"/>
      <c r="AYD16" s="372"/>
      <c r="AYE16" s="372"/>
      <c r="AYF16" s="372"/>
      <c r="AYG16" s="372"/>
      <c r="AYH16" s="372"/>
      <c r="AYI16" s="372"/>
      <c r="AYJ16" s="372"/>
      <c r="AYK16" s="372"/>
      <c r="AYL16" s="372"/>
      <c r="AYM16" s="372"/>
      <c r="AYN16" s="372"/>
      <c r="AYO16" s="372"/>
      <c r="AYP16" s="372"/>
      <c r="AYQ16" s="372"/>
      <c r="AYR16" s="372"/>
      <c r="AYS16" s="372"/>
      <c r="AYT16" s="372"/>
      <c r="AYU16" s="372"/>
      <c r="AYV16" s="372"/>
      <c r="AYW16" s="372"/>
      <c r="AYX16" s="372"/>
      <c r="AYY16" s="372"/>
      <c r="AYZ16" s="372"/>
      <c r="AZA16" s="372"/>
      <c r="AZB16" s="372"/>
      <c r="AZC16" s="372"/>
      <c r="AZD16" s="372"/>
      <c r="AZE16" s="372"/>
      <c r="AZF16" s="372"/>
      <c r="AZG16" s="372"/>
      <c r="AZH16" s="372"/>
      <c r="AZI16" s="372"/>
      <c r="AZJ16" s="372"/>
      <c r="AZK16" s="372"/>
      <c r="AZL16" s="372"/>
      <c r="AZM16" s="372"/>
      <c r="AZN16" s="372"/>
      <c r="AZO16" s="372"/>
      <c r="AZP16" s="372"/>
      <c r="AZQ16" s="372"/>
      <c r="AZR16" s="372"/>
      <c r="AZS16" s="372"/>
      <c r="AZT16" s="372"/>
      <c r="AZU16" s="372"/>
      <c r="AZV16" s="372"/>
      <c r="AZW16" s="372"/>
      <c r="AZX16" s="372"/>
      <c r="AZY16" s="372"/>
      <c r="AZZ16" s="372"/>
      <c r="BAA16" s="372"/>
      <c r="BAB16" s="372"/>
      <c r="BAC16" s="372"/>
      <c r="BAD16" s="372"/>
      <c r="BAE16" s="372"/>
      <c r="BAF16" s="372"/>
      <c r="BAG16" s="372"/>
      <c r="BAH16" s="372"/>
      <c r="BAI16" s="372"/>
      <c r="BAJ16" s="372"/>
      <c r="BAK16" s="372"/>
      <c r="BAL16" s="372"/>
      <c r="BAM16" s="372"/>
      <c r="BAN16" s="372"/>
      <c r="BAO16" s="372"/>
      <c r="BAP16" s="372"/>
      <c r="BAQ16" s="372"/>
      <c r="BAR16" s="372"/>
      <c r="BAS16" s="372"/>
      <c r="BAT16" s="372"/>
      <c r="BAU16" s="372"/>
      <c r="BAV16" s="372"/>
      <c r="BAW16" s="372"/>
      <c r="BAX16" s="372"/>
      <c r="BAY16" s="372"/>
      <c r="BAZ16" s="372"/>
      <c r="BBA16" s="372"/>
      <c r="BBB16" s="372"/>
      <c r="BBC16" s="372"/>
      <c r="BBD16" s="372"/>
      <c r="BBE16" s="372"/>
      <c r="BBF16" s="372"/>
      <c r="BBG16" s="372"/>
      <c r="BBH16" s="372"/>
      <c r="BBI16" s="372"/>
      <c r="BBJ16" s="372"/>
      <c r="BBK16" s="372"/>
      <c r="BBL16" s="372"/>
      <c r="BBM16" s="372"/>
      <c r="BBN16" s="372"/>
      <c r="BBO16" s="372"/>
      <c r="BBP16" s="372"/>
      <c r="BBQ16" s="372"/>
      <c r="BBR16" s="372"/>
      <c r="BBS16" s="372"/>
      <c r="BBT16" s="372"/>
      <c r="BBU16" s="372"/>
      <c r="BBV16" s="372"/>
      <c r="BBW16" s="372"/>
      <c r="BBX16" s="372"/>
      <c r="BBY16" s="372"/>
      <c r="BBZ16" s="372"/>
      <c r="BCA16" s="372"/>
      <c r="BCB16" s="372"/>
      <c r="BCC16" s="372"/>
      <c r="BCD16" s="372"/>
      <c r="BCE16" s="372"/>
      <c r="BCF16" s="372"/>
      <c r="BCG16" s="372"/>
      <c r="BCH16" s="372"/>
      <c r="BCI16" s="372"/>
      <c r="BCJ16" s="372"/>
      <c r="BCK16" s="372"/>
      <c r="BCL16" s="372"/>
      <c r="BCM16" s="372"/>
      <c r="BCN16" s="372"/>
      <c r="BCO16" s="372"/>
      <c r="BCP16" s="372"/>
      <c r="BCQ16" s="372"/>
      <c r="BCR16" s="372"/>
      <c r="BCS16" s="372"/>
      <c r="BCT16" s="372"/>
      <c r="BCU16" s="372"/>
      <c r="BCV16" s="372"/>
      <c r="BCW16" s="372"/>
      <c r="BCX16" s="372"/>
      <c r="BCY16" s="372"/>
      <c r="BCZ16" s="372"/>
      <c r="BDA16" s="372"/>
      <c r="BDB16" s="372"/>
      <c r="BDC16" s="372"/>
      <c r="BDD16" s="372"/>
      <c r="BDE16" s="372"/>
      <c r="BDF16" s="372"/>
      <c r="BDG16" s="372"/>
      <c r="BDH16" s="372"/>
      <c r="BDI16" s="372"/>
      <c r="BDJ16" s="372"/>
      <c r="BDK16" s="372"/>
      <c r="BDL16" s="372"/>
      <c r="BDM16" s="372"/>
      <c r="BDN16" s="372"/>
      <c r="BDO16" s="372"/>
      <c r="BDP16" s="372"/>
      <c r="BDQ16" s="372"/>
      <c r="BDR16" s="372"/>
      <c r="BDS16" s="372"/>
      <c r="BDT16" s="372"/>
      <c r="BDU16" s="372"/>
      <c r="BDV16" s="372"/>
      <c r="BDW16" s="372"/>
      <c r="BDX16" s="372"/>
      <c r="BDY16" s="372"/>
      <c r="BDZ16" s="372"/>
      <c r="BEA16" s="372"/>
      <c r="BEB16" s="372"/>
      <c r="BEC16" s="372"/>
      <c r="BED16" s="372"/>
      <c r="BEE16" s="372"/>
      <c r="BEF16" s="372"/>
      <c r="BEG16" s="372"/>
      <c r="BEH16" s="372"/>
      <c r="BEI16" s="372"/>
      <c r="BEJ16" s="372"/>
      <c r="BEK16" s="372"/>
      <c r="BEL16" s="372"/>
      <c r="BEM16" s="372"/>
      <c r="BEN16" s="372"/>
      <c r="BEO16" s="372"/>
      <c r="BEP16" s="372"/>
      <c r="BEQ16" s="372"/>
      <c r="BER16" s="372"/>
      <c r="BES16" s="372"/>
      <c r="BET16" s="372"/>
      <c r="BEU16" s="372"/>
      <c r="BEV16" s="372"/>
      <c r="BEW16" s="372"/>
      <c r="BEX16" s="372"/>
      <c r="BEY16" s="372"/>
      <c r="BEZ16" s="372"/>
      <c r="BFA16" s="372"/>
      <c r="BFB16" s="372"/>
      <c r="BFC16" s="372"/>
      <c r="BFD16" s="372"/>
      <c r="BFE16" s="372"/>
      <c r="BFF16" s="372"/>
      <c r="BFG16" s="372"/>
      <c r="BFH16" s="372"/>
      <c r="BFI16" s="372"/>
      <c r="BFJ16" s="372"/>
      <c r="BFK16" s="372"/>
      <c r="BFL16" s="372"/>
      <c r="BFM16" s="372"/>
      <c r="BFN16" s="372"/>
      <c r="BFO16" s="372"/>
      <c r="BFP16" s="372"/>
      <c r="BFQ16" s="372"/>
      <c r="BFR16" s="372"/>
      <c r="BFS16" s="372"/>
      <c r="BFT16" s="372"/>
      <c r="BFU16" s="372"/>
      <c r="BFV16" s="372"/>
      <c r="BFW16" s="372"/>
      <c r="BFX16" s="372"/>
      <c r="BFY16" s="372"/>
      <c r="BFZ16" s="372"/>
      <c r="BGA16" s="372"/>
      <c r="BGB16" s="372"/>
      <c r="BGC16" s="372"/>
      <c r="BGD16" s="372"/>
      <c r="BGE16" s="372"/>
      <c r="BGF16" s="372"/>
      <c r="BGG16" s="372"/>
      <c r="BGH16" s="372"/>
      <c r="BGI16" s="372"/>
      <c r="BGJ16" s="372"/>
      <c r="BGK16" s="372"/>
      <c r="BGL16" s="372"/>
      <c r="BGM16" s="372"/>
      <c r="BGN16" s="372"/>
      <c r="BGO16" s="372"/>
      <c r="BGP16" s="372"/>
      <c r="BGQ16" s="372"/>
      <c r="BGR16" s="372"/>
      <c r="BGS16" s="372"/>
      <c r="BGT16" s="372"/>
      <c r="BGU16" s="372"/>
      <c r="BGV16" s="372"/>
      <c r="BGW16" s="372"/>
      <c r="BGX16" s="372"/>
      <c r="BGY16" s="372"/>
      <c r="BGZ16" s="372"/>
      <c r="BHA16" s="372"/>
      <c r="BHB16" s="372"/>
      <c r="BHC16" s="372"/>
      <c r="BHD16" s="372"/>
      <c r="BHE16" s="372"/>
      <c r="BHF16" s="372"/>
      <c r="BHG16" s="372"/>
      <c r="BHH16" s="372"/>
      <c r="BHI16" s="372"/>
      <c r="BHJ16" s="372"/>
      <c r="BHK16" s="372"/>
      <c r="BHL16" s="372"/>
      <c r="BHM16" s="372"/>
      <c r="BHN16" s="372"/>
      <c r="BHO16" s="372"/>
      <c r="BHP16" s="372"/>
      <c r="BHQ16" s="372"/>
      <c r="BHR16" s="372"/>
      <c r="BHS16" s="372"/>
      <c r="BHT16" s="372"/>
      <c r="BHU16" s="372"/>
      <c r="BHV16" s="372"/>
      <c r="BHW16" s="372"/>
      <c r="BHX16" s="372"/>
      <c r="BHY16" s="372"/>
      <c r="BHZ16" s="372"/>
      <c r="BIA16" s="372"/>
      <c r="BIB16" s="372"/>
      <c r="BIC16" s="372"/>
      <c r="BID16" s="372"/>
      <c r="BIE16" s="372"/>
      <c r="BIF16" s="372"/>
      <c r="BIG16" s="372"/>
      <c r="BIH16" s="372"/>
      <c r="BII16" s="372"/>
      <c r="BIJ16" s="372"/>
      <c r="BIK16" s="372"/>
      <c r="BIL16" s="372"/>
      <c r="BIM16" s="372"/>
      <c r="BIN16" s="372"/>
      <c r="BIO16" s="372"/>
      <c r="BIP16" s="372"/>
      <c r="BIQ16" s="372"/>
      <c r="BIR16" s="372"/>
      <c r="BIS16" s="372"/>
      <c r="BIT16" s="372"/>
      <c r="BIU16" s="372"/>
      <c r="BIV16" s="372"/>
      <c r="BIW16" s="372"/>
      <c r="BIX16" s="372"/>
      <c r="BIY16" s="372"/>
      <c r="BIZ16" s="372"/>
      <c r="BJA16" s="372"/>
      <c r="BJB16" s="372"/>
      <c r="BJC16" s="372"/>
      <c r="BJD16" s="372"/>
      <c r="BJE16" s="372"/>
      <c r="BJF16" s="372"/>
      <c r="BJG16" s="372"/>
      <c r="BJH16" s="372"/>
      <c r="BJI16" s="372"/>
      <c r="BJJ16" s="372"/>
      <c r="BJK16" s="372"/>
      <c r="BJL16" s="372"/>
      <c r="BJM16" s="372"/>
      <c r="BJN16" s="372"/>
      <c r="BJO16" s="372"/>
      <c r="BJP16" s="372"/>
      <c r="BJQ16" s="372"/>
      <c r="BJR16" s="372"/>
      <c r="BJS16" s="372"/>
      <c r="BJT16" s="372"/>
      <c r="BJU16" s="372"/>
      <c r="BJV16" s="372"/>
      <c r="BJW16" s="372"/>
      <c r="BJX16" s="372"/>
      <c r="BJY16" s="372"/>
      <c r="BJZ16" s="372"/>
      <c r="BKA16" s="372"/>
      <c r="BKB16" s="372"/>
      <c r="BKC16" s="372"/>
      <c r="BKD16" s="372"/>
      <c r="BKE16" s="372"/>
      <c r="BKF16" s="372"/>
      <c r="BKG16" s="372"/>
      <c r="BKH16" s="372"/>
      <c r="BKI16" s="372"/>
      <c r="BKJ16" s="372"/>
      <c r="BKK16" s="372"/>
      <c r="BKL16" s="372"/>
      <c r="BKM16" s="372"/>
      <c r="BKN16" s="372"/>
      <c r="BKO16" s="372"/>
      <c r="BKP16" s="372"/>
      <c r="BKQ16" s="372"/>
      <c r="BKR16" s="372"/>
      <c r="BKS16" s="372"/>
      <c r="BKT16" s="372"/>
      <c r="BKU16" s="372"/>
      <c r="BKV16" s="372"/>
      <c r="BKW16" s="372"/>
      <c r="BKX16" s="372"/>
      <c r="BKY16" s="372"/>
      <c r="BKZ16" s="372"/>
      <c r="BLA16" s="372"/>
      <c r="BLB16" s="372"/>
      <c r="BLC16" s="372"/>
      <c r="BLD16" s="372"/>
      <c r="BLE16" s="372"/>
      <c r="BLF16" s="372"/>
      <c r="BLG16" s="372"/>
      <c r="BLH16" s="372"/>
      <c r="BLI16" s="372"/>
      <c r="BLJ16" s="372"/>
      <c r="BLK16" s="372"/>
      <c r="BLL16" s="372"/>
      <c r="BLM16" s="372"/>
      <c r="BLN16" s="372"/>
      <c r="BLO16" s="372"/>
      <c r="BLP16" s="372"/>
      <c r="BLQ16" s="372"/>
      <c r="BLR16" s="372"/>
      <c r="BLS16" s="372"/>
      <c r="BLT16" s="372"/>
      <c r="BLU16" s="372"/>
      <c r="BLV16" s="372"/>
      <c r="BLW16" s="372"/>
      <c r="BLX16" s="372"/>
      <c r="BLY16" s="372"/>
      <c r="BLZ16" s="372"/>
      <c r="BMA16" s="372"/>
      <c r="BMB16" s="372"/>
      <c r="BMC16" s="372"/>
      <c r="BMD16" s="372"/>
      <c r="BME16" s="372"/>
      <c r="BMF16" s="372"/>
      <c r="BMG16" s="372"/>
      <c r="BMH16" s="372"/>
      <c r="BMI16" s="372"/>
      <c r="BMJ16" s="372"/>
      <c r="BMK16" s="372"/>
      <c r="BML16" s="372"/>
      <c r="BMM16" s="372"/>
      <c r="BMN16" s="372"/>
      <c r="BMO16" s="372"/>
      <c r="BMP16" s="372"/>
      <c r="BMQ16" s="372"/>
      <c r="BMR16" s="372"/>
      <c r="BMS16" s="372"/>
      <c r="BMT16" s="372"/>
      <c r="BMU16" s="372"/>
      <c r="BMV16" s="372"/>
      <c r="BMW16" s="372"/>
      <c r="BMX16" s="372"/>
      <c r="BMY16" s="372"/>
      <c r="BMZ16" s="372"/>
      <c r="BNA16" s="372"/>
      <c r="BNB16" s="372"/>
      <c r="BNC16" s="372"/>
      <c r="BND16" s="372"/>
      <c r="BNE16" s="372"/>
      <c r="BNF16" s="372"/>
      <c r="BNG16" s="372"/>
      <c r="BNH16" s="372"/>
      <c r="BNI16" s="372"/>
      <c r="BNJ16" s="372"/>
      <c r="BNK16" s="372"/>
      <c r="BNL16" s="372"/>
      <c r="BNM16" s="372"/>
      <c r="BNN16" s="372"/>
      <c r="BNO16" s="372"/>
      <c r="BNP16" s="372"/>
      <c r="BNQ16" s="372"/>
      <c r="BNR16" s="372"/>
      <c r="BNS16" s="372"/>
      <c r="BNT16" s="372"/>
      <c r="BNU16" s="372"/>
      <c r="BNV16" s="372"/>
      <c r="BNW16" s="372"/>
      <c r="BNX16" s="372"/>
      <c r="BNY16" s="372"/>
      <c r="BNZ16" s="372"/>
      <c r="BOA16" s="372"/>
      <c r="BOB16" s="372"/>
      <c r="BOC16" s="372"/>
      <c r="BOD16" s="372"/>
      <c r="BOE16" s="372"/>
      <c r="BOF16" s="372"/>
      <c r="BOG16" s="372"/>
      <c r="BOH16" s="372"/>
      <c r="BOI16" s="372"/>
      <c r="BOJ16" s="372"/>
      <c r="BOK16" s="372"/>
      <c r="BOL16" s="372"/>
      <c r="BOM16" s="372"/>
      <c r="BON16" s="372"/>
      <c r="BOO16" s="372"/>
      <c r="BOP16" s="372"/>
      <c r="BOQ16" s="372"/>
      <c r="BOR16" s="372"/>
      <c r="BOS16" s="372"/>
      <c r="BOT16" s="372"/>
      <c r="BOU16" s="372"/>
      <c r="BOV16" s="372"/>
      <c r="BOW16" s="372"/>
      <c r="BOX16" s="372"/>
      <c r="BOY16" s="372"/>
      <c r="BOZ16" s="372"/>
      <c r="BPA16" s="372"/>
      <c r="BPB16" s="372"/>
      <c r="BPC16" s="372"/>
      <c r="BPD16" s="372"/>
      <c r="BPE16" s="372"/>
      <c r="BPF16" s="372"/>
      <c r="BPG16" s="372"/>
      <c r="BPH16" s="372"/>
      <c r="BPI16" s="372"/>
      <c r="BPJ16" s="372"/>
      <c r="BPK16" s="372"/>
      <c r="BPL16" s="372"/>
      <c r="BPM16" s="372"/>
      <c r="BPN16" s="372"/>
      <c r="BPO16" s="372"/>
      <c r="BPP16" s="372"/>
      <c r="BPQ16" s="372"/>
      <c r="BPR16" s="372"/>
      <c r="BPS16" s="372"/>
      <c r="BPT16" s="372"/>
      <c r="BPU16" s="372"/>
      <c r="BPV16" s="372"/>
      <c r="BPW16" s="372"/>
      <c r="BPX16" s="372"/>
      <c r="BPY16" s="372"/>
      <c r="BPZ16" s="372"/>
      <c r="BQA16" s="372"/>
      <c r="BQB16" s="372"/>
      <c r="BQC16" s="372"/>
      <c r="BQD16" s="372"/>
      <c r="BQE16" s="372"/>
      <c r="BQF16" s="372"/>
      <c r="BQG16" s="372"/>
      <c r="BQH16" s="372"/>
      <c r="BQI16" s="372"/>
      <c r="BQJ16" s="372"/>
      <c r="BQK16" s="372"/>
      <c r="BQL16" s="372"/>
      <c r="BQM16" s="372"/>
      <c r="BQN16" s="372"/>
      <c r="BQO16" s="372"/>
      <c r="BQP16" s="372"/>
      <c r="BQQ16" s="372"/>
      <c r="BQR16" s="372"/>
      <c r="BQS16" s="372"/>
      <c r="BQT16" s="372"/>
      <c r="BQU16" s="372"/>
      <c r="BQV16" s="372"/>
      <c r="BQW16" s="372"/>
      <c r="BQX16" s="372"/>
      <c r="BQY16" s="372"/>
      <c r="BQZ16" s="372"/>
      <c r="BRA16" s="372"/>
      <c r="BRB16" s="372"/>
      <c r="BRC16" s="372"/>
      <c r="BRD16" s="372"/>
      <c r="BRE16" s="372"/>
      <c r="BRF16" s="372"/>
      <c r="BRG16" s="372"/>
      <c r="BRH16" s="372"/>
      <c r="BRI16" s="372"/>
      <c r="BRJ16" s="372"/>
      <c r="BRK16" s="372"/>
      <c r="BRL16" s="372"/>
      <c r="BRM16" s="372"/>
      <c r="BRN16" s="372"/>
      <c r="BRO16" s="372"/>
      <c r="BRP16" s="372"/>
      <c r="BRQ16" s="372"/>
      <c r="BRR16" s="372"/>
      <c r="BRS16" s="372"/>
      <c r="BRT16" s="372"/>
      <c r="BRU16" s="372"/>
      <c r="BRV16" s="372"/>
      <c r="BRW16" s="372"/>
      <c r="BRX16" s="372"/>
      <c r="BRY16" s="372"/>
      <c r="BRZ16" s="372"/>
      <c r="BSA16" s="372"/>
      <c r="BSB16" s="372"/>
      <c r="BSC16" s="372"/>
      <c r="BSD16" s="372"/>
      <c r="BSE16" s="372"/>
      <c r="BSF16" s="372"/>
      <c r="BSG16" s="372"/>
      <c r="BSH16" s="372"/>
      <c r="BSI16" s="372"/>
      <c r="BSJ16" s="372"/>
      <c r="BSK16" s="372"/>
      <c r="BSL16" s="372"/>
      <c r="BSM16" s="372"/>
      <c r="BSN16" s="372"/>
      <c r="BSO16" s="372"/>
      <c r="BSP16" s="372"/>
      <c r="BSQ16" s="372"/>
      <c r="BSR16" s="372"/>
      <c r="BSS16" s="372"/>
      <c r="BST16" s="372"/>
      <c r="BSU16" s="372"/>
      <c r="BSV16" s="372"/>
      <c r="BSW16" s="372"/>
      <c r="BSX16" s="372"/>
      <c r="BSY16" s="372"/>
      <c r="BSZ16" s="372"/>
      <c r="BTA16" s="372"/>
      <c r="BTB16" s="372"/>
      <c r="BTC16" s="372"/>
      <c r="BTD16" s="372"/>
      <c r="BTE16" s="372"/>
      <c r="BTF16" s="372"/>
      <c r="BTG16" s="372"/>
      <c r="BTH16" s="372"/>
      <c r="BTI16" s="372"/>
      <c r="BTJ16" s="372"/>
      <c r="BTK16" s="372"/>
      <c r="BTL16" s="372"/>
      <c r="BTM16" s="372"/>
      <c r="BTN16" s="372"/>
      <c r="BTO16" s="372"/>
      <c r="BTP16" s="372"/>
      <c r="BTQ16" s="372"/>
      <c r="BTR16" s="372"/>
      <c r="BTS16" s="372"/>
      <c r="BTT16" s="372"/>
      <c r="BTU16" s="372"/>
      <c r="BTV16" s="372"/>
      <c r="BTW16" s="372"/>
      <c r="BTX16" s="372"/>
      <c r="BTY16" s="372"/>
      <c r="BTZ16" s="372"/>
      <c r="BUA16" s="372"/>
      <c r="BUB16" s="372"/>
      <c r="BUC16" s="372"/>
      <c r="BUD16" s="372"/>
      <c r="BUE16" s="372"/>
      <c r="BUF16" s="372"/>
      <c r="BUG16" s="372"/>
      <c r="BUH16" s="372"/>
      <c r="BUI16" s="372"/>
      <c r="BUJ16" s="372"/>
      <c r="BUK16" s="372"/>
      <c r="BUL16" s="372"/>
      <c r="BUM16" s="372"/>
      <c r="BUN16" s="372"/>
      <c r="BUO16" s="372"/>
      <c r="BUP16" s="372"/>
      <c r="BUQ16" s="372"/>
      <c r="BUR16" s="372"/>
      <c r="BUS16" s="372"/>
      <c r="BUT16" s="372"/>
      <c r="BUU16" s="372"/>
      <c r="BUV16" s="372"/>
      <c r="BUW16" s="372"/>
      <c r="BUX16" s="372"/>
      <c r="BUY16" s="372"/>
      <c r="BUZ16" s="372"/>
      <c r="BVA16" s="372"/>
      <c r="BVB16" s="372"/>
      <c r="BVC16" s="372"/>
      <c r="BVD16" s="372"/>
      <c r="BVE16" s="372"/>
      <c r="BVF16" s="372"/>
      <c r="BVG16" s="372"/>
      <c r="BVH16" s="372"/>
      <c r="BVI16" s="372"/>
      <c r="BVJ16" s="372"/>
      <c r="BVK16" s="372"/>
      <c r="BVL16" s="372"/>
      <c r="BVM16" s="372"/>
      <c r="BVN16" s="372"/>
      <c r="BVO16" s="372"/>
      <c r="BVP16" s="372"/>
      <c r="BVQ16" s="372"/>
      <c r="BVR16" s="372"/>
      <c r="BVS16" s="372"/>
      <c r="BVT16" s="372"/>
      <c r="BVU16" s="372"/>
      <c r="BVV16" s="372"/>
      <c r="BVW16" s="372"/>
      <c r="BVX16" s="372"/>
      <c r="BVY16" s="372"/>
      <c r="BVZ16" s="372"/>
      <c r="BWA16" s="372"/>
      <c r="BWB16" s="372"/>
      <c r="BWC16" s="372"/>
      <c r="BWD16" s="372"/>
      <c r="BWE16" s="372"/>
      <c r="BWF16" s="372"/>
      <c r="BWG16" s="372"/>
      <c r="BWH16" s="372"/>
      <c r="BWI16" s="372"/>
      <c r="BWJ16" s="372"/>
      <c r="BWK16" s="372"/>
      <c r="BWL16" s="372"/>
      <c r="BWM16" s="372"/>
      <c r="BWN16" s="372"/>
      <c r="BWO16" s="372"/>
      <c r="BWP16" s="372"/>
      <c r="BWQ16" s="372"/>
      <c r="BWR16" s="372"/>
      <c r="BWS16" s="372"/>
      <c r="BWT16" s="372"/>
      <c r="BWU16" s="372"/>
      <c r="BWV16" s="372"/>
      <c r="BWW16" s="372"/>
      <c r="BWX16" s="372"/>
      <c r="BWY16" s="372"/>
      <c r="BWZ16" s="372"/>
      <c r="BXA16" s="372"/>
      <c r="BXB16" s="372"/>
      <c r="BXC16" s="372"/>
      <c r="BXD16" s="372"/>
      <c r="BXE16" s="372"/>
      <c r="BXF16" s="372"/>
      <c r="BXG16" s="372"/>
      <c r="BXH16" s="372"/>
      <c r="BXI16" s="372"/>
      <c r="BXJ16" s="372"/>
      <c r="BXK16" s="372"/>
      <c r="BXL16" s="372"/>
      <c r="BXM16" s="372"/>
      <c r="BXN16" s="372"/>
      <c r="BXO16" s="372"/>
      <c r="BXP16" s="372"/>
      <c r="BXQ16" s="372"/>
      <c r="BXR16" s="372"/>
      <c r="BXS16" s="372"/>
      <c r="BXT16" s="372"/>
      <c r="BXU16" s="372"/>
      <c r="BXV16" s="372"/>
      <c r="BXW16" s="372"/>
      <c r="BXX16" s="372"/>
      <c r="BXY16" s="372"/>
      <c r="BXZ16" s="372"/>
      <c r="BYA16" s="372"/>
      <c r="BYB16" s="372"/>
      <c r="BYC16" s="372"/>
      <c r="BYD16" s="372"/>
      <c r="BYE16" s="372"/>
      <c r="BYF16" s="372"/>
      <c r="BYG16" s="372"/>
      <c r="BYH16" s="372"/>
      <c r="BYI16" s="372"/>
      <c r="BYJ16" s="372"/>
      <c r="BYK16" s="372"/>
      <c r="BYL16" s="372"/>
      <c r="BYM16" s="372"/>
      <c r="BYN16" s="372"/>
      <c r="BYO16" s="372"/>
      <c r="BYP16" s="372"/>
      <c r="BYQ16" s="372"/>
      <c r="BYR16" s="372"/>
      <c r="BYS16" s="372"/>
      <c r="BYT16" s="372"/>
      <c r="BYU16" s="372"/>
      <c r="BYV16" s="372"/>
      <c r="BYW16" s="372"/>
      <c r="BYX16" s="372"/>
      <c r="BYY16" s="372"/>
      <c r="BYZ16" s="372"/>
      <c r="BZA16" s="372"/>
      <c r="BZB16" s="372"/>
      <c r="BZC16" s="372"/>
      <c r="BZD16" s="372"/>
      <c r="BZE16" s="372"/>
      <c r="BZF16" s="372"/>
      <c r="BZG16" s="372"/>
      <c r="BZH16" s="372"/>
      <c r="BZI16" s="372"/>
      <c r="BZJ16" s="372"/>
      <c r="BZK16" s="372"/>
      <c r="BZL16" s="372"/>
      <c r="BZM16" s="372"/>
      <c r="BZN16" s="372"/>
      <c r="BZO16" s="372"/>
      <c r="BZP16" s="372"/>
      <c r="BZQ16" s="372"/>
      <c r="BZR16" s="372"/>
      <c r="BZS16" s="372"/>
      <c r="BZT16" s="372"/>
      <c r="BZU16" s="372"/>
      <c r="BZV16" s="372"/>
      <c r="BZW16" s="372"/>
      <c r="BZX16" s="372"/>
      <c r="BZY16" s="372"/>
      <c r="BZZ16" s="372"/>
      <c r="CAA16" s="372"/>
      <c r="CAB16" s="372"/>
      <c r="CAC16" s="372"/>
      <c r="CAD16" s="372"/>
      <c r="CAE16" s="372"/>
      <c r="CAF16" s="372"/>
      <c r="CAG16" s="372"/>
      <c r="CAH16" s="372"/>
      <c r="CAI16" s="372"/>
      <c r="CAJ16" s="372"/>
      <c r="CAK16" s="372"/>
      <c r="CAL16" s="372"/>
      <c r="CAM16" s="372"/>
      <c r="CAN16" s="372"/>
      <c r="CAO16" s="372"/>
      <c r="CAP16" s="372"/>
      <c r="CAQ16" s="372"/>
      <c r="CAR16" s="372"/>
      <c r="CAS16" s="372"/>
      <c r="CAT16" s="372"/>
      <c r="CAU16" s="372"/>
      <c r="CAV16" s="372"/>
      <c r="CAW16" s="372"/>
      <c r="CAX16" s="372"/>
      <c r="CAY16" s="372"/>
      <c r="CAZ16" s="372"/>
      <c r="CBA16" s="372"/>
      <c r="CBB16" s="372"/>
      <c r="CBC16" s="372"/>
      <c r="CBD16" s="372"/>
      <c r="CBE16" s="372"/>
      <c r="CBF16" s="372"/>
      <c r="CBG16" s="372"/>
      <c r="CBH16" s="372"/>
      <c r="CBI16" s="372"/>
      <c r="CBJ16" s="372"/>
      <c r="CBK16" s="372"/>
      <c r="CBL16" s="372"/>
      <c r="CBM16" s="372"/>
      <c r="CBN16" s="372"/>
      <c r="CBO16" s="372"/>
      <c r="CBP16" s="372"/>
      <c r="CBQ16" s="372"/>
      <c r="CBR16" s="372"/>
      <c r="CBS16" s="372"/>
      <c r="CBT16" s="372"/>
      <c r="CBU16" s="372"/>
      <c r="CBV16" s="372"/>
      <c r="CBW16" s="372"/>
      <c r="CBX16" s="372"/>
      <c r="CBY16" s="372"/>
      <c r="CBZ16" s="372"/>
      <c r="CCA16" s="372"/>
      <c r="CCB16" s="372"/>
      <c r="CCC16" s="372"/>
      <c r="CCD16" s="372"/>
      <c r="CCE16" s="372"/>
      <c r="CCF16" s="372"/>
      <c r="CCG16" s="372"/>
      <c r="CCH16" s="372"/>
      <c r="CCI16" s="372"/>
      <c r="CCJ16" s="372"/>
      <c r="CCK16" s="372"/>
      <c r="CCL16" s="372"/>
      <c r="CCM16" s="372"/>
      <c r="CCN16" s="372"/>
      <c r="CCO16" s="372"/>
      <c r="CCP16" s="372"/>
      <c r="CCQ16" s="372"/>
      <c r="CCR16" s="372"/>
      <c r="CCS16" s="372"/>
      <c r="CCT16" s="372"/>
      <c r="CCU16" s="372"/>
      <c r="CCV16" s="372"/>
      <c r="CCW16" s="372"/>
      <c r="CCX16" s="372"/>
      <c r="CCY16" s="372"/>
      <c r="CCZ16" s="372"/>
      <c r="CDA16" s="372"/>
      <c r="CDB16" s="372"/>
      <c r="CDC16" s="372"/>
      <c r="CDD16" s="372"/>
      <c r="CDE16" s="372"/>
      <c r="CDF16" s="372"/>
      <c r="CDG16" s="372"/>
      <c r="CDH16" s="372"/>
      <c r="CDI16" s="372"/>
      <c r="CDJ16" s="372"/>
      <c r="CDK16" s="372"/>
      <c r="CDL16" s="372"/>
      <c r="CDM16" s="372"/>
      <c r="CDN16" s="372"/>
      <c r="CDO16" s="372"/>
      <c r="CDP16" s="372"/>
      <c r="CDQ16" s="372"/>
      <c r="CDR16" s="372"/>
      <c r="CDS16" s="372"/>
      <c r="CDT16" s="372"/>
      <c r="CDU16" s="372"/>
      <c r="CDV16" s="372"/>
      <c r="CDW16" s="372"/>
      <c r="CDX16" s="372"/>
      <c r="CDY16" s="372"/>
      <c r="CDZ16" s="372"/>
      <c r="CEA16" s="372"/>
      <c r="CEB16" s="372"/>
      <c r="CEC16" s="372"/>
      <c r="CED16" s="372"/>
      <c r="CEE16" s="372"/>
      <c r="CEF16" s="372"/>
      <c r="CEG16" s="372"/>
      <c r="CEH16" s="372"/>
      <c r="CEI16" s="372"/>
      <c r="CEJ16" s="372"/>
      <c r="CEK16" s="372"/>
      <c r="CEL16" s="372"/>
      <c r="CEM16" s="372"/>
      <c r="CEN16" s="372"/>
      <c r="CEO16" s="372"/>
      <c r="CEP16" s="372"/>
      <c r="CEQ16" s="372"/>
      <c r="CER16" s="372"/>
      <c r="CES16" s="372"/>
      <c r="CET16" s="372"/>
      <c r="CEU16" s="372"/>
      <c r="CEV16" s="372"/>
      <c r="CEW16" s="372"/>
      <c r="CEX16" s="372"/>
      <c r="CEY16" s="372"/>
      <c r="CEZ16" s="372"/>
      <c r="CFA16" s="372"/>
      <c r="CFB16" s="372"/>
      <c r="CFC16" s="372"/>
      <c r="CFD16" s="372"/>
      <c r="CFE16" s="372"/>
      <c r="CFF16" s="372"/>
      <c r="CFG16" s="372"/>
      <c r="CFH16" s="372"/>
      <c r="CFI16" s="372"/>
      <c r="CFJ16" s="372"/>
      <c r="CFK16" s="372"/>
      <c r="CFL16" s="372"/>
      <c r="CFM16" s="372"/>
      <c r="CFN16" s="372"/>
      <c r="CFO16" s="372"/>
      <c r="CFP16" s="372"/>
      <c r="CFQ16" s="372"/>
      <c r="CFR16" s="372"/>
      <c r="CFS16" s="372"/>
      <c r="CFT16" s="372"/>
      <c r="CFU16" s="372"/>
      <c r="CFV16" s="372"/>
    </row>
    <row r="17" spans="1:2206" s="177" customFormat="1" ht="25.5" customHeight="1">
      <c r="A17" s="599"/>
      <c r="B17" s="600"/>
      <c r="C17" s="267"/>
      <c r="D17" s="181"/>
      <c r="E17" s="264"/>
      <c r="F17" s="264"/>
      <c r="G17" s="264"/>
      <c r="H17" s="264"/>
      <c r="I17" s="264"/>
      <c r="J17" s="264"/>
      <c r="K17" s="264"/>
      <c r="L17" s="202"/>
      <c r="M17" s="603"/>
      <c r="N17" s="604"/>
      <c r="O17" s="202"/>
      <c r="P17" s="604"/>
      <c r="Q17" s="202"/>
      <c r="R17" s="604"/>
      <c r="S17" s="202"/>
      <c r="T17" s="604"/>
      <c r="U17" s="604"/>
      <c r="V17" s="604"/>
      <c r="W17" s="202"/>
      <c r="X17" s="372"/>
      <c r="Y17" s="372"/>
      <c r="Z17" s="372"/>
      <c r="AA17" s="372"/>
      <c r="AB17" s="372"/>
      <c r="AC17" s="372"/>
      <c r="AD17" s="372"/>
      <c r="AE17" s="372"/>
      <c r="AF17" s="372"/>
      <c r="AG17" s="372"/>
      <c r="AH17" s="372"/>
      <c r="AI17" s="372"/>
      <c r="AJ17" s="372"/>
      <c r="AK17" s="372"/>
      <c r="AL17" s="372"/>
      <c r="AM17" s="372"/>
      <c r="AN17" s="372"/>
      <c r="AO17" s="372"/>
      <c r="AP17" s="372"/>
      <c r="AQ17" s="372"/>
      <c r="AR17" s="372"/>
      <c r="AS17" s="372"/>
      <c r="AT17" s="372"/>
      <c r="AU17" s="372"/>
      <c r="AV17" s="372"/>
      <c r="AW17" s="372"/>
      <c r="AX17" s="372"/>
      <c r="AY17" s="372"/>
      <c r="AZ17" s="372"/>
      <c r="BA17" s="372"/>
      <c r="BB17" s="372"/>
      <c r="BC17" s="372"/>
      <c r="BD17" s="372"/>
      <c r="BE17" s="372"/>
      <c r="BF17" s="372"/>
      <c r="BG17" s="372"/>
      <c r="BH17" s="372"/>
      <c r="BI17" s="372"/>
      <c r="BJ17" s="372"/>
      <c r="BK17" s="372"/>
      <c r="BL17" s="372"/>
      <c r="BM17" s="372"/>
      <c r="BN17" s="372"/>
      <c r="BO17" s="372"/>
      <c r="BP17" s="372"/>
      <c r="BQ17" s="372"/>
      <c r="BR17" s="372"/>
      <c r="BS17" s="372"/>
      <c r="BT17" s="372"/>
      <c r="BU17" s="372"/>
      <c r="BV17" s="372"/>
      <c r="BW17" s="372"/>
      <c r="BX17" s="372"/>
      <c r="BY17" s="372"/>
      <c r="BZ17" s="372"/>
      <c r="CA17" s="372"/>
      <c r="CB17" s="372"/>
      <c r="CC17" s="372"/>
      <c r="CD17" s="372"/>
      <c r="CE17" s="372"/>
      <c r="CF17" s="372"/>
      <c r="CG17" s="372"/>
      <c r="CH17" s="372"/>
      <c r="CI17" s="372"/>
      <c r="CJ17" s="372"/>
      <c r="CK17" s="372"/>
      <c r="CL17" s="372"/>
      <c r="CM17" s="372"/>
      <c r="CN17" s="372"/>
      <c r="CO17" s="372"/>
      <c r="CP17" s="372"/>
      <c r="CQ17" s="372"/>
      <c r="CR17" s="372"/>
      <c r="CS17" s="372"/>
      <c r="CT17" s="372"/>
      <c r="CU17" s="372"/>
      <c r="CV17" s="372"/>
      <c r="CW17" s="372"/>
      <c r="CX17" s="372"/>
      <c r="CY17" s="372"/>
      <c r="CZ17" s="372"/>
      <c r="DA17" s="372"/>
      <c r="DB17" s="372"/>
      <c r="DC17" s="372"/>
      <c r="DD17" s="372"/>
      <c r="DE17" s="372"/>
      <c r="DF17" s="372"/>
      <c r="DG17" s="372"/>
      <c r="DH17" s="372"/>
      <c r="DI17" s="372"/>
      <c r="DJ17" s="372"/>
      <c r="DK17" s="372"/>
      <c r="DL17" s="372"/>
      <c r="DM17" s="372"/>
      <c r="DN17" s="372"/>
      <c r="DO17" s="372"/>
      <c r="DP17" s="372"/>
      <c r="DQ17" s="372"/>
      <c r="DR17" s="372"/>
      <c r="DS17" s="372"/>
      <c r="DT17" s="372"/>
      <c r="DU17" s="372"/>
      <c r="DV17" s="372"/>
      <c r="DW17" s="372"/>
      <c r="DX17" s="372"/>
      <c r="DY17" s="372"/>
      <c r="DZ17" s="372"/>
      <c r="EA17" s="372"/>
      <c r="EB17" s="372"/>
      <c r="EC17" s="372"/>
      <c r="ED17" s="372"/>
      <c r="EE17" s="372"/>
      <c r="EF17" s="372"/>
      <c r="EG17" s="372"/>
      <c r="EH17" s="372"/>
      <c r="EI17" s="372"/>
      <c r="EJ17" s="372"/>
      <c r="EK17" s="372"/>
      <c r="EL17" s="372"/>
      <c r="EM17" s="372"/>
      <c r="EN17" s="372"/>
      <c r="EO17" s="372"/>
      <c r="EP17" s="372"/>
      <c r="EQ17" s="372"/>
      <c r="ER17" s="372"/>
      <c r="ES17" s="372"/>
      <c r="ET17" s="372"/>
      <c r="EU17" s="372"/>
      <c r="EV17" s="372"/>
      <c r="EW17" s="372"/>
      <c r="EX17" s="372"/>
      <c r="EY17" s="372"/>
      <c r="EZ17" s="372"/>
      <c r="FA17" s="372"/>
      <c r="FB17" s="372"/>
      <c r="FC17" s="372"/>
      <c r="FD17" s="372"/>
      <c r="FE17" s="372"/>
      <c r="FF17" s="372"/>
      <c r="FG17" s="372"/>
      <c r="FH17" s="372"/>
      <c r="FI17" s="372"/>
      <c r="FJ17" s="372"/>
      <c r="FK17" s="372"/>
      <c r="FL17" s="372"/>
      <c r="FM17" s="372"/>
      <c r="FN17" s="372"/>
      <c r="FO17" s="372"/>
      <c r="FP17" s="372"/>
      <c r="FQ17" s="372"/>
      <c r="FR17" s="372"/>
      <c r="FS17" s="372"/>
      <c r="FT17" s="372"/>
      <c r="FU17" s="372"/>
      <c r="FV17" s="372"/>
      <c r="FW17" s="372"/>
      <c r="FX17" s="372"/>
      <c r="FY17" s="372"/>
      <c r="FZ17" s="372"/>
      <c r="GA17" s="372"/>
      <c r="GB17" s="372"/>
      <c r="GC17" s="372"/>
      <c r="GD17" s="372"/>
      <c r="GE17" s="372"/>
      <c r="GF17" s="372"/>
      <c r="GG17" s="372"/>
      <c r="GH17" s="372"/>
      <c r="GI17" s="372"/>
      <c r="GJ17" s="372"/>
      <c r="GK17" s="372"/>
      <c r="GL17" s="372"/>
      <c r="GM17" s="372"/>
      <c r="GN17" s="372"/>
      <c r="GO17" s="372"/>
      <c r="GP17" s="372"/>
      <c r="GQ17" s="372"/>
      <c r="GR17" s="372"/>
      <c r="GS17" s="372"/>
      <c r="GT17" s="372"/>
      <c r="GU17" s="372"/>
      <c r="GV17" s="372"/>
      <c r="GW17" s="372"/>
      <c r="GX17" s="372"/>
      <c r="GY17" s="372"/>
      <c r="GZ17" s="372"/>
      <c r="HA17" s="372"/>
      <c r="HB17" s="372"/>
      <c r="HC17" s="372"/>
      <c r="HD17" s="372"/>
      <c r="HE17" s="372"/>
      <c r="HF17" s="372"/>
      <c r="HG17" s="372"/>
      <c r="HH17" s="372"/>
      <c r="HI17" s="372"/>
      <c r="HJ17" s="372"/>
      <c r="HK17" s="372"/>
      <c r="HL17" s="372"/>
      <c r="HM17" s="372"/>
      <c r="HN17" s="372"/>
      <c r="HO17" s="372"/>
      <c r="HP17" s="372"/>
      <c r="HQ17" s="372"/>
      <c r="HR17" s="372"/>
      <c r="HS17" s="372"/>
      <c r="HT17" s="372"/>
      <c r="HU17" s="372"/>
      <c r="HV17" s="372"/>
      <c r="HW17" s="372"/>
      <c r="HX17" s="372"/>
      <c r="HY17" s="372"/>
      <c r="HZ17" s="372"/>
      <c r="IA17" s="372"/>
      <c r="IB17" s="372"/>
      <c r="IC17" s="372"/>
      <c r="ID17" s="372"/>
      <c r="IE17" s="372"/>
      <c r="IF17" s="372"/>
      <c r="IG17" s="372"/>
      <c r="IH17" s="372"/>
      <c r="II17" s="372"/>
      <c r="IJ17" s="372"/>
      <c r="IK17" s="372"/>
      <c r="IL17" s="372"/>
      <c r="IM17" s="372"/>
      <c r="IN17" s="372"/>
      <c r="IO17" s="372"/>
      <c r="IP17" s="372"/>
      <c r="IQ17" s="372"/>
      <c r="IR17" s="372"/>
      <c r="IS17" s="372"/>
      <c r="IT17" s="372"/>
      <c r="IU17" s="372"/>
      <c r="IV17" s="372"/>
      <c r="IW17" s="372"/>
      <c r="IX17" s="372"/>
      <c r="IY17" s="372"/>
      <c r="IZ17" s="372"/>
      <c r="JA17" s="372"/>
      <c r="JB17" s="372"/>
      <c r="JC17" s="372"/>
      <c r="JD17" s="372"/>
      <c r="JE17" s="372"/>
      <c r="JF17" s="372"/>
      <c r="JG17" s="372"/>
      <c r="JH17" s="372"/>
      <c r="JI17" s="372"/>
      <c r="JJ17" s="372"/>
      <c r="JK17" s="372"/>
      <c r="JL17" s="372"/>
      <c r="JM17" s="372"/>
      <c r="JN17" s="372"/>
      <c r="JO17" s="372"/>
      <c r="JP17" s="372"/>
      <c r="JQ17" s="372"/>
      <c r="JR17" s="372"/>
      <c r="JS17" s="372"/>
      <c r="JT17" s="372"/>
      <c r="JU17" s="372"/>
      <c r="JV17" s="372"/>
      <c r="JW17" s="372"/>
      <c r="JX17" s="372"/>
      <c r="JY17" s="372"/>
      <c r="JZ17" s="372"/>
      <c r="KA17" s="372"/>
      <c r="KB17" s="372"/>
      <c r="KC17" s="372"/>
      <c r="KD17" s="372"/>
      <c r="KE17" s="372"/>
      <c r="KF17" s="372"/>
      <c r="KG17" s="372"/>
      <c r="KH17" s="372"/>
      <c r="KI17" s="372"/>
      <c r="KJ17" s="372"/>
      <c r="KK17" s="372"/>
      <c r="KL17" s="372"/>
      <c r="KM17" s="372"/>
      <c r="KN17" s="372"/>
      <c r="KO17" s="372"/>
      <c r="KP17" s="372"/>
      <c r="KQ17" s="372"/>
      <c r="KR17" s="372"/>
      <c r="KS17" s="372"/>
      <c r="KT17" s="372"/>
      <c r="KU17" s="372"/>
      <c r="KV17" s="372"/>
      <c r="KW17" s="372"/>
      <c r="KX17" s="372"/>
      <c r="KY17" s="372"/>
      <c r="KZ17" s="372"/>
      <c r="LA17" s="372"/>
      <c r="LB17" s="372"/>
      <c r="LC17" s="372"/>
      <c r="LD17" s="372"/>
      <c r="LE17" s="372"/>
      <c r="LF17" s="372"/>
      <c r="LG17" s="372"/>
      <c r="LH17" s="372"/>
      <c r="LI17" s="372"/>
      <c r="LJ17" s="372"/>
      <c r="LK17" s="372"/>
      <c r="LL17" s="372"/>
      <c r="LM17" s="372"/>
      <c r="LN17" s="372"/>
      <c r="LO17" s="372"/>
      <c r="LP17" s="372"/>
      <c r="LQ17" s="372"/>
      <c r="LR17" s="372"/>
      <c r="LS17" s="372"/>
      <c r="LT17" s="372"/>
      <c r="LU17" s="372"/>
      <c r="LV17" s="372"/>
      <c r="LW17" s="372"/>
      <c r="LX17" s="372"/>
      <c r="LY17" s="372"/>
      <c r="LZ17" s="372"/>
      <c r="MA17" s="372"/>
      <c r="MB17" s="372"/>
      <c r="MC17" s="372"/>
      <c r="MD17" s="372"/>
      <c r="ME17" s="372"/>
      <c r="MF17" s="372"/>
      <c r="MG17" s="372"/>
      <c r="MH17" s="372"/>
      <c r="MI17" s="372"/>
      <c r="MJ17" s="372"/>
      <c r="MK17" s="372"/>
      <c r="ML17" s="372"/>
      <c r="MM17" s="372"/>
      <c r="MN17" s="372"/>
      <c r="MO17" s="372"/>
      <c r="MP17" s="372"/>
      <c r="MQ17" s="372"/>
      <c r="MR17" s="372"/>
      <c r="MS17" s="372"/>
      <c r="MT17" s="372"/>
      <c r="MU17" s="372"/>
      <c r="MV17" s="372"/>
      <c r="MW17" s="372"/>
      <c r="MX17" s="372"/>
      <c r="MY17" s="372"/>
      <c r="MZ17" s="372"/>
      <c r="NA17" s="372"/>
      <c r="NB17" s="372"/>
      <c r="NC17" s="372"/>
      <c r="ND17" s="372"/>
      <c r="NE17" s="372"/>
      <c r="NF17" s="372"/>
      <c r="NG17" s="372"/>
      <c r="NH17" s="372"/>
      <c r="NI17" s="372"/>
      <c r="NJ17" s="372"/>
      <c r="NK17" s="372"/>
      <c r="NL17" s="372"/>
      <c r="NM17" s="372"/>
      <c r="NN17" s="372"/>
      <c r="NO17" s="372"/>
      <c r="NP17" s="372"/>
      <c r="NQ17" s="372"/>
      <c r="NR17" s="372"/>
      <c r="NS17" s="372"/>
      <c r="NT17" s="372"/>
      <c r="NU17" s="372"/>
      <c r="NV17" s="372"/>
      <c r="NW17" s="372"/>
      <c r="NX17" s="372"/>
      <c r="NY17" s="372"/>
      <c r="NZ17" s="372"/>
      <c r="OA17" s="372"/>
      <c r="OB17" s="372"/>
      <c r="OC17" s="372"/>
      <c r="OD17" s="372"/>
      <c r="OE17" s="372"/>
      <c r="OF17" s="372"/>
      <c r="OG17" s="372"/>
      <c r="OH17" s="372"/>
      <c r="OI17" s="372"/>
      <c r="OJ17" s="372"/>
      <c r="OK17" s="372"/>
      <c r="OL17" s="372"/>
      <c r="OM17" s="372"/>
      <c r="ON17" s="372"/>
      <c r="OO17" s="372"/>
      <c r="OP17" s="372"/>
      <c r="OQ17" s="372"/>
      <c r="OR17" s="372"/>
      <c r="OS17" s="372"/>
      <c r="OT17" s="372"/>
      <c r="OU17" s="372"/>
      <c r="OV17" s="372"/>
      <c r="OW17" s="372"/>
      <c r="OX17" s="372"/>
      <c r="OY17" s="372"/>
      <c r="OZ17" s="372"/>
      <c r="PA17" s="372"/>
      <c r="PB17" s="372"/>
      <c r="PC17" s="372"/>
      <c r="PD17" s="372"/>
      <c r="PE17" s="372"/>
      <c r="PF17" s="372"/>
      <c r="PG17" s="372"/>
      <c r="PH17" s="372"/>
      <c r="PI17" s="372"/>
      <c r="PJ17" s="372"/>
      <c r="PK17" s="372"/>
      <c r="PL17" s="372"/>
      <c r="PM17" s="372"/>
      <c r="PN17" s="372"/>
      <c r="PO17" s="372"/>
      <c r="PP17" s="372"/>
      <c r="PQ17" s="372"/>
      <c r="PR17" s="372"/>
      <c r="PS17" s="372"/>
      <c r="PT17" s="372"/>
      <c r="PU17" s="372"/>
      <c r="PV17" s="372"/>
      <c r="PW17" s="372"/>
      <c r="PX17" s="372"/>
      <c r="PY17" s="372"/>
      <c r="PZ17" s="372"/>
      <c r="QA17" s="372"/>
      <c r="QB17" s="372"/>
      <c r="QC17" s="372"/>
      <c r="QD17" s="372"/>
      <c r="QE17" s="372"/>
      <c r="QF17" s="372"/>
      <c r="QG17" s="372"/>
      <c r="QH17" s="372"/>
      <c r="QI17" s="372"/>
      <c r="QJ17" s="372"/>
      <c r="QK17" s="372"/>
      <c r="QL17" s="372"/>
      <c r="QM17" s="372"/>
      <c r="QN17" s="372"/>
      <c r="QO17" s="372"/>
      <c r="QP17" s="372"/>
      <c r="QQ17" s="372"/>
      <c r="QR17" s="372"/>
      <c r="QS17" s="372"/>
      <c r="QT17" s="372"/>
      <c r="QU17" s="372"/>
      <c r="QV17" s="372"/>
      <c r="QW17" s="372"/>
      <c r="QX17" s="372"/>
      <c r="QY17" s="372"/>
      <c r="QZ17" s="372"/>
      <c r="RA17" s="372"/>
      <c r="RB17" s="372"/>
      <c r="RC17" s="372"/>
      <c r="RD17" s="372"/>
      <c r="RE17" s="372"/>
      <c r="RF17" s="372"/>
      <c r="RG17" s="372"/>
      <c r="RH17" s="372"/>
      <c r="RI17" s="372"/>
      <c r="RJ17" s="372"/>
      <c r="RK17" s="372"/>
      <c r="RL17" s="372"/>
      <c r="RM17" s="372"/>
      <c r="RN17" s="372"/>
      <c r="RO17" s="372"/>
      <c r="RP17" s="372"/>
      <c r="RQ17" s="372"/>
      <c r="RR17" s="372"/>
      <c r="RS17" s="372"/>
      <c r="RT17" s="372"/>
      <c r="RU17" s="372"/>
      <c r="RV17" s="372"/>
      <c r="RW17" s="372"/>
      <c r="RX17" s="372"/>
      <c r="RY17" s="372"/>
      <c r="RZ17" s="372"/>
      <c r="SA17" s="372"/>
      <c r="SB17" s="372"/>
      <c r="SC17" s="372"/>
      <c r="SD17" s="372"/>
      <c r="SE17" s="372"/>
      <c r="SF17" s="372"/>
      <c r="SG17" s="372"/>
      <c r="SH17" s="372"/>
      <c r="SI17" s="372"/>
      <c r="SJ17" s="372"/>
      <c r="SK17" s="372"/>
      <c r="SL17" s="372"/>
      <c r="SM17" s="372"/>
      <c r="SN17" s="372"/>
      <c r="SO17" s="372"/>
      <c r="SP17" s="372"/>
      <c r="SQ17" s="372"/>
      <c r="SR17" s="372"/>
      <c r="SS17" s="372"/>
      <c r="ST17" s="372"/>
      <c r="SU17" s="372"/>
      <c r="SV17" s="372"/>
      <c r="SW17" s="372"/>
      <c r="SX17" s="372"/>
      <c r="SY17" s="372"/>
      <c r="SZ17" s="372"/>
      <c r="TA17" s="372"/>
      <c r="TB17" s="372"/>
      <c r="TC17" s="372"/>
      <c r="TD17" s="372"/>
      <c r="TE17" s="372"/>
      <c r="TF17" s="372"/>
      <c r="TG17" s="372"/>
      <c r="TH17" s="372"/>
      <c r="TI17" s="372"/>
      <c r="TJ17" s="372"/>
      <c r="TK17" s="372"/>
      <c r="TL17" s="372"/>
      <c r="TM17" s="372"/>
      <c r="TN17" s="372"/>
      <c r="TO17" s="372"/>
      <c r="TP17" s="372"/>
      <c r="TQ17" s="372"/>
      <c r="TR17" s="372"/>
      <c r="TS17" s="372"/>
      <c r="TT17" s="372"/>
      <c r="TU17" s="372"/>
      <c r="TV17" s="372"/>
      <c r="TW17" s="372"/>
      <c r="TX17" s="372"/>
      <c r="TY17" s="372"/>
      <c r="TZ17" s="372"/>
      <c r="UA17" s="372"/>
      <c r="UB17" s="372"/>
      <c r="UC17" s="372"/>
      <c r="UD17" s="372"/>
      <c r="UE17" s="372"/>
      <c r="UF17" s="372"/>
      <c r="UG17" s="372"/>
      <c r="UH17" s="372"/>
      <c r="UI17" s="372"/>
      <c r="UJ17" s="372"/>
      <c r="UK17" s="372"/>
      <c r="UL17" s="372"/>
      <c r="UM17" s="372"/>
      <c r="UN17" s="372"/>
      <c r="UO17" s="372"/>
      <c r="UP17" s="372"/>
      <c r="UQ17" s="372"/>
      <c r="UR17" s="372"/>
      <c r="US17" s="372"/>
      <c r="UT17" s="372"/>
      <c r="UU17" s="372"/>
      <c r="UV17" s="372"/>
      <c r="UW17" s="372"/>
      <c r="UX17" s="372"/>
      <c r="UY17" s="372"/>
      <c r="UZ17" s="372"/>
      <c r="VA17" s="372"/>
      <c r="VB17" s="372"/>
      <c r="VC17" s="372"/>
      <c r="VD17" s="372"/>
      <c r="VE17" s="372"/>
      <c r="VF17" s="372"/>
      <c r="VG17" s="372"/>
      <c r="VH17" s="372"/>
      <c r="VI17" s="372"/>
      <c r="VJ17" s="372"/>
      <c r="VK17" s="372"/>
      <c r="VL17" s="372"/>
      <c r="VM17" s="372"/>
      <c r="VN17" s="372"/>
      <c r="VO17" s="372"/>
      <c r="VP17" s="372"/>
      <c r="VQ17" s="372"/>
      <c r="VR17" s="372"/>
      <c r="VS17" s="372"/>
      <c r="VT17" s="372"/>
      <c r="VU17" s="372"/>
      <c r="VV17" s="372"/>
      <c r="VW17" s="372"/>
      <c r="VX17" s="372"/>
      <c r="VY17" s="372"/>
      <c r="VZ17" s="372"/>
      <c r="WA17" s="372"/>
      <c r="WB17" s="372"/>
      <c r="WC17" s="372"/>
      <c r="WD17" s="372"/>
      <c r="WE17" s="372"/>
      <c r="WF17" s="372"/>
      <c r="WG17" s="372"/>
      <c r="WH17" s="372"/>
      <c r="WI17" s="372"/>
      <c r="WJ17" s="372"/>
      <c r="WK17" s="372"/>
      <c r="WL17" s="372"/>
      <c r="WM17" s="372"/>
      <c r="WN17" s="372"/>
      <c r="WO17" s="372"/>
      <c r="WP17" s="372"/>
      <c r="WQ17" s="372"/>
      <c r="WR17" s="372"/>
      <c r="WS17" s="372"/>
      <c r="WT17" s="372"/>
      <c r="WU17" s="372"/>
      <c r="WV17" s="372"/>
      <c r="WW17" s="372"/>
      <c r="WX17" s="372"/>
      <c r="WY17" s="372"/>
      <c r="WZ17" s="372"/>
      <c r="XA17" s="372"/>
      <c r="XB17" s="372"/>
      <c r="XC17" s="372"/>
      <c r="XD17" s="372"/>
      <c r="XE17" s="372"/>
      <c r="XF17" s="372"/>
      <c r="XG17" s="372"/>
      <c r="XH17" s="372"/>
      <c r="XI17" s="372"/>
      <c r="XJ17" s="372"/>
      <c r="XK17" s="372"/>
      <c r="XL17" s="372"/>
      <c r="XM17" s="372"/>
      <c r="XN17" s="372"/>
      <c r="XO17" s="372"/>
      <c r="XP17" s="372"/>
      <c r="XQ17" s="372"/>
      <c r="XR17" s="372"/>
      <c r="XS17" s="372"/>
      <c r="XT17" s="372"/>
      <c r="XU17" s="372"/>
      <c r="XV17" s="372"/>
      <c r="XW17" s="372"/>
      <c r="XX17" s="372"/>
      <c r="XY17" s="372"/>
      <c r="XZ17" s="372"/>
      <c r="YA17" s="372"/>
      <c r="YB17" s="372"/>
      <c r="YC17" s="372"/>
      <c r="YD17" s="372"/>
      <c r="YE17" s="372"/>
      <c r="YF17" s="372"/>
      <c r="YG17" s="372"/>
      <c r="YH17" s="372"/>
      <c r="YI17" s="372"/>
      <c r="YJ17" s="372"/>
      <c r="YK17" s="372"/>
      <c r="YL17" s="372"/>
      <c r="YM17" s="372"/>
      <c r="YN17" s="372"/>
      <c r="YO17" s="372"/>
      <c r="YP17" s="372"/>
      <c r="YQ17" s="372"/>
      <c r="YR17" s="372"/>
      <c r="YS17" s="372"/>
      <c r="YT17" s="372"/>
      <c r="YU17" s="372"/>
      <c r="YV17" s="372"/>
      <c r="YW17" s="372"/>
      <c r="YX17" s="372"/>
      <c r="YY17" s="372"/>
      <c r="YZ17" s="372"/>
      <c r="ZA17" s="372"/>
      <c r="ZB17" s="372"/>
      <c r="ZC17" s="372"/>
      <c r="ZD17" s="372"/>
      <c r="ZE17" s="372"/>
      <c r="ZF17" s="372"/>
      <c r="ZG17" s="372"/>
      <c r="ZH17" s="372"/>
      <c r="ZI17" s="372"/>
      <c r="ZJ17" s="372"/>
      <c r="ZK17" s="372"/>
      <c r="ZL17" s="372"/>
      <c r="ZM17" s="372"/>
      <c r="ZN17" s="372"/>
      <c r="ZO17" s="372"/>
      <c r="ZP17" s="372"/>
      <c r="ZQ17" s="372"/>
      <c r="ZR17" s="372"/>
      <c r="ZS17" s="372"/>
      <c r="ZT17" s="372"/>
      <c r="ZU17" s="372"/>
      <c r="ZV17" s="372"/>
      <c r="ZW17" s="372"/>
      <c r="ZX17" s="372"/>
      <c r="ZY17" s="372"/>
      <c r="ZZ17" s="372"/>
      <c r="AAA17" s="372"/>
      <c r="AAB17" s="372"/>
      <c r="AAC17" s="372"/>
      <c r="AAD17" s="372"/>
      <c r="AAE17" s="372"/>
      <c r="AAF17" s="372"/>
      <c r="AAG17" s="372"/>
      <c r="AAH17" s="372"/>
      <c r="AAI17" s="372"/>
      <c r="AAJ17" s="372"/>
      <c r="AAK17" s="372"/>
      <c r="AAL17" s="372"/>
      <c r="AAM17" s="372"/>
      <c r="AAN17" s="372"/>
      <c r="AAO17" s="372"/>
      <c r="AAP17" s="372"/>
      <c r="AAQ17" s="372"/>
      <c r="AAR17" s="372"/>
      <c r="AAS17" s="372"/>
      <c r="AAT17" s="372"/>
      <c r="AAU17" s="372"/>
      <c r="AAV17" s="372"/>
      <c r="AAW17" s="372"/>
      <c r="AAX17" s="372"/>
      <c r="AAY17" s="372"/>
      <c r="AAZ17" s="372"/>
      <c r="ABA17" s="372"/>
      <c r="ABB17" s="372"/>
      <c r="ABC17" s="372"/>
      <c r="ABD17" s="372"/>
      <c r="ABE17" s="372"/>
      <c r="ABF17" s="372"/>
      <c r="ABG17" s="372"/>
      <c r="ABH17" s="372"/>
      <c r="ABI17" s="372"/>
      <c r="ABJ17" s="372"/>
      <c r="ABK17" s="372"/>
      <c r="ABL17" s="372"/>
      <c r="ABM17" s="372"/>
      <c r="ABN17" s="372"/>
      <c r="ABO17" s="372"/>
      <c r="ABP17" s="372"/>
      <c r="ABQ17" s="372"/>
      <c r="ABR17" s="372"/>
      <c r="ABS17" s="372"/>
      <c r="ABT17" s="372"/>
      <c r="ABU17" s="372"/>
      <c r="ABV17" s="372"/>
      <c r="ABW17" s="372"/>
      <c r="ABX17" s="372"/>
      <c r="ABY17" s="372"/>
      <c r="ABZ17" s="372"/>
      <c r="ACA17" s="372"/>
      <c r="ACB17" s="372"/>
      <c r="ACC17" s="372"/>
      <c r="ACD17" s="372"/>
      <c r="ACE17" s="372"/>
      <c r="ACF17" s="372"/>
      <c r="ACG17" s="372"/>
      <c r="ACH17" s="372"/>
      <c r="ACI17" s="372"/>
      <c r="ACJ17" s="372"/>
      <c r="ACK17" s="372"/>
      <c r="ACL17" s="372"/>
      <c r="ACM17" s="372"/>
      <c r="ACN17" s="372"/>
      <c r="ACO17" s="372"/>
      <c r="ACP17" s="372"/>
      <c r="ACQ17" s="372"/>
      <c r="ACR17" s="372"/>
      <c r="ACS17" s="372"/>
      <c r="ACT17" s="372"/>
      <c r="ACU17" s="372"/>
      <c r="ACV17" s="372"/>
      <c r="ACW17" s="372"/>
      <c r="ACX17" s="372"/>
      <c r="ACY17" s="372"/>
      <c r="ACZ17" s="372"/>
      <c r="ADA17" s="372"/>
      <c r="ADB17" s="372"/>
      <c r="ADC17" s="372"/>
      <c r="ADD17" s="372"/>
      <c r="ADE17" s="372"/>
      <c r="ADF17" s="372"/>
      <c r="ADG17" s="372"/>
      <c r="ADH17" s="372"/>
      <c r="ADI17" s="372"/>
      <c r="ADJ17" s="372"/>
      <c r="ADK17" s="372"/>
      <c r="ADL17" s="372"/>
      <c r="ADM17" s="372"/>
      <c r="ADN17" s="372"/>
      <c r="ADO17" s="372"/>
      <c r="ADP17" s="372"/>
      <c r="ADQ17" s="372"/>
      <c r="ADR17" s="372"/>
      <c r="ADS17" s="372"/>
      <c r="ADT17" s="372"/>
      <c r="ADU17" s="372"/>
      <c r="ADV17" s="372"/>
      <c r="ADW17" s="372"/>
      <c r="ADX17" s="372"/>
      <c r="ADY17" s="372"/>
      <c r="ADZ17" s="372"/>
      <c r="AEA17" s="372"/>
      <c r="AEB17" s="372"/>
      <c r="AEC17" s="372"/>
      <c r="AED17" s="372"/>
      <c r="AEE17" s="372"/>
      <c r="AEF17" s="372"/>
      <c r="AEG17" s="372"/>
      <c r="AEH17" s="372"/>
      <c r="AEI17" s="372"/>
      <c r="AEJ17" s="372"/>
      <c r="AEK17" s="372"/>
      <c r="AEL17" s="372"/>
      <c r="AEM17" s="372"/>
      <c r="AEN17" s="372"/>
      <c r="AEO17" s="372"/>
      <c r="AEP17" s="372"/>
      <c r="AEQ17" s="372"/>
      <c r="AER17" s="372"/>
      <c r="AES17" s="372"/>
      <c r="AET17" s="372"/>
      <c r="AEU17" s="372"/>
      <c r="AEV17" s="372"/>
      <c r="AEW17" s="372"/>
      <c r="AEX17" s="372"/>
      <c r="AEY17" s="372"/>
      <c r="AEZ17" s="372"/>
      <c r="AFA17" s="372"/>
      <c r="AFB17" s="372"/>
      <c r="AFC17" s="372"/>
      <c r="AFD17" s="372"/>
      <c r="AFE17" s="372"/>
      <c r="AFF17" s="372"/>
      <c r="AFG17" s="372"/>
      <c r="AFH17" s="372"/>
      <c r="AFI17" s="372"/>
      <c r="AFJ17" s="372"/>
      <c r="AFK17" s="372"/>
      <c r="AFL17" s="372"/>
      <c r="AFM17" s="372"/>
      <c r="AFN17" s="372"/>
      <c r="AFO17" s="372"/>
      <c r="AFP17" s="372"/>
      <c r="AFQ17" s="372"/>
      <c r="AFR17" s="372"/>
      <c r="AFS17" s="372"/>
      <c r="AFT17" s="372"/>
      <c r="AFU17" s="372"/>
      <c r="AFV17" s="372"/>
      <c r="AFW17" s="372"/>
      <c r="AFX17" s="372"/>
      <c r="AFY17" s="372"/>
      <c r="AFZ17" s="372"/>
      <c r="AGA17" s="372"/>
      <c r="AGB17" s="372"/>
      <c r="AGC17" s="372"/>
      <c r="AGD17" s="372"/>
      <c r="AGE17" s="372"/>
      <c r="AGF17" s="372"/>
      <c r="AGG17" s="372"/>
      <c r="AGH17" s="372"/>
      <c r="AGI17" s="372"/>
      <c r="AGJ17" s="372"/>
      <c r="AGK17" s="372"/>
      <c r="AGL17" s="372"/>
      <c r="AGM17" s="372"/>
      <c r="AGN17" s="372"/>
      <c r="AGO17" s="372"/>
      <c r="AGP17" s="372"/>
      <c r="AGQ17" s="372"/>
      <c r="AGR17" s="372"/>
      <c r="AGS17" s="372"/>
      <c r="AGT17" s="372"/>
      <c r="AGU17" s="372"/>
      <c r="AGV17" s="372"/>
      <c r="AGW17" s="372"/>
      <c r="AGX17" s="372"/>
      <c r="AGY17" s="372"/>
      <c r="AGZ17" s="372"/>
      <c r="AHA17" s="372"/>
      <c r="AHB17" s="372"/>
      <c r="AHC17" s="372"/>
      <c r="AHD17" s="372"/>
      <c r="AHE17" s="372"/>
      <c r="AHF17" s="372"/>
      <c r="AHG17" s="372"/>
      <c r="AHH17" s="372"/>
      <c r="AHI17" s="372"/>
      <c r="AHJ17" s="372"/>
      <c r="AHK17" s="372"/>
      <c r="AHL17" s="372"/>
      <c r="AHM17" s="372"/>
      <c r="AHN17" s="372"/>
      <c r="AHO17" s="372"/>
      <c r="AHP17" s="372"/>
      <c r="AHQ17" s="372"/>
      <c r="AHR17" s="372"/>
      <c r="AHS17" s="372"/>
      <c r="AHT17" s="372"/>
      <c r="AHU17" s="372"/>
      <c r="AHV17" s="372"/>
      <c r="AHW17" s="372"/>
      <c r="AHX17" s="372"/>
      <c r="AHY17" s="372"/>
      <c r="AHZ17" s="372"/>
      <c r="AIA17" s="372"/>
      <c r="AIB17" s="372"/>
      <c r="AIC17" s="372"/>
      <c r="AID17" s="372"/>
      <c r="AIE17" s="372"/>
      <c r="AIF17" s="372"/>
      <c r="AIG17" s="372"/>
      <c r="AIH17" s="372"/>
      <c r="AII17" s="372"/>
      <c r="AIJ17" s="372"/>
      <c r="AIK17" s="372"/>
      <c r="AIL17" s="372"/>
      <c r="AIM17" s="372"/>
      <c r="AIN17" s="372"/>
      <c r="AIO17" s="372"/>
      <c r="AIP17" s="372"/>
      <c r="AIQ17" s="372"/>
      <c r="AIR17" s="372"/>
      <c r="AIS17" s="372"/>
      <c r="AIT17" s="372"/>
      <c r="AIU17" s="372"/>
      <c r="AIV17" s="372"/>
      <c r="AIW17" s="372"/>
      <c r="AIX17" s="372"/>
      <c r="AIY17" s="372"/>
      <c r="AIZ17" s="372"/>
      <c r="AJA17" s="372"/>
      <c r="AJB17" s="372"/>
      <c r="AJC17" s="372"/>
      <c r="AJD17" s="372"/>
      <c r="AJE17" s="372"/>
      <c r="AJF17" s="372"/>
      <c r="AJG17" s="372"/>
      <c r="AJH17" s="372"/>
      <c r="AJI17" s="372"/>
      <c r="AJJ17" s="372"/>
      <c r="AJK17" s="372"/>
      <c r="AJL17" s="372"/>
      <c r="AJM17" s="372"/>
      <c r="AJN17" s="372"/>
      <c r="AJO17" s="372"/>
      <c r="AJP17" s="372"/>
      <c r="AJQ17" s="372"/>
      <c r="AJR17" s="372"/>
      <c r="AJS17" s="372"/>
      <c r="AJT17" s="372"/>
      <c r="AJU17" s="372"/>
      <c r="AJV17" s="372"/>
      <c r="AJW17" s="372"/>
      <c r="AJX17" s="372"/>
      <c r="AJY17" s="372"/>
      <c r="AJZ17" s="372"/>
      <c r="AKA17" s="372"/>
      <c r="AKB17" s="372"/>
      <c r="AKC17" s="372"/>
      <c r="AKD17" s="372"/>
      <c r="AKE17" s="372"/>
      <c r="AKF17" s="372"/>
      <c r="AKG17" s="372"/>
      <c r="AKH17" s="372"/>
      <c r="AKI17" s="372"/>
      <c r="AKJ17" s="372"/>
      <c r="AKK17" s="372"/>
      <c r="AKL17" s="372"/>
      <c r="AKM17" s="372"/>
      <c r="AKN17" s="372"/>
      <c r="AKO17" s="372"/>
      <c r="AKP17" s="372"/>
      <c r="AKQ17" s="372"/>
      <c r="AKR17" s="372"/>
      <c r="AKS17" s="372"/>
      <c r="AKT17" s="372"/>
      <c r="AKU17" s="372"/>
      <c r="AKV17" s="372"/>
      <c r="AKW17" s="372"/>
      <c r="AKX17" s="372"/>
      <c r="AKY17" s="372"/>
      <c r="AKZ17" s="372"/>
      <c r="ALA17" s="372"/>
      <c r="ALB17" s="372"/>
      <c r="ALC17" s="372"/>
      <c r="ALD17" s="372"/>
      <c r="ALE17" s="372"/>
      <c r="ALF17" s="372"/>
      <c r="ALG17" s="372"/>
      <c r="ALH17" s="372"/>
      <c r="ALI17" s="372"/>
      <c r="ALJ17" s="372"/>
      <c r="ALK17" s="372"/>
      <c r="ALL17" s="372"/>
      <c r="ALM17" s="372"/>
      <c r="ALN17" s="372"/>
      <c r="ALO17" s="372"/>
      <c r="ALP17" s="372"/>
      <c r="ALQ17" s="372"/>
      <c r="ALR17" s="372"/>
      <c r="ALS17" s="372"/>
      <c r="ALT17" s="372"/>
      <c r="ALU17" s="372"/>
      <c r="ALV17" s="372"/>
      <c r="ALW17" s="372"/>
      <c r="ALX17" s="372"/>
      <c r="ALY17" s="372"/>
      <c r="ALZ17" s="372"/>
      <c r="AMA17" s="372"/>
      <c r="AMB17" s="372"/>
      <c r="AMC17" s="372"/>
      <c r="AMD17" s="372"/>
      <c r="AME17" s="372"/>
      <c r="AMF17" s="372"/>
      <c r="AMG17" s="372"/>
      <c r="AMH17" s="372"/>
      <c r="AMI17" s="372"/>
      <c r="AMJ17" s="372"/>
      <c r="AMK17" s="372"/>
      <c r="AML17" s="372"/>
      <c r="AMM17" s="372"/>
      <c r="AMN17" s="372"/>
      <c r="AMO17" s="372"/>
      <c r="AMP17" s="372"/>
      <c r="AMQ17" s="372"/>
      <c r="AMR17" s="372"/>
      <c r="AMS17" s="372"/>
      <c r="AMT17" s="372"/>
      <c r="AMU17" s="372"/>
      <c r="AMV17" s="372"/>
      <c r="AMW17" s="372"/>
      <c r="AMX17" s="372"/>
      <c r="AMY17" s="372"/>
      <c r="AMZ17" s="372"/>
      <c r="ANA17" s="372"/>
      <c r="ANB17" s="372"/>
      <c r="ANC17" s="372"/>
      <c r="AND17" s="372"/>
      <c r="ANE17" s="372"/>
      <c r="ANF17" s="372"/>
      <c r="ANG17" s="372"/>
      <c r="ANH17" s="372"/>
      <c r="ANI17" s="372"/>
      <c r="ANJ17" s="372"/>
      <c r="ANK17" s="372"/>
      <c r="ANL17" s="372"/>
      <c r="ANM17" s="372"/>
      <c r="ANN17" s="372"/>
      <c r="ANO17" s="372"/>
      <c r="ANP17" s="372"/>
      <c r="ANQ17" s="372"/>
      <c r="ANR17" s="372"/>
      <c r="ANS17" s="372"/>
      <c r="ANT17" s="372"/>
      <c r="ANU17" s="372"/>
      <c r="ANV17" s="372"/>
      <c r="ANW17" s="372"/>
      <c r="ANX17" s="372"/>
      <c r="ANY17" s="372"/>
      <c r="ANZ17" s="372"/>
      <c r="AOA17" s="372"/>
      <c r="AOB17" s="372"/>
      <c r="AOC17" s="372"/>
      <c r="AOD17" s="372"/>
      <c r="AOE17" s="372"/>
      <c r="AOF17" s="372"/>
      <c r="AOG17" s="372"/>
      <c r="AOH17" s="372"/>
      <c r="AOI17" s="372"/>
      <c r="AOJ17" s="372"/>
      <c r="AOK17" s="372"/>
      <c r="AOL17" s="372"/>
      <c r="AOM17" s="372"/>
      <c r="AON17" s="372"/>
      <c r="AOO17" s="372"/>
      <c r="AOP17" s="372"/>
      <c r="AOQ17" s="372"/>
      <c r="AOR17" s="372"/>
      <c r="AOS17" s="372"/>
      <c r="AOT17" s="372"/>
      <c r="AOU17" s="372"/>
      <c r="AOV17" s="372"/>
      <c r="AOW17" s="372"/>
      <c r="AOX17" s="372"/>
      <c r="AOY17" s="372"/>
      <c r="AOZ17" s="372"/>
      <c r="APA17" s="372"/>
      <c r="APB17" s="372"/>
      <c r="APC17" s="372"/>
      <c r="APD17" s="372"/>
      <c r="APE17" s="372"/>
      <c r="APF17" s="372"/>
      <c r="APG17" s="372"/>
      <c r="APH17" s="372"/>
      <c r="API17" s="372"/>
      <c r="APJ17" s="372"/>
      <c r="APK17" s="372"/>
      <c r="APL17" s="372"/>
      <c r="APM17" s="372"/>
      <c r="APN17" s="372"/>
      <c r="APO17" s="372"/>
      <c r="APP17" s="372"/>
      <c r="APQ17" s="372"/>
      <c r="APR17" s="372"/>
      <c r="APS17" s="372"/>
      <c r="APT17" s="372"/>
      <c r="APU17" s="372"/>
      <c r="APV17" s="372"/>
      <c r="APW17" s="372"/>
      <c r="APX17" s="372"/>
      <c r="APY17" s="372"/>
      <c r="APZ17" s="372"/>
      <c r="AQA17" s="372"/>
      <c r="AQB17" s="372"/>
      <c r="AQC17" s="372"/>
      <c r="AQD17" s="372"/>
      <c r="AQE17" s="372"/>
      <c r="AQF17" s="372"/>
      <c r="AQG17" s="372"/>
      <c r="AQH17" s="372"/>
      <c r="AQI17" s="372"/>
      <c r="AQJ17" s="372"/>
      <c r="AQK17" s="372"/>
      <c r="AQL17" s="372"/>
      <c r="AQM17" s="372"/>
      <c r="AQN17" s="372"/>
      <c r="AQO17" s="372"/>
      <c r="AQP17" s="372"/>
      <c r="AQQ17" s="372"/>
      <c r="AQR17" s="372"/>
      <c r="AQS17" s="372"/>
      <c r="AQT17" s="372"/>
      <c r="AQU17" s="372"/>
      <c r="AQV17" s="372"/>
      <c r="AQW17" s="372"/>
      <c r="AQX17" s="372"/>
      <c r="AQY17" s="372"/>
      <c r="AQZ17" s="372"/>
      <c r="ARA17" s="372"/>
      <c r="ARB17" s="372"/>
      <c r="ARC17" s="372"/>
      <c r="ARD17" s="372"/>
      <c r="ARE17" s="372"/>
      <c r="ARF17" s="372"/>
      <c r="ARG17" s="372"/>
      <c r="ARH17" s="372"/>
      <c r="ARI17" s="372"/>
      <c r="ARJ17" s="372"/>
      <c r="ARK17" s="372"/>
      <c r="ARL17" s="372"/>
      <c r="ARM17" s="372"/>
      <c r="ARN17" s="372"/>
      <c r="ARO17" s="372"/>
      <c r="ARP17" s="372"/>
      <c r="ARQ17" s="372"/>
      <c r="ARR17" s="372"/>
      <c r="ARS17" s="372"/>
      <c r="ART17" s="372"/>
      <c r="ARU17" s="372"/>
      <c r="ARV17" s="372"/>
      <c r="ARW17" s="372"/>
      <c r="ARX17" s="372"/>
      <c r="ARY17" s="372"/>
      <c r="ARZ17" s="372"/>
      <c r="ASA17" s="372"/>
      <c r="ASB17" s="372"/>
      <c r="ASC17" s="372"/>
      <c r="ASD17" s="372"/>
      <c r="ASE17" s="372"/>
      <c r="ASF17" s="372"/>
      <c r="ASG17" s="372"/>
      <c r="ASH17" s="372"/>
      <c r="ASI17" s="372"/>
      <c r="ASJ17" s="372"/>
      <c r="ASK17" s="372"/>
      <c r="ASL17" s="372"/>
      <c r="ASM17" s="372"/>
      <c r="ASN17" s="372"/>
      <c r="ASO17" s="372"/>
      <c r="ASP17" s="372"/>
      <c r="ASQ17" s="372"/>
      <c r="ASR17" s="372"/>
      <c r="ASS17" s="372"/>
      <c r="AST17" s="372"/>
      <c r="ASU17" s="372"/>
      <c r="ASV17" s="372"/>
      <c r="ASW17" s="372"/>
      <c r="ASX17" s="372"/>
      <c r="ASY17" s="372"/>
      <c r="ASZ17" s="372"/>
      <c r="ATA17" s="372"/>
      <c r="ATB17" s="372"/>
      <c r="ATC17" s="372"/>
      <c r="ATD17" s="372"/>
      <c r="ATE17" s="372"/>
      <c r="ATF17" s="372"/>
      <c r="ATG17" s="372"/>
      <c r="ATH17" s="372"/>
      <c r="ATI17" s="372"/>
      <c r="ATJ17" s="372"/>
      <c r="ATK17" s="372"/>
      <c r="ATL17" s="372"/>
      <c r="ATM17" s="372"/>
      <c r="ATN17" s="372"/>
      <c r="ATO17" s="372"/>
      <c r="ATP17" s="372"/>
      <c r="ATQ17" s="372"/>
      <c r="ATR17" s="372"/>
      <c r="ATS17" s="372"/>
      <c r="ATT17" s="372"/>
      <c r="ATU17" s="372"/>
      <c r="ATV17" s="372"/>
      <c r="ATW17" s="372"/>
      <c r="ATX17" s="372"/>
      <c r="ATY17" s="372"/>
      <c r="ATZ17" s="372"/>
      <c r="AUA17" s="372"/>
      <c r="AUB17" s="372"/>
      <c r="AUC17" s="372"/>
      <c r="AUD17" s="372"/>
      <c r="AUE17" s="372"/>
      <c r="AUF17" s="372"/>
      <c r="AUG17" s="372"/>
      <c r="AUH17" s="372"/>
      <c r="AUI17" s="372"/>
      <c r="AUJ17" s="372"/>
      <c r="AUK17" s="372"/>
      <c r="AUL17" s="372"/>
      <c r="AUM17" s="372"/>
      <c r="AUN17" s="372"/>
      <c r="AUO17" s="372"/>
      <c r="AUP17" s="372"/>
      <c r="AUQ17" s="372"/>
      <c r="AUR17" s="372"/>
      <c r="AUS17" s="372"/>
      <c r="AUT17" s="372"/>
      <c r="AUU17" s="372"/>
      <c r="AUV17" s="372"/>
      <c r="AUW17" s="372"/>
      <c r="AUX17" s="372"/>
      <c r="AUY17" s="372"/>
      <c r="AUZ17" s="372"/>
      <c r="AVA17" s="372"/>
      <c r="AVB17" s="372"/>
      <c r="AVC17" s="372"/>
      <c r="AVD17" s="372"/>
      <c r="AVE17" s="372"/>
      <c r="AVF17" s="372"/>
      <c r="AVG17" s="372"/>
      <c r="AVH17" s="372"/>
      <c r="AVI17" s="372"/>
      <c r="AVJ17" s="372"/>
      <c r="AVK17" s="372"/>
      <c r="AVL17" s="372"/>
      <c r="AVM17" s="372"/>
      <c r="AVN17" s="372"/>
      <c r="AVO17" s="372"/>
      <c r="AVP17" s="372"/>
      <c r="AVQ17" s="372"/>
      <c r="AVR17" s="372"/>
      <c r="AVS17" s="372"/>
      <c r="AVT17" s="372"/>
      <c r="AVU17" s="372"/>
      <c r="AVV17" s="372"/>
      <c r="AVW17" s="372"/>
      <c r="AVX17" s="372"/>
      <c r="AVY17" s="372"/>
      <c r="AVZ17" s="372"/>
      <c r="AWA17" s="372"/>
      <c r="AWB17" s="372"/>
      <c r="AWC17" s="372"/>
      <c r="AWD17" s="372"/>
      <c r="AWE17" s="372"/>
      <c r="AWF17" s="372"/>
      <c r="AWG17" s="372"/>
      <c r="AWH17" s="372"/>
      <c r="AWI17" s="372"/>
      <c r="AWJ17" s="372"/>
      <c r="AWK17" s="372"/>
      <c r="AWL17" s="372"/>
      <c r="AWM17" s="372"/>
      <c r="AWN17" s="372"/>
      <c r="AWO17" s="372"/>
      <c r="AWP17" s="372"/>
      <c r="AWQ17" s="372"/>
      <c r="AWR17" s="372"/>
      <c r="AWS17" s="372"/>
      <c r="AWT17" s="372"/>
      <c r="AWU17" s="372"/>
      <c r="AWV17" s="372"/>
      <c r="AWW17" s="372"/>
      <c r="AWX17" s="372"/>
      <c r="AWY17" s="372"/>
      <c r="AWZ17" s="372"/>
      <c r="AXA17" s="372"/>
      <c r="AXB17" s="372"/>
      <c r="AXC17" s="372"/>
      <c r="AXD17" s="372"/>
      <c r="AXE17" s="372"/>
      <c r="AXF17" s="372"/>
      <c r="AXG17" s="372"/>
      <c r="AXH17" s="372"/>
      <c r="AXI17" s="372"/>
      <c r="AXJ17" s="372"/>
      <c r="AXK17" s="372"/>
      <c r="AXL17" s="372"/>
      <c r="AXM17" s="372"/>
      <c r="AXN17" s="372"/>
      <c r="AXO17" s="372"/>
      <c r="AXP17" s="372"/>
      <c r="AXQ17" s="372"/>
      <c r="AXR17" s="372"/>
      <c r="AXS17" s="372"/>
      <c r="AXT17" s="372"/>
      <c r="AXU17" s="372"/>
      <c r="AXV17" s="372"/>
      <c r="AXW17" s="372"/>
      <c r="AXX17" s="372"/>
      <c r="AXY17" s="372"/>
      <c r="AXZ17" s="372"/>
      <c r="AYA17" s="372"/>
      <c r="AYB17" s="372"/>
      <c r="AYC17" s="372"/>
      <c r="AYD17" s="372"/>
      <c r="AYE17" s="372"/>
      <c r="AYF17" s="372"/>
      <c r="AYG17" s="372"/>
      <c r="AYH17" s="372"/>
      <c r="AYI17" s="372"/>
      <c r="AYJ17" s="372"/>
      <c r="AYK17" s="372"/>
      <c r="AYL17" s="372"/>
      <c r="AYM17" s="372"/>
      <c r="AYN17" s="372"/>
      <c r="AYO17" s="372"/>
      <c r="AYP17" s="372"/>
      <c r="AYQ17" s="372"/>
      <c r="AYR17" s="372"/>
      <c r="AYS17" s="372"/>
      <c r="AYT17" s="372"/>
      <c r="AYU17" s="372"/>
      <c r="AYV17" s="372"/>
      <c r="AYW17" s="372"/>
      <c r="AYX17" s="372"/>
      <c r="AYY17" s="372"/>
      <c r="AYZ17" s="372"/>
      <c r="AZA17" s="372"/>
      <c r="AZB17" s="372"/>
      <c r="AZC17" s="372"/>
      <c r="AZD17" s="372"/>
      <c r="AZE17" s="372"/>
      <c r="AZF17" s="372"/>
      <c r="AZG17" s="372"/>
      <c r="AZH17" s="372"/>
      <c r="AZI17" s="372"/>
      <c r="AZJ17" s="372"/>
      <c r="AZK17" s="372"/>
      <c r="AZL17" s="372"/>
      <c r="AZM17" s="372"/>
      <c r="AZN17" s="372"/>
      <c r="AZO17" s="372"/>
      <c r="AZP17" s="372"/>
      <c r="AZQ17" s="372"/>
      <c r="AZR17" s="372"/>
      <c r="AZS17" s="372"/>
      <c r="AZT17" s="372"/>
      <c r="AZU17" s="372"/>
      <c r="AZV17" s="372"/>
      <c r="AZW17" s="372"/>
      <c r="AZX17" s="372"/>
      <c r="AZY17" s="372"/>
      <c r="AZZ17" s="372"/>
      <c r="BAA17" s="372"/>
      <c r="BAB17" s="372"/>
      <c r="BAC17" s="372"/>
      <c r="BAD17" s="372"/>
      <c r="BAE17" s="372"/>
      <c r="BAF17" s="372"/>
      <c r="BAG17" s="372"/>
      <c r="BAH17" s="372"/>
      <c r="BAI17" s="372"/>
      <c r="BAJ17" s="372"/>
      <c r="BAK17" s="372"/>
      <c r="BAL17" s="372"/>
      <c r="BAM17" s="372"/>
      <c r="BAN17" s="372"/>
      <c r="BAO17" s="372"/>
      <c r="BAP17" s="372"/>
      <c r="BAQ17" s="372"/>
      <c r="BAR17" s="372"/>
      <c r="BAS17" s="372"/>
      <c r="BAT17" s="372"/>
      <c r="BAU17" s="372"/>
      <c r="BAV17" s="372"/>
      <c r="BAW17" s="372"/>
      <c r="BAX17" s="372"/>
      <c r="BAY17" s="372"/>
      <c r="BAZ17" s="372"/>
      <c r="BBA17" s="372"/>
      <c r="BBB17" s="372"/>
      <c r="BBC17" s="372"/>
      <c r="BBD17" s="372"/>
      <c r="BBE17" s="372"/>
      <c r="BBF17" s="372"/>
      <c r="BBG17" s="372"/>
      <c r="BBH17" s="372"/>
      <c r="BBI17" s="372"/>
      <c r="BBJ17" s="372"/>
      <c r="BBK17" s="372"/>
      <c r="BBL17" s="372"/>
      <c r="BBM17" s="372"/>
      <c r="BBN17" s="372"/>
      <c r="BBO17" s="372"/>
      <c r="BBP17" s="372"/>
      <c r="BBQ17" s="372"/>
      <c r="BBR17" s="372"/>
      <c r="BBS17" s="372"/>
      <c r="BBT17" s="372"/>
      <c r="BBU17" s="372"/>
      <c r="BBV17" s="372"/>
      <c r="BBW17" s="372"/>
      <c r="BBX17" s="372"/>
      <c r="BBY17" s="372"/>
      <c r="BBZ17" s="372"/>
      <c r="BCA17" s="372"/>
      <c r="BCB17" s="372"/>
      <c r="BCC17" s="372"/>
      <c r="BCD17" s="372"/>
      <c r="BCE17" s="372"/>
      <c r="BCF17" s="372"/>
      <c r="BCG17" s="372"/>
      <c r="BCH17" s="372"/>
      <c r="BCI17" s="372"/>
      <c r="BCJ17" s="372"/>
      <c r="BCK17" s="372"/>
      <c r="BCL17" s="372"/>
      <c r="BCM17" s="372"/>
      <c r="BCN17" s="372"/>
      <c r="BCO17" s="372"/>
      <c r="BCP17" s="372"/>
      <c r="BCQ17" s="372"/>
      <c r="BCR17" s="372"/>
      <c r="BCS17" s="372"/>
      <c r="BCT17" s="372"/>
      <c r="BCU17" s="372"/>
      <c r="BCV17" s="372"/>
      <c r="BCW17" s="372"/>
      <c r="BCX17" s="372"/>
      <c r="BCY17" s="372"/>
      <c r="BCZ17" s="372"/>
      <c r="BDA17" s="372"/>
      <c r="BDB17" s="372"/>
      <c r="BDC17" s="372"/>
      <c r="BDD17" s="372"/>
      <c r="BDE17" s="372"/>
      <c r="BDF17" s="372"/>
      <c r="BDG17" s="372"/>
      <c r="BDH17" s="372"/>
      <c r="BDI17" s="372"/>
      <c r="BDJ17" s="372"/>
      <c r="BDK17" s="372"/>
      <c r="BDL17" s="372"/>
      <c r="BDM17" s="372"/>
      <c r="BDN17" s="372"/>
      <c r="BDO17" s="372"/>
      <c r="BDP17" s="372"/>
      <c r="BDQ17" s="372"/>
      <c r="BDR17" s="372"/>
      <c r="BDS17" s="372"/>
      <c r="BDT17" s="372"/>
      <c r="BDU17" s="372"/>
      <c r="BDV17" s="372"/>
      <c r="BDW17" s="372"/>
      <c r="BDX17" s="372"/>
      <c r="BDY17" s="372"/>
      <c r="BDZ17" s="372"/>
      <c r="BEA17" s="372"/>
      <c r="BEB17" s="372"/>
      <c r="BEC17" s="372"/>
      <c r="BED17" s="372"/>
      <c r="BEE17" s="372"/>
      <c r="BEF17" s="372"/>
      <c r="BEG17" s="372"/>
      <c r="BEH17" s="372"/>
      <c r="BEI17" s="372"/>
      <c r="BEJ17" s="372"/>
      <c r="BEK17" s="372"/>
      <c r="BEL17" s="372"/>
      <c r="BEM17" s="372"/>
      <c r="BEN17" s="372"/>
      <c r="BEO17" s="372"/>
      <c r="BEP17" s="372"/>
      <c r="BEQ17" s="372"/>
      <c r="BER17" s="372"/>
      <c r="BES17" s="372"/>
      <c r="BET17" s="372"/>
      <c r="BEU17" s="372"/>
      <c r="BEV17" s="372"/>
      <c r="BEW17" s="372"/>
      <c r="BEX17" s="372"/>
      <c r="BEY17" s="372"/>
      <c r="BEZ17" s="372"/>
      <c r="BFA17" s="372"/>
      <c r="BFB17" s="372"/>
      <c r="BFC17" s="372"/>
      <c r="BFD17" s="372"/>
      <c r="BFE17" s="372"/>
      <c r="BFF17" s="372"/>
      <c r="BFG17" s="372"/>
      <c r="BFH17" s="372"/>
      <c r="BFI17" s="372"/>
      <c r="BFJ17" s="372"/>
      <c r="BFK17" s="372"/>
      <c r="BFL17" s="372"/>
      <c r="BFM17" s="372"/>
      <c r="BFN17" s="372"/>
      <c r="BFO17" s="372"/>
      <c r="BFP17" s="372"/>
      <c r="BFQ17" s="372"/>
      <c r="BFR17" s="372"/>
      <c r="BFS17" s="372"/>
      <c r="BFT17" s="372"/>
      <c r="BFU17" s="372"/>
      <c r="BFV17" s="372"/>
      <c r="BFW17" s="372"/>
      <c r="BFX17" s="372"/>
      <c r="BFY17" s="372"/>
      <c r="BFZ17" s="372"/>
      <c r="BGA17" s="372"/>
      <c r="BGB17" s="372"/>
      <c r="BGC17" s="372"/>
      <c r="BGD17" s="372"/>
      <c r="BGE17" s="372"/>
      <c r="BGF17" s="372"/>
      <c r="BGG17" s="372"/>
      <c r="BGH17" s="372"/>
      <c r="BGI17" s="372"/>
      <c r="BGJ17" s="372"/>
      <c r="BGK17" s="372"/>
      <c r="BGL17" s="372"/>
      <c r="BGM17" s="372"/>
      <c r="BGN17" s="372"/>
      <c r="BGO17" s="372"/>
      <c r="BGP17" s="372"/>
      <c r="BGQ17" s="372"/>
      <c r="BGR17" s="372"/>
      <c r="BGS17" s="372"/>
      <c r="BGT17" s="372"/>
      <c r="BGU17" s="372"/>
      <c r="BGV17" s="372"/>
      <c r="BGW17" s="372"/>
      <c r="BGX17" s="372"/>
      <c r="BGY17" s="372"/>
      <c r="BGZ17" s="372"/>
      <c r="BHA17" s="372"/>
      <c r="BHB17" s="372"/>
      <c r="BHC17" s="372"/>
      <c r="BHD17" s="372"/>
      <c r="BHE17" s="372"/>
      <c r="BHF17" s="372"/>
      <c r="BHG17" s="372"/>
      <c r="BHH17" s="372"/>
      <c r="BHI17" s="372"/>
      <c r="BHJ17" s="372"/>
      <c r="BHK17" s="372"/>
      <c r="BHL17" s="372"/>
      <c r="BHM17" s="372"/>
      <c r="BHN17" s="372"/>
      <c r="BHO17" s="372"/>
      <c r="BHP17" s="372"/>
      <c r="BHQ17" s="372"/>
      <c r="BHR17" s="372"/>
      <c r="BHS17" s="372"/>
      <c r="BHT17" s="372"/>
      <c r="BHU17" s="372"/>
      <c r="BHV17" s="372"/>
      <c r="BHW17" s="372"/>
      <c r="BHX17" s="372"/>
      <c r="BHY17" s="372"/>
      <c r="BHZ17" s="372"/>
      <c r="BIA17" s="372"/>
      <c r="BIB17" s="372"/>
      <c r="BIC17" s="372"/>
      <c r="BID17" s="372"/>
      <c r="BIE17" s="372"/>
      <c r="BIF17" s="372"/>
      <c r="BIG17" s="372"/>
      <c r="BIH17" s="372"/>
      <c r="BII17" s="372"/>
      <c r="BIJ17" s="372"/>
      <c r="BIK17" s="372"/>
      <c r="BIL17" s="372"/>
      <c r="BIM17" s="372"/>
      <c r="BIN17" s="372"/>
      <c r="BIO17" s="372"/>
      <c r="BIP17" s="372"/>
      <c r="BIQ17" s="372"/>
      <c r="BIR17" s="372"/>
      <c r="BIS17" s="372"/>
      <c r="BIT17" s="372"/>
      <c r="BIU17" s="372"/>
      <c r="BIV17" s="372"/>
      <c r="BIW17" s="372"/>
      <c r="BIX17" s="372"/>
      <c r="BIY17" s="372"/>
      <c r="BIZ17" s="372"/>
      <c r="BJA17" s="372"/>
      <c r="BJB17" s="372"/>
      <c r="BJC17" s="372"/>
      <c r="BJD17" s="372"/>
      <c r="BJE17" s="372"/>
      <c r="BJF17" s="372"/>
      <c r="BJG17" s="372"/>
      <c r="BJH17" s="372"/>
      <c r="BJI17" s="372"/>
      <c r="BJJ17" s="372"/>
      <c r="BJK17" s="372"/>
      <c r="BJL17" s="372"/>
      <c r="BJM17" s="372"/>
      <c r="BJN17" s="372"/>
      <c r="BJO17" s="372"/>
      <c r="BJP17" s="372"/>
      <c r="BJQ17" s="372"/>
      <c r="BJR17" s="372"/>
      <c r="BJS17" s="372"/>
      <c r="BJT17" s="372"/>
      <c r="BJU17" s="372"/>
      <c r="BJV17" s="372"/>
      <c r="BJW17" s="372"/>
      <c r="BJX17" s="372"/>
      <c r="BJY17" s="372"/>
      <c r="BJZ17" s="372"/>
      <c r="BKA17" s="372"/>
      <c r="BKB17" s="372"/>
      <c r="BKC17" s="372"/>
      <c r="BKD17" s="372"/>
      <c r="BKE17" s="372"/>
      <c r="BKF17" s="372"/>
      <c r="BKG17" s="372"/>
      <c r="BKH17" s="372"/>
      <c r="BKI17" s="372"/>
      <c r="BKJ17" s="372"/>
      <c r="BKK17" s="372"/>
      <c r="BKL17" s="372"/>
      <c r="BKM17" s="372"/>
      <c r="BKN17" s="372"/>
      <c r="BKO17" s="372"/>
      <c r="BKP17" s="372"/>
      <c r="BKQ17" s="372"/>
      <c r="BKR17" s="372"/>
      <c r="BKS17" s="372"/>
      <c r="BKT17" s="372"/>
      <c r="BKU17" s="372"/>
      <c r="BKV17" s="372"/>
      <c r="BKW17" s="372"/>
      <c r="BKX17" s="372"/>
      <c r="BKY17" s="372"/>
      <c r="BKZ17" s="372"/>
      <c r="BLA17" s="372"/>
      <c r="BLB17" s="372"/>
      <c r="BLC17" s="372"/>
      <c r="BLD17" s="372"/>
      <c r="BLE17" s="372"/>
      <c r="BLF17" s="372"/>
      <c r="BLG17" s="372"/>
      <c r="BLH17" s="372"/>
      <c r="BLI17" s="372"/>
      <c r="BLJ17" s="372"/>
      <c r="BLK17" s="372"/>
      <c r="BLL17" s="372"/>
      <c r="BLM17" s="372"/>
      <c r="BLN17" s="372"/>
      <c r="BLO17" s="372"/>
      <c r="BLP17" s="372"/>
      <c r="BLQ17" s="372"/>
      <c r="BLR17" s="372"/>
      <c r="BLS17" s="372"/>
      <c r="BLT17" s="372"/>
      <c r="BLU17" s="372"/>
      <c r="BLV17" s="372"/>
      <c r="BLW17" s="372"/>
      <c r="BLX17" s="372"/>
      <c r="BLY17" s="372"/>
      <c r="BLZ17" s="372"/>
      <c r="BMA17" s="372"/>
      <c r="BMB17" s="372"/>
      <c r="BMC17" s="372"/>
      <c r="BMD17" s="372"/>
      <c r="BME17" s="372"/>
      <c r="BMF17" s="372"/>
      <c r="BMG17" s="372"/>
      <c r="BMH17" s="372"/>
      <c r="BMI17" s="372"/>
      <c r="BMJ17" s="372"/>
      <c r="BMK17" s="372"/>
      <c r="BML17" s="372"/>
      <c r="BMM17" s="372"/>
      <c r="BMN17" s="372"/>
      <c r="BMO17" s="372"/>
      <c r="BMP17" s="372"/>
      <c r="BMQ17" s="372"/>
      <c r="BMR17" s="372"/>
      <c r="BMS17" s="372"/>
      <c r="BMT17" s="372"/>
      <c r="BMU17" s="372"/>
      <c r="BMV17" s="372"/>
      <c r="BMW17" s="372"/>
      <c r="BMX17" s="372"/>
      <c r="BMY17" s="372"/>
      <c r="BMZ17" s="372"/>
      <c r="BNA17" s="372"/>
      <c r="BNB17" s="372"/>
      <c r="BNC17" s="372"/>
      <c r="BND17" s="372"/>
      <c r="BNE17" s="372"/>
      <c r="BNF17" s="372"/>
      <c r="BNG17" s="372"/>
      <c r="BNH17" s="372"/>
      <c r="BNI17" s="372"/>
      <c r="BNJ17" s="372"/>
      <c r="BNK17" s="372"/>
      <c r="BNL17" s="372"/>
      <c r="BNM17" s="372"/>
      <c r="BNN17" s="372"/>
      <c r="BNO17" s="372"/>
      <c r="BNP17" s="372"/>
      <c r="BNQ17" s="372"/>
      <c r="BNR17" s="372"/>
      <c r="BNS17" s="372"/>
      <c r="BNT17" s="372"/>
      <c r="BNU17" s="372"/>
      <c r="BNV17" s="372"/>
      <c r="BNW17" s="372"/>
      <c r="BNX17" s="372"/>
      <c r="BNY17" s="372"/>
      <c r="BNZ17" s="372"/>
      <c r="BOA17" s="372"/>
      <c r="BOB17" s="372"/>
      <c r="BOC17" s="372"/>
      <c r="BOD17" s="372"/>
      <c r="BOE17" s="372"/>
      <c r="BOF17" s="372"/>
      <c r="BOG17" s="372"/>
      <c r="BOH17" s="372"/>
      <c r="BOI17" s="372"/>
      <c r="BOJ17" s="372"/>
      <c r="BOK17" s="372"/>
      <c r="BOL17" s="372"/>
      <c r="BOM17" s="372"/>
      <c r="BON17" s="372"/>
      <c r="BOO17" s="372"/>
      <c r="BOP17" s="372"/>
      <c r="BOQ17" s="372"/>
      <c r="BOR17" s="372"/>
      <c r="BOS17" s="372"/>
      <c r="BOT17" s="372"/>
      <c r="BOU17" s="372"/>
      <c r="BOV17" s="372"/>
      <c r="BOW17" s="372"/>
      <c r="BOX17" s="372"/>
      <c r="BOY17" s="372"/>
      <c r="BOZ17" s="372"/>
      <c r="BPA17" s="372"/>
      <c r="BPB17" s="372"/>
      <c r="BPC17" s="372"/>
      <c r="BPD17" s="372"/>
      <c r="BPE17" s="372"/>
      <c r="BPF17" s="372"/>
      <c r="BPG17" s="372"/>
      <c r="BPH17" s="372"/>
      <c r="BPI17" s="372"/>
      <c r="BPJ17" s="372"/>
      <c r="BPK17" s="372"/>
      <c r="BPL17" s="372"/>
      <c r="BPM17" s="372"/>
      <c r="BPN17" s="372"/>
      <c r="BPO17" s="372"/>
      <c r="BPP17" s="372"/>
      <c r="BPQ17" s="372"/>
      <c r="BPR17" s="372"/>
      <c r="BPS17" s="372"/>
      <c r="BPT17" s="372"/>
      <c r="BPU17" s="372"/>
      <c r="BPV17" s="372"/>
      <c r="BPW17" s="372"/>
      <c r="BPX17" s="372"/>
      <c r="BPY17" s="372"/>
      <c r="BPZ17" s="372"/>
      <c r="BQA17" s="372"/>
      <c r="BQB17" s="372"/>
      <c r="BQC17" s="372"/>
      <c r="BQD17" s="372"/>
      <c r="BQE17" s="372"/>
      <c r="BQF17" s="372"/>
      <c r="BQG17" s="372"/>
      <c r="BQH17" s="372"/>
      <c r="BQI17" s="372"/>
      <c r="BQJ17" s="372"/>
      <c r="BQK17" s="372"/>
      <c r="BQL17" s="372"/>
      <c r="BQM17" s="372"/>
      <c r="BQN17" s="372"/>
      <c r="BQO17" s="372"/>
      <c r="BQP17" s="372"/>
      <c r="BQQ17" s="372"/>
      <c r="BQR17" s="372"/>
      <c r="BQS17" s="372"/>
      <c r="BQT17" s="372"/>
      <c r="BQU17" s="372"/>
      <c r="BQV17" s="372"/>
      <c r="BQW17" s="372"/>
      <c r="BQX17" s="372"/>
      <c r="BQY17" s="372"/>
      <c r="BQZ17" s="372"/>
      <c r="BRA17" s="372"/>
      <c r="BRB17" s="372"/>
      <c r="BRC17" s="372"/>
      <c r="BRD17" s="372"/>
      <c r="BRE17" s="372"/>
      <c r="BRF17" s="372"/>
      <c r="BRG17" s="372"/>
      <c r="BRH17" s="372"/>
      <c r="BRI17" s="372"/>
      <c r="BRJ17" s="372"/>
      <c r="BRK17" s="372"/>
      <c r="BRL17" s="372"/>
      <c r="BRM17" s="372"/>
      <c r="BRN17" s="372"/>
      <c r="BRO17" s="372"/>
      <c r="BRP17" s="372"/>
      <c r="BRQ17" s="372"/>
      <c r="BRR17" s="372"/>
      <c r="BRS17" s="372"/>
      <c r="BRT17" s="372"/>
      <c r="BRU17" s="372"/>
      <c r="BRV17" s="372"/>
      <c r="BRW17" s="372"/>
      <c r="BRX17" s="372"/>
      <c r="BRY17" s="372"/>
      <c r="BRZ17" s="372"/>
      <c r="BSA17" s="372"/>
      <c r="BSB17" s="372"/>
      <c r="BSC17" s="372"/>
      <c r="BSD17" s="372"/>
      <c r="BSE17" s="372"/>
      <c r="BSF17" s="372"/>
      <c r="BSG17" s="372"/>
      <c r="BSH17" s="372"/>
      <c r="BSI17" s="372"/>
      <c r="BSJ17" s="372"/>
      <c r="BSK17" s="372"/>
      <c r="BSL17" s="372"/>
      <c r="BSM17" s="372"/>
      <c r="BSN17" s="372"/>
      <c r="BSO17" s="372"/>
      <c r="BSP17" s="372"/>
      <c r="BSQ17" s="372"/>
      <c r="BSR17" s="372"/>
      <c r="BSS17" s="372"/>
      <c r="BST17" s="372"/>
      <c r="BSU17" s="372"/>
      <c r="BSV17" s="372"/>
      <c r="BSW17" s="372"/>
      <c r="BSX17" s="372"/>
      <c r="BSY17" s="372"/>
      <c r="BSZ17" s="372"/>
      <c r="BTA17" s="372"/>
      <c r="BTB17" s="372"/>
      <c r="BTC17" s="372"/>
      <c r="BTD17" s="372"/>
      <c r="BTE17" s="372"/>
      <c r="BTF17" s="372"/>
      <c r="BTG17" s="372"/>
      <c r="BTH17" s="372"/>
      <c r="BTI17" s="372"/>
      <c r="BTJ17" s="372"/>
      <c r="BTK17" s="372"/>
      <c r="BTL17" s="372"/>
      <c r="BTM17" s="372"/>
      <c r="BTN17" s="372"/>
      <c r="BTO17" s="372"/>
      <c r="BTP17" s="372"/>
      <c r="BTQ17" s="372"/>
      <c r="BTR17" s="372"/>
      <c r="BTS17" s="372"/>
      <c r="BTT17" s="372"/>
      <c r="BTU17" s="372"/>
      <c r="BTV17" s="372"/>
      <c r="BTW17" s="372"/>
      <c r="BTX17" s="372"/>
      <c r="BTY17" s="372"/>
      <c r="BTZ17" s="372"/>
      <c r="BUA17" s="372"/>
      <c r="BUB17" s="372"/>
      <c r="BUC17" s="372"/>
      <c r="BUD17" s="372"/>
      <c r="BUE17" s="372"/>
      <c r="BUF17" s="372"/>
      <c r="BUG17" s="372"/>
      <c r="BUH17" s="372"/>
      <c r="BUI17" s="372"/>
      <c r="BUJ17" s="372"/>
      <c r="BUK17" s="372"/>
      <c r="BUL17" s="372"/>
      <c r="BUM17" s="372"/>
      <c r="BUN17" s="372"/>
      <c r="BUO17" s="372"/>
      <c r="BUP17" s="372"/>
      <c r="BUQ17" s="372"/>
      <c r="BUR17" s="372"/>
      <c r="BUS17" s="372"/>
      <c r="BUT17" s="372"/>
      <c r="BUU17" s="372"/>
      <c r="BUV17" s="372"/>
      <c r="BUW17" s="372"/>
      <c r="BUX17" s="372"/>
      <c r="BUY17" s="372"/>
      <c r="BUZ17" s="372"/>
      <c r="BVA17" s="372"/>
      <c r="BVB17" s="372"/>
      <c r="BVC17" s="372"/>
      <c r="BVD17" s="372"/>
      <c r="BVE17" s="372"/>
      <c r="BVF17" s="372"/>
      <c r="BVG17" s="372"/>
      <c r="BVH17" s="372"/>
      <c r="BVI17" s="372"/>
      <c r="BVJ17" s="372"/>
      <c r="BVK17" s="372"/>
      <c r="BVL17" s="372"/>
      <c r="BVM17" s="372"/>
      <c r="BVN17" s="372"/>
      <c r="BVO17" s="372"/>
      <c r="BVP17" s="372"/>
      <c r="BVQ17" s="372"/>
      <c r="BVR17" s="372"/>
      <c r="BVS17" s="372"/>
      <c r="BVT17" s="372"/>
      <c r="BVU17" s="372"/>
      <c r="BVV17" s="372"/>
      <c r="BVW17" s="372"/>
      <c r="BVX17" s="372"/>
      <c r="BVY17" s="372"/>
      <c r="BVZ17" s="372"/>
      <c r="BWA17" s="372"/>
      <c r="BWB17" s="372"/>
      <c r="BWC17" s="372"/>
      <c r="BWD17" s="372"/>
      <c r="BWE17" s="372"/>
      <c r="BWF17" s="372"/>
      <c r="BWG17" s="372"/>
      <c r="BWH17" s="372"/>
      <c r="BWI17" s="372"/>
      <c r="BWJ17" s="372"/>
      <c r="BWK17" s="372"/>
      <c r="BWL17" s="372"/>
      <c r="BWM17" s="372"/>
      <c r="BWN17" s="372"/>
      <c r="BWO17" s="372"/>
      <c r="BWP17" s="372"/>
      <c r="BWQ17" s="372"/>
      <c r="BWR17" s="372"/>
      <c r="BWS17" s="372"/>
      <c r="BWT17" s="372"/>
      <c r="BWU17" s="372"/>
      <c r="BWV17" s="372"/>
      <c r="BWW17" s="372"/>
      <c r="BWX17" s="372"/>
      <c r="BWY17" s="372"/>
      <c r="BWZ17" s="372"/>
      <c r="BXA17" s="372"/>
      <c r="BXB17" s="372"/>
      <c r="BXC17" s="372"/>
      <c r="BXD17" s="372"/>
      <c r="BXE17" s="372"/>
      <c r="BXF17" s="372"/>
      <c r="BXG17" s="372"/>
      <c r="BXH17" s="372"/>
      <c r="BXI17" s="372"/>
      <c r="BXJ17" s="372"/>
      <c r="BXK17" s="372"/>
      <c r="BXL17" s="372"/>
      <c r="BXM17" s="372"/>
      <c r="BXN17" s="372"/>
      <c r="BXO17" s="372"/>
      <c r="BXP17" s="372"/>
      <c r="BXQ17" s="372"/>
      <c r="BXR17" s="372"/>
      <c r="BXS17" s="372"/>
      <c r="BXT17" s="372"/>
      <c r="BXU17" s="372"/>
      <c r="BXV17" s="372"/>
      <c r="BXW17" s="372"/>
      <c r="BXX17" s="372"/>
      <c r="BXY17" s="372"/>
      <c r="BXZ17" s="372"/>
      <c r="BYA17" s="372"/>
      <c r="BYB17" s="372"/>
      <c r="BYC17" s="372"/>
      <c r="BYD17" s="372"/>
      <c r="BYE17" s="372"/>
      <c r="BYF17" s="372"/>
      <c r="BYG17" s="372"/>
      <c r="BYH17" s="372"/>
      <c r="BYI17" s="372"/>
      <c r="BYJ17" s="372"/>
      <c r="BYK17" s="372"/>
      <c r="BYL17" s="372"/>
      <c r="BYM17" s="372"/>
      <c r="BYN17" s="372"/>
      <c r="BYO17" s="372"/>
      <c r="BYP17" s="372"/>
      <c r="BYQ17" s="372"/>
      <c r="BYR17" s="372"/>
      <c r="BYS17" s="372"/>
      <c r="BYT17" s="372"/>
      <c r="BYU17" s="372"/>
      <c r="BYV17" s="372"/>
      <c r="BYW17" s="372"/>
      <c r="BYX17" s="372"/>
      <c r="BYY17" s="372"/>
      <c r="BYZ17" s="372"/>
      <c r="BZA17" s="372"/>
      <c r="BZB17" s="372"/>
      <c r="BZC17" s="372"/>
      <c r="BZD17" s="372"/>
      <c r="BZE17" s="372"/>
      <c r="BZF17" s="372"/>
      <c r="BZG17" s="372"/>
      <c r="BZH17" s="372"/>
      <c r="BZI17" s="372"/>
      <c r="BZJ17" s="372"/>
      <c r="BZK17" s="372"/>
      <c r="BZL17" s="372"/>
      <c r="BZM17" s="372"/>
      <c r="BZN17" s="372"/>
      <c r="BZO17" s="372"/>
      <c r="BZP17" s="372"/>
      <c r="BZQ17" s="372"/>
      <c r="BZR17" s="372"/>
      <c r="BZS17" s="372"/>
      <c r="BZT17" s="372"/>
      <c r="BZU17" s="372"/>
      <c r="BZV17" s="372"/>
      <c r="BZW17" s="372"/>
      <c r="BZX17" s="372"/>
      <c r="BZY17" s="372"/>
      <c r="BZZ17" s="372"/>
      <c r="CAA17" s="372"/>
      <c r="CAB17" s="372"/>
      <c r="CAC17" s="372"/>
      <c r="CAD17" s="372"/>
      <c r="CAE17" s="372"/>
      <c r="CAF17" s="372"/>
      <c r="CAG17" s="372"/>
      <c r="CAH17" s="372"/>
      <c r="CAI17" s="372"/>
      <c r="CAJ17" s="372"/>
      <c r="CAK17" s="372"/>
      <c r="CAL17" s="372"/>
      <c r="CAM17" s="372"/>
      <c r="CAN17" s="372"/>
      <c r="CAO17" s="372"/>
      <c r="CAP17" s="372"/>
      <c r="CAQ17" s="372"/>
      <c r="CAR17" s="372"/>
      <c r="CAS17" s="372"/>
      <c r="CAT17" s="372"/>
      <c r="CAU17" s="372"/>
      <c r="CAV17" s="372"/>
      <c r="CAW17" s="372"/>
      <c r="CAX17" s="372"/>
      <c r="CAY17" s="372"/>
      <c r="CAZ17" s="372"/>
      <c r="CBA17" s="372"/>
      <c r="CBB17" s="372"/>
      <c r="CBC17" s="372"/>
      <c r="CBD17" s="372"/>
      <c r="CBE17" s="372"/>
      <c r="CBF17" s="372"/>
      <c r="CBG17" s="372"/>
      <c r="CBH17" s="372"/>
      <c r="CBI17" s="372"/>
      <c r="CBJ17" s="372"/>
      <c r="CBK17" s="372"/>
      <c r="CBL17" s="372"/>
      <c r="CBM17" s="372"/>
      <c r="CBN17" s="372"/>
      <c r="CBO17" s="372"/>
      <c r="CBP17" s="372"/>
      <c r="CBQ17" s="372"/>
      <c r="CBR17" s="372"/>
      <c r="CBS17" s="372"/>
      <c r="CBT17" s="372"/>
      <c r="CBU17" s="372"/>
      <c r="CBV17" s="372"/>
      <c r="CBW17" s="372"/>
      <c r="CBX17" s="372"/>
      <c r="CBY17" s="372"/>
      <c r="CBZ17" s="372"/>
      <c r="CCA17" s="372"/>
      <c r="CCB17" s="372"/>
      <c r="CCC17" s="372"/>
      <c r="CCD17" s="372"/>
      <c r="CCE17" s="372"/>
      <c r="CCF17" s="372"/>
      <c r="CCG17" s="372"/>
      <c r="CCH17" s="372"/>
      <c r="CCI17" s="372"/>
      <c r="CCJ17" s="372"/>
      <c r="CCK17" s="372"/>
      <c r="CCL17" s="372"/>
      <c r="CCM17" s="372"/>
      <c r="CCN17" s="372"/>
      <c r="CCO17" s="372"/>
      <c r="CCP17" s="372"/>
      <c r="CCQ17" s="372"/>
      <c r="CCR17" s="372"/>
      <c r="CCS17" s="372"/>
      <c r="CCT17" s="372"/>
      <c r="CCU17" s="372"/>
      <c r="CCV17" s="372"/>
      <c r="CCW17" s="372"/>
      <c r="CCX17" s="372"/>
      <c r="CCY17" s="372"/>
      <c r="CCZ17" s="372"/>
      <c r="CDA17" s="372"/>
      <c r="CDB17" s="372"/>
      <c r="CDC17" s="372"/>
      <c r="CDD17" s="372"/>
      <c r="CDE17" s="372"/>
      <c r="CDF17" s="372"/>
      <c r="CDG17" s="372"/>
      <c r="CDH17" s="372"/>
      <c r="CDI17" s="372"/>
      <c r="CDJ17" s="372"/>
      <c r="CDK17" s="372"/>
      <c r="CDL17" s="372"/>
      <c r="CDM17" s="372"/>
      <c r="CDN17" s="372"/>
      <c r="CDO17" s="372"/>
      <c r="CDP17" s="372"/>
      <c r="CDQ17" s="372"/>
      <c r="CDR17" s="372"/>
      <c r="CDS17" s="372"/>
      <c r="CDT17" s="372"/>
      <c r="CDU17" s="372"/>
      <c r="CDV17" s="372"/>
      <c r="CDW17" s="372"/>
      <c r="CDX17" s="372"/>
      <c r="CDY17" s="372"/>
      <c r="CDZ17" s="372"/>
      <c r="CEA17" s="372"/>
      <c r="CEB17" s="372"/>
      <c r="CEC17" s="372"/>
      <c r="CED17" s="372"/>
      <c r="CEE17" s="372"/>
      <c r="CEF17" s="372"/>
      <c r="CEG17" s="372"/>
      <c r="CEH17" s="372"/>
      <c r="CEI17" s="372"/>
      <c r="CEJ17" s="372"/>
      <c r="CEK17" s="372"/>
      <c r="CEL17" s="372"/>
      <c r="CEM17" s="372"/>
      <c r="CEN17" s="372"/>
      <c r="CEO17" s="372"/>
      <c r="CEP17" s="372"/>
      <c r="CEQ17" s="372"/>
      <c r="CER17" s="372"/>
      <c r="CES17" s="372"/>
      <c r="CET17" s="372"/>
      <c r="CEU17" s="372"/>
      <c r="CEV17" s="372"/>
      <c r="CEW17" s="372"/>
      <c r="CEX17" s="372"/>
      <c r="CEY17" s="372"/>
      <c r="CEZ17" s="372"/>
      <c r="CFA17" s="372"/>
      <c r="CFB17" s="372"/>
      <c r="CFC17" s="372"/>
      <c r="CFD17" s="372"/>
      <c r="CFE17" s="372"/>
      <c r="CFF17" s="372"/>
      <c r="CFG17" s="372"/>
      <c r="CFH17" s="372"/>
      <c r="CFI17" s="372"/>
      <c r="CFJ17" s="372"/>
      <c r="CFK17" s="372"/>
      <c r="CFL17" s="372"/>
      <c r="CFM17" s="372"/>
      <c r="CFN17" s="372"/>
      <c r="CFO17" s="372"/>
      <c r="CFP17" s="372"/>
      <c r="CFQ17" s="372"/>
      <c r="CFR17" s="372"/>
      <c r="CFS17" s="372"/>
      <c r="CFT17" s="372"/>
      <c r="CFU17" s="372"/>
      <c r="CFV17" s="372"/>
    </row>
    <row r="18" spans="1:2206" s="177" customFormat="1" ht="25.5" customHeight="1">
      <c r="A18" s="599"/>
      <c r="B18" s="600"/>
      <c r="C18" s="267"/>
      <c r="D18" s="181"/>
      <c r="E18" s="264"/>
      <c r="F18" s="264"/>
      <c r="G18" s="264"/>
      <c r="H18" s="264"/>
      <c r="I18" s="264"/>
      <c r="J18" s="264"/>
      <c r="K18" s="264"/>
      <c r="L18" s="202"/>
      <c r="M18" s="603"/>
      <c r="N18" s="604"/>
      <c r="O18" s="202"/>
      <c r="P18" s="604"/>
      <c r="Q18" s="202"/>
      <c r="R18" s="604"/>
      <c r="S18" s="202"/>
      <c r="T18" s="604"/>
      <c r="U18" s="604"/>
      <c r="V18" s="604"/>
      <c r="W18" s="202"/>
      <c r="X18" s="372"/>
      <c r="Y18" s="372"/>
      <c r="Z18" s="372"/>
      <c r="AA18" s="372"/>
      <c r="AB18" s="372"/>
      <c r="AC18" s="372"/>
      <c r="AD18" s="372"/>
      <c r="AE18" s="372"/>
      <c r="AF18" s="372"/>
      <c r="AG18" s="372"/>
      <c r="AH18" s="372"/>
      <c r="AI18" s="372"/>
      <c r="AJ18" s="372"/>
      <c r="AK18" s="372"/>
      <c r="AL18" s="372"/>
      <c r="AM18" s="372"/>
      <c r="AN18" s="372"/>
      <c r="AO18" s="372"/>
      <c r="AP18" s="372"/>
      <c r="AQ18" s="372"/>
      <c r="AR18" s="372"/>
      <c r="AS18" s="372"/>
      <c r="AT18" s="372"/>
      <c r="AU18" s="372"/>
      <c r="AV18" s="372"/>
      <c r="AW18" s="372"/>
      <c r="AX18" s="372"/>
      <c r="AY18" s="372"/>
      <c r="AZ18" s="372"/>
      <c r="BA18" s="372"/>
      <c r="BB18" s="372"/>
      <c r="BC18" s="372"/>
      <c r="BD18" s="372"/>
      <c r="BE18" s="372"/>
      <c r="BF18" s="372"/>
      <c r="BG18" s="372"/>
      <c r="BH18" s="372"/>
      <c r="BI18" s="372"/>
      <c r="BJ18" s="372"/>
      <c r="BK18" s="372"/>
      <c r="BL18" s="372"/>
      <c r="BM18" s="372"/>
      <c r="BN18" s="372"/>
      <c r="BO18" s="372"/>
      <c r="BP18" s="372"/>
      <c r="BQ18" s="372"/>
      <c r="BR18" s="372"/>
      <c r="BS18" s="372"/>
      <c r="BT18" s="372"/>
      <c r="BU18" s="372"/>
      <c r="BV18" s="372"/>
      <c r="BW18" s="372"/>
      <c r="BX18" s="372"/>
      <c r="BY18" s="372"/>
      <c r="BZ18" s="372"/>
      <c r="CA18" s="372"/>
      <c r="CB18" s="372"/>
      <c r="CC18" s="372"/>
      <c r="CD18" s="372"/>
      <c r="CE18" s="372"/>
      <c r="CF18" s="372"/>
      <c r="CG18" s="372"/>
      <c r="CH18" s="372"/>
      <c r="CI18" s="372"/>
      <c r="CJ18" s="372"/>
      <c r="CK18" s="372"/>
      <c r="CL18" s="372"/>
      <c r="CM18" s="372"/>
      <c r="CN18" s="372"/>
      <c r="CO18" s="372"/>
      <c r="CP18" s="372"/>
      <c r="CQ18" s="372"/>
      <c r="CR18" s="372"/>
      <c r="CS18" s="372"/>
      <c r="CT18" s="372"/>
      <c r="CU18" s="372"/>
      <c r="CV18" s="372"/>
      <c r="CW18" s="372"/>
      <c r="CX18" s="372"/>
      <c r="CY18" s="372"/>
      <c r="CZ18" s="372"/>
      <c r="DA18" s="372"/>
      <c r="DB18" s="372"/>
      <c r="DC18" s="372"/>
      <c r="DD18" s="372"/>
      <c r="DE18" s="372"/>
      <c r="DF18" s="372"/>
      <c r="DG18" s="372"/>
      <c r="DH18" s="372"/>
      <c r="DI18" s="372"/>
      <c r="DJ18" s="372"/>
      <c r="DK18" s="372"/>
      <c r="DL18" s="372"/>
      <c r="DM18" s="372"/>
      <c r="DN18" s="372"/>
      <c r="DO18" s="372"/>
      <c r="DP18" s="372"/>
      <c r="DQ18" s="372"/>
      <c r="DR18" s="372"/>
      <c r="DS18" s="372"/>
      <c r="DT18" s="372"/>
      <c r="DU18" s="372"/>
      <c r="DV18" s="372"/>
      <c r="DW18" s="372"/>
      <c r="DX18" s="372"/>
      <c r="DY18" s="372"/>
      <c r="DZ18" s="372"/>
      <c r="EA18" s="372"/>
      <c r="EB18" s="372"/>
      <c r="EC18" s="372"/>
      <c r="ED18" s="372"/>
      <c r="EE18" s="372"/>
      <c r="EF18" s="372"/>
      <c r="EG18" s="372"/>
      <c r="EH18" s="372"/>
      <c r="EI18" s="372"/>
      <c r="EJ18" s="372"/>
      <c r="EK18" s="372"/>
      <c r="EL18" s="372"/>
      <c r="EM18" s="372"/>
      <c r="EN18" s="372"/>
      <c r="EO18" s="372"/>
      <c r="EP18" s="372"/>
      <c r="EQ18" s="372"/>
      <c r="ER18" s="372"/>
      <c r="ES18" s="372"/>
      <c r="ET18" s="372"/>
      <c r="EU18" s="372"/>
      <c r="EV18" s="372"/>
      <c r="EW18" s="372"/>
      <c r="EX18" s="372"/>
      <c r="EY18" s="372"/>
      <c r="EZ18" s="372"/>
      <c r="FA18" s="372"/>
      <c r="FB18" s="372"/>
      <c r="FC18" s="372"/>
      <c r="FD18" s="372"/>
      <c r="FE18" s="372"/>
      <c r="FF18" s="372"/>
      <c r="FG18" s="372"/>
      <c r="FH18" s="372"/>
      <c r="FI18" s="372"/>
      <c r="FJ18" s="372"/>
      <c r="FK18" s="372"/>
      <c r="FL18" s="372"/>
      <c r="FM18" s="372"/>
      <c r="FN18" s="372"/>
      <c r="FO18" s="372"/>
      <c r="FP18" s="372"/>
      <c r="FQ18" s="372"/>
      <c r="FR18" s="372"/>
      <c r="FS18" s="372"/>
      <c r="FT18" s="372"/>
      <c r="FU18" s="372"/>
      <c r="FV18" s="372"/>
      <c r="FW18" s="372"/>
      <c r="FX18" s="372"/>
      <c r="FY18" s="372"/>
      <c r="FZ18" s="372"/>
      <c r="GA18" s="372"/>
      <c r="GB18" s="372"/>
      <c r="GC18" s="372"/>
      <c r="GD18" s="372"/>
      <c r="GE18" s="372"/>
      <c r="GF18" s="372"/>
      <c r="GG18" s="372"/>
      <c r="GH18" s="372"/>
      <c r="GI18" s="372"/>
      <c r="GJ18" s="372"/>
      <c r="GK18" s="372"/>
      <c r="GL18" s="372"/>
      <c r="GM18" s="372"/>
      <c r="GN18" s="372"/>
      <c r="GO18" s="372"/>
      <c r="GP18" s="372"/>
      <c r="GQ18" s="372"/>
      <c r="GR18" s="372"/>
      <c r="GS18" s="372"/>
      <c r="GT18" s="372"/>
      <c r="GU18" s="372"/>
      <c r="GV18" s="372"/>
      <c r="GW18" s="372"/>
      <c r="GX18" s="372"/>
      <c r="GY18" s="372"/>
      <c r="GZ18" s="372"/>
      <c r="HA18" s="372"/>
      <c r="HB18" s="372"/>
      <c r="HC18" s="372"/>
      <c r="HD18" s="372"/>
      <c r="HE18" s="372"/>
      <c r="HF18" s="372"/>
      <c r="HG18" s="372"/>
      <c r="HH18" s="372"/>
      <c r="HI18" s="372"/>
      <c r="HJ18" s="372"/>
      <c r="HK18" s="372"/>
      <c r="HL18" s="372"/>
      <c r="HM18" s="372"/>
      <c r="HN18" s="372"/>
      <c r="HO18" s="372"/>
      <c r="HP18" s="372"/>
      <c r="HQ18" s="372"/>
      <c r="HR18" s="372"/>
      <c r="HS18" s="372"/>
      <c r="HT18" s="372"/>
      <c r="HU18" s="372"/>
      <c r="HV18" s="372"/>
      <c r="HW18" s="372"/>
      <c r="HX18" s="372"/>
      <c r="HY18" s="372"/>
      <c r="HZ18" s="372"/>
      <c r="IA18" s="372"/>
      <c r="IB18" s="372"/>
      <c r="IC18" s="372"/>
      <c r="ID18" s="372"/>
      <c r="IE18" s="372"/>
      <c r="IF18" s="372"/>
      <c r="IG18" s="372"/>
      <c r="IH18" s="372"/>
      <c r="II18" s="372"/>
      <c r="IJ18" s="372"/>
      <c r="IK18" s="372"/>
      <c r="IL18" s="372"/>
      <c r="IM18" s="372"/>
      <c r="IN18" s="372"/>
      <c r="IO18" s="372"/>
      <c r="IP18" s="372"/>
      <c r="IQ18" s="372"/>
      <c r="IR18" s="372"/>
      <c r="IS18" s="372"/>
      <c r="IT18" s="372"/>
      <c r="IU18" s="372"/>
      <c r="IV18" s="372"/>
      <c r="IW18" s="372"/>
      <c r="IX18" s="372"/>
      <c r="IY18" s="372"/>
      <c r="IZ18" s="372"/>
      <c r="JA18" s="372"/>
      <c r="JB18" s="372"/>
      <c r="JC18" s="372"/>
      <c r="JD18" s="372"/>
      <c r="JE18" s="372"/>
      <c r="JF18" s="372"/>
      <c r="JG18" s="372"/>
      <c r="JH18" s="372"/>
      <c r="JI18" s="372"/>
      <c r="JJ18" s="372"/>
      <c r="JK18" s="372"/>
      <c r="JL18" s="372"/>
      <c r="JM18" s="372"/>
      <c r="JN18" s="372"/>
      <c r="JO18" s="372"/>
      <c r="JP18" s="372"/>
      <c r="JQ18" s="372"/>
      <c r="JR18" s="372"/>
      <c r="JS18" s="372"/>
      <c r="JT18" s="372"/>
      <c r="JU18" s="372"/>
      <c r="JV18" s="372"/>
      <c r="JW18" s="372"/>
      <c r="JX18" s="372"/>
      <c r="JY18" s="372"/>
      <c r="JZ18" s="372"/>
      <c r="KA18" s="372"/>
      <c r="KB18" s="372"/>
      <c r="KC18" s="372"/>
      <c r="KD18" s="372"/>
      <c r="KE18" s="372"/>
      <c r="KF18" s="372"/>
      <c r="KG18" s="372"/>
      <c r="KH18" s="372"/>
      <c r="KI18" s="372"/>
      <c r="KJ18" s="372"/>
      <c r="KK18" s="372"/>
      <c r="KL18" s="372"/>
      <c r="KM18" s="372"/>
      <c r="KN18" s="372"/>
      <c r="KO18" s="372"/>
      <c r="KP18" s="372"/>
      <c r="KQ18" s="372"/>
      <c r="KR18" s="372"/>
      <c r="KS18" s="372"/>
      <c r="KT18" s="372"/>
      <c r="KU18" s="372"/>
      <c r="KV18" s="372"/>
      <c r="KW18" s="372"/>
      <c r="KX18" s="372"/>
      <c r="KY18" s="372"/>
      <c r="KZ18" s="372"/>
      <c r="LA18" s="372"/>
      <c r="LB18" s="372"/>
      <c r="LC18" s="372"/>
      <c r="LD18" s="372"/>
      <c r="LE18" s="372"/>
      <c r="LF18" s="372"/>
      <c r="LG18" s="372"/>
      <c r="LH18" s="372"/>
      <c r="LI18" s="372"/>
      <c r="LJ18" s="372"/>
      <c r="LK18" s="372"/>
      <c r="LL18" s="372"/>
      <c r="LM18" s="372"/>
      <c r="LN18" s="372"/>
      <c r="LO18" s="372"/>
      <c r="LP18" s="372"/>
      <c r="LQ18" s="372"/>
      <c r="LR18" s="372"/>
      <c r="LS18" s="372"/>
      <c r="LT18" s="372"/>
      <c r="LU18" s="372"/>
      <c r="LV18" s="372"/>
      <c r="LW18" s="372"/>
      <c r="LX18" s="372"/>
      <c r="LY18" s="372"/>
      <c r="LZ18" s="372"/>
      <c r="MA18" s="372"/>
      <c r="MB18" s="372"/>
      <c r="MC18" s="372"/>
      <c r="MD18" s="372"/>
      <c r="ME18" s="372"/>
      <c r="MF18" s="372"/>
      <c r="MG18" s="372"/>
      <c r="MH18" s="372"/>
      <c r="MI18" s="372"/>
      <c r="MJ18" s="372"/>
      <c r="MK18" s="372"/>
      <c r="ML18" s="372"/>
      <c r="MM18" s="372"/>
      <c r="MN18" s="372"/>
      <c r="MO18" s="372"/>
      <c r="MP18" s="372"/>
      <c r="MQ18" s="372"/>
      <c r="MR18" s="372"/>
      <c r="MS18" s="372"/>
      <c r="MT18" s="372"/>
      <c r="MU18" s="372"/>
      <c r="MV18" s="372"/>
      <c r="MW18" s="372"/>
      <c r="MX18" s="372"/>
      <c r="MY18" s="372"/>
      <c r="MZ18" s="372"/>
      <c r="NA18" s="372"/>
      <c r="NB18" s="372"/>
      <c r="NC18" s="372"/>
      <c r="ND18" s="372"/>
      <c r="NE18" s="372"/>
      <c r="NF18" s="372"/>
      <c r="NG18" s="372"/>
      <c r="NH18" s="372"/>
      <c r="NI18" s="372"/>
      <c r="NJ18" s="372"/>
      <c r="NK18" s="372"/>
      <c r="NL18" s="372"/>
      <c r="NM18" s="372"/>
      <c r="NN18" s="372"/>
      <c r="NO18" s="372"/>
      <c r="NP18" s="372"/>
      <c r="NQ18" s="372"/>
      <c r="NR18" s="372"/>
      <c r="NS18" s="372"/>
      <c r="NT18" s="372"/>
      <c r="NU18" s="372"/>
      <c r="NV18" s="372"/>
      <c r="NW18" s="372"/>
      <c r="NX18" s="372"/>
      <c r="NY18" s="372"/>
      <c r="NZ18" s="372"/>
      <c r="OA18" s="372"/>
      <c r="OB18" s="372"/>
      <c r="OC18" s="372"/>
      <c r="OD18" s="372"/>
      <c r="OE18" s="372"/>
      <c r="OF18" s="372"/>
      <c r="OG18" s="372"/>
      <c r="OH18" s="372"/>
      <c r="OI18" s="372"/>
      <c r="OJ18" s="372"/>
      <c r="OK18" s="372"/>
      <c r="OL18" s="372"/>
      <c r="OM18" s="372"/>
      <c r="ON18" s="372"/>
      <c r="OO18" s="372"/>
      <c r="OP18" s="372"/>
      <c r="OQ18" s="372"/>
      <c r="OR18" s="372"/>
      <c r="OS18" s="372"/>
      <c r="OT18" s="372"/>
      <c r="OU18" s="372"/>
      <c r="OV18" s="372"/>
      <c r="OW18" s="372"/>
      <c r="OX18" s="372"/>
      <c r="OY18" s="372"/>
      <c r="OZ18" s="372"/>
      <c r="PA18" s="372"/>
      <c r="PB18" s="372"/>
      <c r="PC18" s="372"/>
      <c r="PD18" s="372"/>
      <c r="PE18" s="372"/>
      <c r="PF18" s="372"/>
      <c r="PG18" s="372"/>
      <c r="PH18" s="372"/>
      <c r="PI18" s="372"/>
      <c r="PJ18" s="372"/>
      <c r="PK18" s="372"/>
      <c r="PL18" s="372"/>
      <c r="PM18" s="372"/>
      <c r="PN18" s="372"/>
      <c r="PO18" s="372"/>
      <c r="PP18" s="372"/>
      <c r="PQ18" s="372"/>
      <c r="PR18" s="372"/>
      <c r="PS18" s="372"/>
      <c r="PT18" s="372"/>
      <c r="PU18" s="372"/>
      <c r="PV18" s="372"/>
      <c r="PW18" s="372"/>
      <c r="PX18" s="372"/>
      <c r="PY18" s="372"/>
      <c r="PZ18" s="372"/>
      <c r="QA18" s="372"/>
      <c r="QB18" s="372"/>
      <c r="QC18" s="372"/>
      <c r="QD18" s="372"/>
      <c r="QE18" s="372"/>
      <c r="QF18" s="372"/>
      <c r="QG18" s="372"/>
      <c r="QH18" s="372"/>
      <c r="QI18" s="372"/>
      <c r="QJ18" s="372"/>
      <c r="QK18" s="372"/>
      <c r="QL18" s="372"/>
      <c r="QM18" s="372"/>
      <c r="QN18" s="372"/>
      <c r="QO18" s="372"/>
      <c r="QP18" s="372"/>
      <c r="QQ18" s="372"/>
      <c r="QR18" s="372"/>
      <c r="QS18" s="372"/>
      <c r="QT18" s="372"/>
      <c r="QU18" s="372"/>
      <c r="QV18" s="372"/>
      <c r="QW18" s="372"/>
      <c r="QX18" s="372"/>
      <c r="QY18" s="372"/>
      <c r="QZ18" s="372"/>
      <c r="RA18" s="372"/>
      <c r="RB18" s="372"/>
      <c r="RC18" s="372"/>
      <c r="RD18" s="372"/>
      <c r="RE18" s="372"/>
      <c r="RF18" s="372"/>
      <c r="RG18" s="372"/>
      <c r="RH18" s="372"/>
      <c r="RI18" s="372"/>
      <c r="RJ18" s="372"/>
      <c r="RK18" s="372"/>
      <c r="RL18" s="372"/>
      <c r="RM18" s="372"/>
      <c r="RN18" s="372"/>
      <c r="RO18" s="372"/>
      <c r="RP18" s="372"/>
      <c r="RQ18" s="372"/>
      <c r="RR18" s="372"/>
      <c r="RS18" s="372"/>
      <c r="RT18" s="372"/>
      <c r="RU18" s="372"/>
      <c r="RV18" s="372"/>
      <c r="RW18" s="372"/>
      <c r="RX18" s="372"/>
      <c r="RY18" s="372"/>
      <c r="RZ18" s="372"/>
      <c r="SA18" s="372"/>
      <c r="SB18" s="372"/>
      <c r="SC18" s="372"/>
      <c r="SD18" s="372"/>
      <c r="SE18" s="372"/>
      <c r="SF18" s="372"/>
      <c r="SG18" s="372"/>
      <c r="SH18" s="372"/>
      <c r="SI18" s="372"/>
      <c r="SJ18" s="372"/>
      <c r="SK18" s="372"/>
      <c r="SL18" s="372"/>
      <c r="SM18" s="372"/>
      <c r="SN18" s="372"/>
      <c r="SO18" s="372"/>
      <c r="SP18" s="372"/>
      <c r="SQ18" s="372"/>
      <c r="SR18" s="372"/>
      <c r="SS18" s="372"/>
      <c r="ST18" s="372"/>
      <c r="SU18" s="372"/>
      <c r="SV18" s="372"/>
      <c r="SW18" s="372"/>
      <c r="SX18" s="372"/>
      <c r="SY18" s="372"/>
      <c r="SZ18" s="372"/>
      <c r="TA18" s="372"/>
      <c r="TB18" s="372"/>
      <c r="TC18" s="372"/>
      <c r="TD18" s="372"/>
      <c r="TE18" s="372"/>
      <c r="TF18" s="372"/>
      <c r="TG18" s="372"/>
      <c r="TH18" s="372"/>
      <c r="TI18" s="372"/>
      <c r="TJ18" s="372"/>
      <c r="TK18" s="372"/>
      <c r="TL18" s="372"/>
      <c r="TM18" s="372"/>
      <c r="TN18" s="372"/>
      <c r="TO18" s="372"/>
      <c r="TP18" s="372"/>
      <c r="TQ18" s="372"/>
      <c r="TR18" s="372"/>
      <c r="TS18" s="372"/>
      <c r="TT18" s="372"/>
      <c r="TU18" s="372"/>
      <c r="TV18" s="372"/>
      <c r="TW18" s="372"/>
      <c r="TX18" s="372"/>
      <c r="TY18" s="372"/>
      <c r="TZ18" s="372"/>
      <c r="UA18" s="372"/>
      <c r="UB18" s="372"/>
      <c r="UC18" s="372"/>
      <c r="UD18" s="372"/>
      <c r="UE18" s="372"/>
      <c r="UF18" s="372"/>
      <c r="UG18" s="372"/>
      <c r="UH18" s="372"/>
      <c r="UI18" s="372"/>
      <c r="UJ18" s="372"/>
      <c r="UK18" s="372"/>
      <c r="UL18" s="372"/>
      <c r="UM18" s="372"/>
      <c r="UN18" s="372"/>
      <c r="UO18" s="372"/>
      <c r="UP18" s="372"/>
      <c r="UQ18" s="372"/>
      <c r="UR18" s="372"/>
      <c r="US18" s="372"/>
      <c r="UT18" s="372"/>
      <c r="UU18" s="372"/>
      <c r="UV18" s="372"/>
      <c r="UW18" s="372"/>
      <c r="UX18" s="372"/>
      <c r="UY18" s="372"/>
      <c r="UZ18" s="372"/>
      <c r="VA18" s="372"/>
      <c r="VB18" s="372"/>
      <c r="VC18" s="372"/>
      <c r="VD18" s="372"/>
      <c r="VE18" s="372"/>
      <c r="VF18" s="372"/>
      <c r="VG18" s="372"/>
      <c r="VH18" s="372"/>
      <c r="VI18" s="372"/>
      <c r="VJ18" s="372"/>
      <c r="VK18" s="372"/>
      <c r="VL18" s="372"/>
      <c r="VM18" s="372"/>
      <c r="VN18" s="372"/>
      <c r="VO18" s="372"/>
      <c r="VP18" s="372"/>
      <c r="VQ18" s="372"/>
      <c r="VR18" s="372"/>
      <c r="VS18" s="372"/>
      <c r="VT18" s="372"/>
      <c r="VU18" s="372"/>
      <c r="VV18" s="372"/>
      <c r="VW18" s="372"/>
      <c r="VX18" s="372"/>
      <c r="VY18" s="372"/>
      <c r="VZ18" s="372"/>
      <c r="WA18" s="372"/>
      <c r="WB18" s="372"/>
      <c r="WC18" s="372"/>
      <c r="WD18" s="372"/>
      <c r="WE18" s="372"/>
      <c r="WF18" s="372"/>
      <c r="WG18" s="372"/>
      <c r="WH18" s="372"/>
      <c r="WI18" s="372"/>
      <c r="WJ18" s="372"/>
      <c r="WK18" s="372"/>
      <c r="WL18" s="372"/>
      <c r="WM18" s="372"/>
      <c r="WN18" s="372"/>
      <c r="WO18" s="372"/>
      <c r="WP18" s="372"/>
      <c r="WQ18" s="372"/>
      <c r="WR18" s="372"/>
      <c r="WS18" s="372"/>
      <c r="WT18" s="372"/>
      <c r="WU18" s="372"/>
      <c r="WV18" s="372"/>
      <c r="WW18" s="372"/>
      <c r="WX18" s="372"/>
      <c r="WY18" s="372"/>
      <c r="WZ18" s="372"/>
      <c r="XA18" s="372"/>
      <c r="XB18" s="372"/>
      <c r="XC18" s="372"/>
      <c r="XD18" s="372"/>
      <c r="XE18" s="372"/>
      <c r="XF18" s="372"/>
      <c r="XG18" s="372"/>
      <c r="XH18" s="372"/>
      <c r="XI18" s="372"/>
      <c r="XJ18" s="372"/>
      <c r="XK18" s="372"/>
      <c r="XL18" s="372"/>
      <c r="XM18" s="372"/>
      <c r="XN18" s="372"/>
      <c r="XO18" s="372"/>
      <c r="XP18" s="372"/>
      <c r="XQ18" s="372"/>
      <c r="XR18" s="372"/>
      <c r="XS18" s="372"/>
      <c r="XT18" s="372"/>
      <c r="XU18" s="372"/>
      <c r="XV18" s="372"/>
      <c r="XW18" s="372"/>
      <c r="XX18" s="372"/>
      <c r="XY18" s="372"/>
      <c r="XZ18" s="372"/>
      <c r="YA18" s="372"/>
      <c r="YB18" s="372"/>
      <c r="YC18" s="372"/>
      <c r="YD18" s="372"/>
      <c r="YE18" s="372"/>
      <c r="YF18" s="372"/>
      <c r="YG18" s="372"/>
      <c r="YH18" s="372"/>
      <c r="YI18" s="372"/>
      <c r="YJ18" s="372"/>
      <c r="YK18" s="372"/>
      <c r="YL18" s="372"/>
      <c r="YM18" s="372"/>
      <c r="YN18" s="372"/>
      <c r="YO18" s="372"/>
      <c r="YP18" s="372"/>
      <c r="YQ18" s="372"/>
      <c r="YR18" s="372"/>
      <c r="YS18" s="372"/>
      <c r="YT18" s="372"/>
      <c r="YU18" s="372"/>
      <c r="YV18" s="372"/>
      <c r="YW18" s="372"/>
      <c r="YX18" s="372"/>
      <c r="YY18" s="372"/>
      <c r="YZ18" s="372"/>
      <c r="ZA18" s="372"/>
      <c r="ZB18" s="372"/>
      <c r="ZC18" s="372"/>
      <c r="ZD18" s="372"/>
      <c r="ZE18" s="372"/>
      <c r="ZF18" s="372"/>
      <c r="ZG18" s="372"/>
      <c r="ZH18" s="372"/>
      <c r="ZI18" s="372"/>
      <c r="ZJ18" s="372"/>
      <c r="ZK18" s="372"/>
      <c r="ZL18" s="372"/>
      <c r="ZM18" s="372"/>
      <c r="ZN18" s="372"/>
      <c r="ZO18" s="372"/>
      <c r="ZP18" s="372"/>
      <c r="ZQ18" s="372"/>
      <c r="ZR18" s="372"/>
      <c r="ZS18" s="372"/>
      <c r="ZT18" s="372"/>
      <c r="ZU18" s="372"/>
      <c r="ZV18" s="372"/>
      <c r="ZW18" s="372"/>
      <c r="ZX18" s="372"/>
      <c r="ZY18" s="372"/>
      <c r="ZZ18" s="372"/>
      <c r="AAA18" s="372"/>
      <c r="AAB18" s="372"/>
      <c r="AAC18" s="372"/>
      <c r="AAD18" s="372"/>
      <c r="AAE18" s="372"/>
      <c r="AAF18" s="372"/>
      <c r="AAG18" s="372"/>
      <c r="AAH18" s="372"/>
      <c r="AAI18" s="372"/>
      <c r="AAJ18" s="372"/>
      <c r="AAK18" s="372"/>
      <c r="AAL18" s="372"/>
      <c r="AAM18" s="372"/>
      <c r="AAN18" s="372"/>
      <c r="AAO18" s="372"/>
      <c r="AAP18" s="372"/>
      <c r="AAQ18" s="372"/>
      <c r="AAR18" s="372"/>
      <c r="AAS18" s="372"/>
      <c r="AAT18" s="372"/>
      <c r="AAU18" s="372"/>
      <c r="AAV18" s="372"/>
      <c r="AAW18" s="372"/>
      <c r="AAX18" s="372"/>
      <c r="AAY18" s="372"/>
      <c r="AAZ18" s="372"/>
      <c r="ABA18" s="372"/>
      <c r="ABB18" s="372"/>
      <c r="ABC18" s="372"/>
      <c r="ABD18" s="372"/>
      <c r="ABE18" s="372"/>
      <c r="ABF18" s="372"/>
      <c r="ABG18" s="372"/>
      <c r="ABH18" s="372"/>
      <c r="ABI18" s="372"/>
      <c r="ABJ18" s="372"/>
      <c r="ABK18" s="372"/>
      <c r="ABL18" s="372"/>
      <c r="ABM18" s="372"/>
      <c r="ABN18" s="372"/>
      <c r="ABO18" s="372"/>
      <c r="ABP18" s="372"/>
      <c r="ABQ18" s="372"/>
      <c r="ABR18" s="372"/>
      <c r="ABS18" s="372"/>
      <c r="ABT18" s="372"/>
      <c r="ABU18" s="372"/>
      <c r="ABV18" s="372"/>
      <c r="ABW18" s="372"/>
      <c r="ABX18" s="372"/>
      <c r="ABY18" s="372"/>
      <c r="ABZ18" s="372"/>
      <c r="ACA18" s="372"/>
      <c r="ACB18" s="372"/>
      <c r="ACC18" s="372"/>
      <c r="ACD18" s="372"/>
      <c r="ACE18" s="372"/>
      <c r="ACF18" s="372"/>
      <c r="ACG18" s="372"/>
      <c r="ACH18" s="372"/>
      <c r="ACI18" s="372"/>
      <c r="ACJ18" s="372"/>
      <c r="ACK18" s="372"/>
      <c r="ACL18" s="372"/>
      <c r="ACM18" s="372"/>
      <c r="ACN18" s="372"/>
      <c r="ACO18" s="372"/>
      <c r="ACP18" s="372"/>
      <c r="ACQ18" s="372"/>
      <c r="ACR18" s="372"/>
      <c r="ACS18" s="372"/>
      <c r="ACT18" s="372"/>
      <c r="ACU18" s="372"/>
      <c r="ACV18" s="372"/>
      <c r="ACW18" s="372"/>
      <c r="ACX18" s="372"/>
      <c r="ACY18" s="372"/>
      <c r="ACZ18" s="372"/>
      <c r="ADA18" s="372"/>
      <c r="ADB18" s="372"/>
      <c r="ADC18" s="372"/>
      <c r="ADD18" s="372"/>
      <c r="ADE18" s="372"/>
      <c r="ADF18" s="372"/>
      <c r="ADG18" s="372"/>
      <c r="ADH18" s="372"/>
      <c r="ADI18" s="372"/>
      <c r="ADJ18" s="372"/>
      <c r="ADK18" s="372"/>
      <c r="ADL18" s="372"/>
      <c r="ADM18" s="372"/>
      <c r="ADN18" s="372"/>
      <c r="ADO18" s="372"/>
      <c r="ADP18" s="372"/>
      <c r="ADQ18" s="372"/>
      <c r="ADR18" s="372"/>
      <c r="ADS18" s="372"/>
      <c r="ADT18" s="372"/>
      <c r="ADU18" s="372"/>
      <c r="ADV18" s="372"/>
      <c r="ADW18" s="372"/>
      <c r="ADX18" s="372"/>
      <c r="ADY18" s="372"/>
      <c r="ADZ18" s="372"/>
      <c r="AEA18" s="372"/>
      <c r="AEB18" s="372"/>
      <c r="AEC18" s="372"/>
      <c r="AED18" s="372"/>
      <c r="AEE18" s="372"/>
      <c r="AEF18" s="372"/>
      <c r="AEG18" s="372"/>
      <c r="AEH18" s="372"/>
      <c r="AEI18" s="372"/>
      <c r="AEJ18" s="372"/>
      <c r="AEK18" s="372"/>
      <c r="AEL18" s="372"/>
      <c r="AEM18" s="372"/>
      <c r="AEN18" s="372"/>
      <c r="AEO18" s="372"/>
      <c r="AEP18" s="372"/>
      <c r="AEQ18" s="372"/>
      <c r="AER18" s="372"/>
      <c r="AES18" s="372"/>
      <c r="AET18" s="372"/>
      <c r="AEU18" s="372"/>
      <c r="AEV18" s="372"/>
      <c r="AEW18" s="372"/>
      <c r="AEX18" s="372"/>
      <c r="AEY18" s="372"/>
      <c r="AEZ18" s="372"/>
      <c r="AFA18" s="372"/>
      <c r="AFB18" s="372"/>
      <c r="AFC18" s="372"/>
      <c r="AFD18" s="372"/>
      <c r="AFE18" s="372"/>
      <c r="AFF18" s="372"/>
      <c r="AFG18" s="372"/>
      <c r="AFH18" s="372"/>
      <c r="AFI18" s="372"/>
      <c r="AFJ18" s="372"/>
      <c r="AFK18" s="372"/>
      <c r="AFL18" s="372"/>
      <c r="AFM18" s="372"/>
      <c r="AFN18" s="372"/>
      <c r="AFO18" s="372"/>
      <c r="AFP18" s="372"/>
      <c r="AFQ18" s="372"/>
      <c r="AFR18" s="372"/>
      <c r="AFS18" s="372"/>
      <c r="AFT18" s="372"/>
      <c r="AFU18" s="372"/>
      <c r="AFV18" s="372"/>
      <c r="AFW18" s="372"/>
      <c r="AFX18" s="372"/>
      <c r="AFY18" s="372"/>
      <c r="AFZ18" s="372"/>
      <c r="AGA18" s="372"/>
      <c r="AGB18" s="372"/>
      <c r="AGC18" s="372"/>
      <c r="AGD18" s="372"/>
      <c r="AGE18" s="372"/>
      <c r="AGF18" s="372"/>
      <c r="AGG18" s="372"/>
      <c r="AGH18" s="372"/>
      <c r="AGI18" s="372"/>
      <c r="AGJ18" s="372"/>
      <c r="AGK18" s="372"/>
      <c r="AGL18" s="372"/>
      <c r="AGM18" s="372"/>
      <c r="AGN18" s="372"/>
      <c r="AGO18" s="372"/>
      <c r="AGP18" s="372"/>
      <c r="AGQ18" s="372"/>
      <c r="AGR18" s="372"/>
      <c r="AGS18" s="372"/>
      <c r="AGT18" s="372"/>
      <c r="AGU18" s="372"/>
      <c r="AGV18" s="372"/>
      <c r="AGW18" s="372"/>
      <c r="AGX18" s="372"/>
      <c r="AGY18" s="372"/>
      <c r="AGZ18" s="372"/>
      <c r="AHA18" s="372"/>
      <c r="AHB18" s="372"/>
      <c r="AHC18" s="372"/>
      <c r="AHD18" s="372"/>
      <c r="AHE18" s="372"/>
      <c r="AHF18" s="372"/>
      <c r="AHG18" s="372"/>
      <c r="AHH18" s="372"/>
      <c r="AHI18" s="372"/>
      <c r="AHJ18" s="372"/>
      <c r="AHK18" s="372"/>
      <c r="AHL18" s="372"/>
      <c r="AHM18" s="372"/>
      <c r="AHN18" s="372"/>
      <c r="AHO18" s="372"/>
      <c r="AHP18" s="372"/>
      <c r="AHQ18" s="372"/>
      <c r="AHR18" s="372"/>
      <c r="AHS18" s="372"/>
      <c r="AHT18" s="372"/>
      <c r="AHU18" s="372"/>
      <c r="AHV18" s="372"/>
      <c r="AHW18" s="372"/>
      <c r="AHX18" s="372"/>
      <c r="AHY18" s="372"/>
      <c r="AHZ18" s="372"/>
      <c r="AIA18" s="372"/>
      <c r="AIB18" s="372"/>
      <c r="AIC18" s="372"/>
      <c r="AID18" s="372"/>
      <c r="AIE18" s="372"/>
      <c r="AIF18" s="372"/>
      <c r="AIG18" s="372"/>
      <c r="AIH18" s="372"/>
      <c r="AII18" s="372"/>
      <c r="AIJ18" s="372"/>
      <c r="AIK18" s="372"/>
      <c r="AIL18" s="372"/>
      <c r="AIM18" s="372"/>
      <c r="AIN18" s="372"/>
      <c r="AIO18" s="372"/>
      <c r="AIP18" s="372"/>
      <c r="AIQ18" s="372"/>
      <c r="AIR18" s="372"/>
      <c r="AIS18" s="372"/>
      <c r="AIT18" s="372"/>
      <c r="AIU18" s="372"/>
      <c r="AIV18" s="372"/>
      <c r="AIW18" s="372"/>
      <c r="AIX18" s="372"/>
      <c r="AIY18" s="372"/>
      <c r="AIZ18" s="372"/>
      <c r="AJA18" s="372"/>
      <c r="AJB18" s="372"/>
      <c r="AJC18" s="372"/>
      <c r="AJD18" s="372"/>
      <c r="AJE18" s="372"/>
      <c r="AJF18" s="372"/>
      <c r="AJG18" s="372"/>
      <c r="AJH18" s="372"/>
      <c r="AJI18" s="372"/>
      <c r="AJJ18" s="372"/>
      <c r="AJK18" s="372"/>
      <c r="AJL18" s="372"/>
      <c r="AJM18" s="372"/>
      <c r="AJN18" s="372"/>
      <c r="AJO18" s="372"/>
      <c r="AJP18" s="372"/>
      <c r="AJQ18" s="372"/>
      <c r="AJR18" s="372"/>
      <c r="AJS18" s="372"/>
      <c r="AJT18" s="372"/>
      <c r="AJU18" s="372"/>
      <c r="AJV18" s="372"/>
      <c r="AJW18" s="372"/>
      <c r="AJX18" s="372"/>
      <c r="AJY18" s="372"/>
      <c r="AJZ18" s="372"/>
      <c r="AKA18" s="372"/>
      <c r="AKB18" s="372"/>
      <c r="AKC18" s="372"/>
      <c r="AKD18" s="372"/>
      <c r="AKE18" s="372"/>
      <c r="AKF18" s="372"/>
      <c r="AKG18" s="372"/>
      <c r="AKH18" s="372"/>
      <c r="AKI18" s="372"/>
      <c r="AKJ18" s="372"/>
      <c r="AKK18" s="372"/>
      <c r="AKL18" s="372"/>
      <c r="AKM18" s="372"/>
      <c r="AKN18" s="372"/>
      <c r="AKO18" s="372"/>
      <c r="AKP18" s="372"/>
      <c r="AKQ18" s="372"/>
      <c r="AKR18" s="372"/>
      <c r="AKS18" s="372"/>
      <c r="AKT18" s="372"/>
      <c r="AKU18" s="372"/>
      <c r="AKV18" s="372"/>
      <c r="AKW18" s="372"/>
      <c r="AKX18" s="372"/>
      <c r="AKY18" s="372"/>
      <c r="AKZ18" s="372"/>
      <c r="ALA18" s="372"/>
      <c r="ALB18" s="372"/>
      <c r="ALC18" s="372"/>
      <c r="ALD18" s="372"/>
      <c r="ALE18" s="372"/>
      <c r="ALF18" s="372"/>
      <c r="ALG18" s="372"/>
      <c r="ALH18" s="372"/>
      <c r="ALI18" s="372"/>
      <c r="ALJ18" s="372"/>
      <c r="ALK18" s="372"/>
      <c r="ALL18" s="372"/>
      <c r="ALM18" s="372"/>
      <c r="ALN18" s="372"/>
      <c r="ALO18" s="372"/>
      <c r="ALP18" s="372"/>
      <c r="ALQ18" s="372"/>
      <c r="ALR18" s="372"/>
      <c r="ALS18" s="372"/>
      <c r="ALT18" s="372"/>
      <c r="ALU18" s="372"/>
      <c r="ALV18" s="372"/>
      <c r="ALW18" s="372"/>
      <c r="ALX18" s="372"/>
      <c r="ALY18" s="372"/>
      <c r="ALZ18" s="372"/>
      <c r="AMA18" s="372"/>
      <c r="AMB18" s="372"/>
      <c r="AMC18" s="372"/>
      <c r="AMD18" s="372"/>
      <c r="AME18" s="372"/>
      <c r="AMF18" s="372"/>
      <c r="AMG18" s="372"/>
      <c r="AMH18" s="372"/>
      <c r="AMI18" s="372"/>
      <c r="AMJ18" s="372"/>
      <c r="AMK18" s="372"/>
      <c r="AML18" s="372"/>
      <c r="AMM18" s="372"/>
      <c r="AMN18" s="372"/>
      <c r="AMO18" s="372"/>
      <c r="AMP18" s="372"/>
      <c r="AMQ18" s="372"/>
      <c r="AMR18" s="372"/>
      <c r="AMS18" s="372"/>
      <c r="AMT18" s="372"/>
      <c r="AMU18" s="372"/>
      <c r="AMV18" s="372"/>
      <c r="AMW18" s="372"/>
      <c r="AMX18" s="372"/>
      <c r="AMY18" s="372"/>
      <c r="AMZ18" s="372"/>
      <c r="ANA18" s="372"/>
      <c r="ANB18" s="372"/>
      <c r="ANC18" s="372"/>
      <c r="AND18" s="372"/>
      <c r="ANE18" s="372"/>
      <c r="ANF18" s="372"/>
      <c r="ANG18" s="372"/>
      <c r="ANH18" s="372"/>
      <c r="ANI18" s="372"/>
      <c r="ANJ18" s="372"/>
      <c r="ANK18" s="372"/>
      <c r="ANL18" s="372"/>
      <c r="ANM18" s="372"/>
      <c r="ANN18" s="372"/>
      <c r="ANO18" s="372"/>
      <c r="ANP18" s="372"/>
      <c r="ANQ18" s="372"/>
      <c r="ANR18" s="372"/>
      <c r="ANS18" s="372"/>
      <c r="ANT18" s="372"/>
      <c r="ANU18" s="372"/>
      <c r="ANV18" s="372"/>
      <c r="ANW18" s="372"/>
      <c r="ANX18" s="372"/>
      <c r="ANY18" s="372"/>
      <c r="ANZ18" s="372"/>
      <c r="AOA18" s="372"/>
      <c r="AOB18" s="372"/>
      <c r="AOC18" s="372"/>
      <c r="AOD18" s="372"/>
      <c r="AOE18" s="372"/>
      <c r="AOF18" s="372"/>
      <c r="AOG18" s="372"/>
      <c r="AOH18" s="372"/>
      <c r="AOI18" s="372"/>
      <c r="AOJ18" s="372"/>
      <c r="AOK18" s="372"/>
      <c r="AOL18" s="372"/>
      <c r="AOM18" s="372"/>
      <c r="AON18" s="372"/>
      <c r="AOO18" s="372"/>
      <c r="AOP18" s="372"/>
      <c r="AOQ18" s="372"/>
      <c r="AOR18" s="372"/>
      <c r="AOS18" s="372"/>
      <c r="AOT18" s="372"/>
      <c r="AOU18" s="372"/>
      <c r="AOV18" s="372"/>
      <c r="AOW18" s="372"/>
      <c r="AOX18" s="372"/>
      <c r="AOY18" s="372"/>
      <c r="AOZ18" s="372"/>
      <c r="APA18" s="372"/>
      <c r="APB18" s="372"/>
      <c r="APC18" s="372"/>
      <c r="APD18" s="372"/>
      <c r="APE18" s="372"/>
      <c r="APF18" s="372"/>
      <c r="APG18" s="372"/>
      <c r="APH18" s="372"/>
      <c r="API18" s="372"/>
      <c r="APJ18" s="372"/>
      <c r="APK18" s="372"/>
      <c r="APL18" s="372"/>
      <c r="APM18" s="372"/>
      <c r="APN18" s="372"/>
      <c r="APO18" s="372"/>
      <c r="APP18" s="372"/>
      <c r="APQ18" s="372"/>
      <c r="APR18" s="372"/>
      <c r="APS18" s="372"/>
      <c r="APT18" s="372"/>
      <c r="APU18" s="372"/>
      <c r="APV18" s="372"/>
      <c r="APW18" s="372"/>
      <c r="APX18" s="372"/>
      <c r="APY18" s="372"/>
      <c r="APZ18" s="372"/>
      <c r="AQA18" s="372"/>
      <c r="AQB18" s="372"/>
      <c r="AQC18" s="372"/>
      <c r="AQD18" s="372"/>
      <c r="AQE18" s="372"/>
      <c r="AQF18" s="372"/>
      <c r="AQG18" s="372"/>
      <c r="AQH18" s="372"/>
      <c r="AQI18" s="372"/>
      <c r="AQJ18" s="372"/>
      <c r="AQK18" s="372"/>
      <c r="AQL18" s="372"/>
      <c r="AQM18" s="372"/>
      <c r="AQN18" s="372"/>
      <c r="AQO18" s="372"/>
      <c r="AQP18" s="372"/>
      <c r="AQQ18" s="372"/>
      <c r="AQR18" s="372"/>
      <c r="AQS18" s="372"/>
      <c r="AQT18" s="372"/>
      <c r="AQU18" s="372"/>
      <c r="AQV18" s="372"/>
      <c r="AQW18" s="372"/>
      <c r="AQX18" s="372"/>
      <c r="AQY18" s="372"/>
      <c r="AQZ18" s="372"/>
      <c r="ARA18" s="372"/>
      <c r="ARB18" s="372"/>
      <c r="ARC18" s="372"/>
      <c r="ARD18" s="372"/>
      <c r="ARE18" s="372"/>
      <c r="ARF18" s="372"/>
      <c r="ARG18" s="372"/>
      <c r="ARH18" s="372"/>
      <c r="ARI18" s="372"/>
      <c r="ARJ18" s="372"/>
      <c r="ARK18" s="372"/>
      <c r="ARL18" s="372"/>
      <c r="ARM18" s="372"/>
      <c r="ARN18" s="372"/>
      <c r="ARO18" s="372"/>
      <c r="ARP18" s="372"/>
      <c r="ARQ18" s="372"/>
      <c r="ARR18" s="372"/>
      <c r="ARS18" s="372"/>
      <c r="ART18" s="372"/>
      <c r="ARU18" s="372"/>
      <c r="ARV18" s="372"/>
      <c r="ARW18" s="372"/>
      <c r="ARX18" s="372"/>
      <c r="ARY18" s="372"/>
      <c r="ARZ18" s="372"/>
      <c r="ASA18" s="372"/>
      <c r="ASB18" s="372"/>
      <c r="ASC18" s="372"/>
      <c r="ASD18" s="372"/>
      <c r="ASE18" s="372"/>
      <c r="ASF18" s="372"/>
      <c r="ASG18" s="372"/>
      <c r="ASH18" s="372"/>
      <c r="ASI18" s="372"/>
      <c r="ASJ18" s="372"/>
      <c r="ASK18" s="372"/>
      <c r="ASL18" s="372"/>
      <c r="ASM18" s="372"/>
      <c r="ASN18" s="372"/>
      <c r="ASO18" s="372"/>
      <c r="ASP18" s="372"/>
      <c r="ASQ18" s="372"/>
      <c r="ASR18" s="372"/>
      <c r="ASS18" s="372"/>
      <c r="AST18" s="372"/>
      <c r="ASU18" s="372"/>
      <c r="ASV18" s="372"/>
      <c r="ASW18" s="372"/>
      <c r="ASX18" s="372"/>
      <c r="ASY18" s="372"/>
      <c r="ASZ18" s="372"/>
      <c r="ATA18" s="372"/>
      <c r="ATB18" s="372"/>
      <c r="ATC18" s="372"/>
      <c r="ATD18" s="372"/>
      <c r="ATE18" s="372"/>
      <c r="ATF18" s="372"/>
      <c r="ATG18" s="372"/>
      <c r="ATH18" s="372"/>
      <c r="ATI18" s="372"/>
      <c r="ATJ18" s="372"/>
      <c r="ATK18" s="372"/>
      <c r="ATL18" s="372"/>
      <c r="ATM18" s="372"/>
      <c r="ATN18" s="372"/>
      <c r="ATO18" s="372"/>
      <c r="ATP18" s="372"/>
      <c r="ATQ18" s="372"/>
      <c r="ATR18" s="372"/>
      <c r="ATS18" s="372"/>
      <c r="ATT18" s="372"/>
      <c r="ATU18" s="372"/>
      <c r="ATV18" s="372"/>
      <c r="ATW18" s="372"/>
      <c r="ATX18" s="372"/>
      <c r="ATY18" s="372"/>
      <c r="ATZ18" s="372"/>
      <c r="AUA18" s="372"/>
      <c r="AUB18" s="372"/>
      <c r="AUC18" s="372"/>
      <c r="AUD18" s="372"/>
      <c r="AUE18" s="372"/>
      <c r="AUF18" s="372"/>
      <c r="AUG18" s="372"/>
      <c r="AUH18" s="372"/>
      <c r="AUI18" s="372"/>
      <c r="AUJ18" s="372"/>
      <c r="AUK18" s="372"/>
      <c r="AUL18" s="372"/>
      <c r="AUM18" s="372"/>
      <c r="AUN18" s="372"/>
      <c r="AUO18" s="372"/>
      <c r="AUP18" s="372"/>
      <c r="AUQ18" s="372"/>
      <c r="AUR18" s="372"/>
      <c r="AUS18" s="372"/>
      <c r="AUT18" s="372"/>
      <c r="AUU18" s="372"/>
      <c r="AUV18" s="372"/>
      <c r="AUW18" s="372"/>
      <c r="AUX18" s="372"/>
      <c r="AUY18" s="372"/>
      <c r="AUZ18" s="372"/>
      <c r="AVA18" s="372"/>
      <c r="AVB18" s="372"/>
      <c r="AVC18" s="372"/>
      <c r="AVD18" s="372"/>
      <c r="AVE18" s="372"/>
      <c r="AVF18" s="372"/>
      <c r="AVG18" s="372"/>
      <c r="AVH18" s="372"/>
      <c r="AVI18" s="372"/>
      <c r="AVJ18" s="372"/>
      <c r="AVK18" s="372"/>
      <c r="AVL18" s="372"/>
      <c r="AVM18" s="372"/>
      <c r="AVN18" s="372"/>
      <c r="AVO18" s="372"/>
      <c r="AVP18" s="372"/>
      <c r="AVQ18" s="372"/>
      <c r="AVR18" s="372"/>
      <c r="AVS18" s="372"/>
      <c r="AVT18" s="372"/>
      <c r="AVU18" s="372"/>
      <c r="AVV18" s="372"/>
      <c r="AVW18" s="372"/>
      <c r="AVX18" s="372"/>
      <c r="AVY18" s="372"/>
      <c r="AVZ18" s="372"/>
      <c r="AWA18" s="372"/>
      <c r="AWB18" s="372"/>
      <c r="AWC18" s="372"/>
      <c r="AWD18" s="372"/>
      <c r="AWE18" s="372"/>
      <c r="AWF18" s="372"/>
      <c r="AWG18" s="372"/>
      <c r="AWH18" s="372"/>
      <c r="AWI18" s="372"/>
      <c r="AWJ18" s="372"/>
      <c r="AWK18" s="372"/>
      <c r="AWL18" s="372"/>
      <c r="AWM18" s="372"/>
      <c r="AWN18" s="372"/>
      <c r="AWO18" s="372"/>
      <c r="AWP18" s="372"/>
      <c r="AWQ18" s="372"/>
      <c r="AWR18" s="372"/>
      <c r="AWS18" s="372"/>
      <c r="AWT18" s="372"/>
      <c r="AWU18" s="372"/>
      <c r="AWV18" s="372"/>
      <c r="AWW18" s="372"/>
      <c r="AWX18" s="372"/>
      <c r="AWY18" s="372"/>
      <c r="AWZ18" s="372"/>
      <c r="AXA18" s="372"/>
      <c r="AXB18" s="372"/>
      <c r="AXC18" s="372"/>
      <c r="AXD18" s="372"/>
      <c r="AXE18" s="372"/>
      <c r="AXF18" s="372"/>
      <c r="AXG18" s="372"/>
      <c r="AXH18" s="372"/>
      <c r="AXI18" s="372"/>
      <c r="AXJ18" s="372"/>
      <c r="AXK18" s="372"/>
      <c r="AXL18" s="372"/>
      <c r="AXM18" s="372"/>
      <c r="AXN18" s="372"/>
      <c r="AXO18" s="372"/>
      <c r="AXP18" s="372"/>
      <c r="AXQ18" s="372"/>
      <c r="AXR18" s="372"/>
      <c r="AXS18" s="372"/>
      <c r="AXT18" s="372"/>
      <c r="AXU18" s="372"/>
      <c r="AXV18" s="372"/>
      <c r="AXW18" s="372"/>
      <c r="AXX18" s="372"/>
      <c r="AXY18" s="372"/>
      <c r="AXZ18" s="372"/>
      <c r="AYA18" s="372"/>
      <c r="AYB18" s="372"/>
      <c r="AYC18" s="372"/>
      <c r="AYD18" s="372"/>
      <c r="AYE18" s="372"/>
      <c r="AYF18" s="372"/>
      <c r="AYG18" s="372"/>
      <c r="AYH18" s="372"/>
      <c r="AYI18" s="372"/>
      <c r="AYJ18" s="372"/>
      <c r="AYK18" s="372"/>
      <c r="AYL18" s="372"/>
      <c r="AYM18" s="372"/>
      <c r="AYN18" s="372"/>
      <c r="AYO18" s="372"/>
      <c r="AYP18" s="372"/>
      <c r="AYQ18" s="372"/>
      <c r="AYR18" s="372"/>
      <c r="AYS18" s="372"/>
      <c r="AYT18" s="372"/>
      <c r="AYU18" s="372"/>
      <c r="AYV18" s="372"/>
      <c r="AYW18" s="372"/>
      <c r="AYX18" s="372"/>
      <c r="AYY18" s="372"/>
      <c r="AYZ18" s="372"/>
      <c r="AZA18" s="372"/>
      <c r="AZB18" s="372"/>
      <c r="AZC18" s="372"/>
      <c r="AZD18" s="372"/>
      <c r="AZE18" s="372"/>
      <c r="AZF18" s="372"/>
      <c r="AZG18" s="372"/>
      <c r="AZH18" s="372"/>
      <c r="AZI18" s="372"/>
      <c r="AZJ18" s="372"/>
      <c r="AZK18" s="372"/>
      <c r="AZL18" s="372"/>
      <c r="AZM18" s="372"/>
      <c r="AZN18" s="372"/>
      <c r="AZO18" s="372"/>
      <c r="AZP18" s="372"/>
      <c r="AZQ18" s="372"/>
      <c r="AZR18" s="372"/>
      <c r="AZS18" s="372"/>
      <c r="AZT18" s="372"/>
      <c r="AZU18" s="372"/>
      <c r="AZV18" s="372"/>
      <c r="AZW18" s="372"/>
      <c r="AZX18" s="372"/>
      <c r="AZY18" s="372"/>
      <c r="AZZ18" s="372"/>
      <c r="BAA18" s="372"/>
      <c r="BAB18" s="372"/>
      <c r="BAC18" s="372"/>
      <c r="BAD18" s="372"/>
      <c r="BAE18" s="372"/>
      <c r="BAF18" s="372"/>
      <c r="BAG18" s="372"/>
      <c r="BAH18" s="372"/>
      <c r="BAI18" s="372"/>
      <c r="BAJ18" s="372"/>
      <c r="BAK18" s="372"/>
      <c r="BAL18" s="372"/>
      <c r="BAM18" s="372"/>
      <c r="BAN18" s="372"/>
      <c r="BAO18" s="372"/>
      <c r="BAP18" s="372"/>
      <c r="BAQ18" s="372"/>
      <c r="BAR18" s="372"/>
      <c r="BAS18" s="372"/>
      <c r="BAT18" s="372"/>
      <c r="BAU18" s="372"/>
      <c r="BAV18" s="372"/>
      <c r="BAW18" s="372"/>
      <c r="BAX18" s="372"/>
      <c r="BAY18" s="372"/>
      <c r="BAZ18" s="372"/>
      <c r="BBA18" s="372"/>
      <c r="BBB18" s="372"/>
      <c r="BBC18" s="372"/>
      <c r="BBD18" s="372"/>
      <c r="BBE18" s="372"/>
      <c r="BBF18" s="372"/>
      <c r="BBG18" s="372"/>
      <c r="BBH18" s="372"/>
      <c r="BBI18" s="372"/>
      <c r="BBJ18" s="372"/>
      <c r="BBK18" s="372"/>
      <c r="BBL18" s="372"/>
      <c r="BBM18" s="372"/>
      <c r="BBN18" s="372"/>
      <c r="BBO18" s="372"/>
      <c r="BBP18" s="372"/>
      <c r="BBQ18" s="372"/>
      <c r="BBR18" s="372"/>
      <c r="BBS18" s="372"/>
      <c r="BBT18" s="372"/>
      <c r="BBU18" s="372"/>
      <c r="BBV18" s="372"/>
      <c r="BBW18" s="372"/>
      <c r="BBX18" s="372"/>
      <c r="BBY18" s="372"/>
      <c r="BBZ18" s="372"/>
      <c r="BCA18" s="372"/>
      <c r="BCB18" s="372"/>
      <c r="BCC18" s="372"/>
      <c r="BCD18" s="372"/>
      <c r="BCE18" s="372"/>
      <c r="BCF18" s="372"/>
      <c r="BCG18" s="372"/>
      <c r="BCH18" s="372"/>
      <c r="BCI18" s="372"/>
      <c r="BCJ18" s="372"/>
      <c r="BCK18" s="372"/>
      <c r="BCL18" s="372"/>
      <c r="BCM18" s="372"/>
      <c r="BCN18" s="372"/>
      <c r="BCO18" s="372"/>
      <c r="BCP18" s="372"/>
      <c r="BCQ18" s="372"/>
      <c r="BCR18" s="372"/>
      <c r="BCS18" s="372"/>
      <c r="BCT18" s="372"/>
      <c r="BCU18" s="372"/>
      <c r="BCV18" s="372"/>
      <c r="BCW18" s="372"/>
      <c r="BCX18" s="372"/>
      <c r="BCY18" s="372"/>
      <c r="BCZ18" s="372"/>
      <c r="BDA18" s="372"/>
      <c r="BDB18" s="372"/>
      <c r="BDC18" s="372"/>
      <c r="BDD18" s="372"/>
      <c r="BDE18" s="372"/>
      <c r="BDF18" s="372"/>
      <c r="BDG18" s="372"/>
      <c r="BDH18" s="372"/>
      <c r="BDI18" s="372"/>
      <c r="BDJ18" s="372"/>
      <c r="BDK18" s="372"/>
      <c r="BDL18" s="372"/>
      <c r="BDM18" s="372"/>
      <c r="BDN18" s="372"/>
      <c r="BDO18" s="372"/>
      <c r="BDP18" s="372"/>
      <c r="BDQ18" s="372"/>
      <c r="BDR18" s="372"/>
      <c r="BDS18" s="372"/>
      <c r="BDT18" s="372"/>
      <c r="BDU18" s="372"/>
      <c r="BDV18" s="372"/>
      <c r="BDW18" s="372"/>
      <c r="BDX18" s="372"/>
      <c r="BDY18" s="372"/>
      <c r="BDZ18" s="372"/>
      <c r="BEA18" s="372"/>
      <c r="BEB18" s="372"/>
      <c r="BEC18" s="372"/>
      <c r="BED18" s="372"/>
      <c r="BEE18" s="372"/>
      <c r="BEF18" s="372"/>
      <c r="BEG18" s="372"/>
      <c r="BEH18" s="372"/>
      <c r="BEI18" s="372"/>
      <c r="BEJ18" s="372"/>
      <c r="BEK18" s="372"/>
      <c r="BEL18" s="372"/>
      <c r="BEM18" s="372"/>
      <c r="BEN18" s="372"/>
      <c r="BEO18" s="372"/>
      <c r="BEP18" s="372"/>
      <c r="BEQ18" s="372"/>
      <c r="BER18" s="372"/>
      <c r="BES18" s="372"/>
      <c r="BET18" s="372"/>
      <c r="BEU18" s="372"/>
      <c r="BEV18" s="372"/>
      <c r="BEW18" s="372"/>
      <c r="BEX18" s="372"/>
      <c r="BEY18" s="372"/>
      <c r="BEZ18" s="372"/>
      <c r="BFA18" s="372"/>
      <c r="BFB18" s="372"/>
      <c r="BFC18" s="372"/>
      <c r="BFD18" s="372"/>
      <c r="BFE18" s="372"/>
      <c r="BFF18" s="372"/>
      <c r="BFG18" s="372"/>
      <c r="BFH18" s="372"/>
      <c r="BFI18" s="372"/>
      <c r="BFJ18" s="372"/>
      <c r="BFK18" s="372"/>
      <c r="BFL18" s="372"/>
      <c r="BFM18" s="372"/>
      <c r="BFN18" s="372"/>
      <c r="BFO18" s="372"/>
      <c r="BFP18" s="372"/>
      <c r="BFQ18" s="372"/>
      <c r="BFR18" s="372"/>
      <c r="BFS18" s="372"/>
      <c r="BFT18" s="372"/>
      <c r="BFU18" s="372"/>
      <c r="BFV18" s="372"/>
      <c r="BFW18" s="372"/>
      <c r="BFX18" s="372"/>
      <c r="BFY18" s="372"/>
      <c r="BFZ18" s="372"/>
      <c r="BGA18" s="372"/>
      <c r="BGB18" s="372"/>
      <c r="BGC18" s="372"/>
      <c r="BGD18" s="372"/>
      <c r="BGE18" s="372"/>
      <c r="BGF18" s="372"/>
      <c r="BGG18" s="372"/>
      <c r="BGH18" s="372"/>
      <c r="BGI18" s="372"/>
      <c r="BGJ18" s="372"/>
      <c r="BGK18" s="372"/>
      <c r="BGL18" s="372"/>
      <c r="BGM18" s="372"/>
      <c r="BGN18" s="372"/>
      <c r="BGO18" s="372"/>
      <c r="BGP18" s="372"/>
      <c r="BGQ18" s="372"/>
      <c r="BGR18" s="372"/>
      <c r="BGS18" s="372"/>
      <c r="BGT18" s="372"/>
      <c r="BGU18" s="372"/>
      <c r="BGV18" s="372"/>
      <c r="BGW18" s="372"/>
      <c r="BGX18" s="372"/>
      <c r="BGY18" s="372"/>
      <c r="BGZ18" s="372"/>
      <c r="BHA18" s="372"/>
      <c r="BHB18" s="372"/>
      <c r="BHC18" s="372"/>
      <c r="BHD18" s="372"/>
      <c r="BHE18" s="372"/>
      <c r="BHF18" s="372"/>
      <c r="BHG18" s="372"/>
      <c r="BHH18" s="372"/>
      <c r="BHI18" s="372"/>
      <c r="BHJ18" s="372"/>
      <c r="BHK18" s="372"/>
      <c r="BHL18" s="372"/>
      <c r="BHM18" s="372"/>
      <c r="BHN18" s="372"/>
      <c r="BHO18" s="372"/>
      <c r="BHP18" s="372"/>
      <c r="BHQ18" s="372"/>
      <c r="BHR18" s="372"/>
      <c r="BHS18" s="372"/>
      <c r="BHT18" s="372"/>
      <c r="BHU18" s="372"/>
      <c r="BHV18" s="372"/>
      <c r="BHW18" s="372"/>
      <c r="BHX18" s="372"/>
      <c r="BHY18" s="372"/>
      <c r="BHZ18" s="372"/>
      <c r="BIA18" s="372"/>
      <c r="BIB18" s="372"/>
      <c r="BIC18" s="372"/>
      <c r="BID18" s="372"/>
      <c r="BIE18" s="372"/>
      <c r="BIF18" s="372"/>
      <c r="BIG18" s="372"/>
      <c r="BIH18" s="372"/>
      <c r="BII18" s="372"/>
      <c r="BIJ18" s="372"/>
      <c r="BIK18" s="372"/>
      <c r="BIL18" s="372"/>
      <c r="BIM18" s="372"/>
      <c r="BIN18" s="372"/>
      <c r="BIO18" s="372"/>
      <c r="BIP18" s="372"/>
      <c r="BIQ18" s="372"/>
      <c r="BIR18" s="372"/>
      <c r="BIS18" s="372"/>
      <c r="BIT18" s="372"/>
      <c r="BIU18" s="372"/>
      <c r="BIV18" s="372"/>
      <c r="BIW18" s="372"/>
      <c r="BIX18" s="372"/>
      <c r="BIY18" s="372"/>
      <c r="BIZ18" s="372"/>
      <c r="BJA18" s="372"/>
      <c r="BJB18" s="372"/>
      <c r="BJC18" s="372"/>
      <c r="BJD18" s="372"/>
      <c r="BJE18" s="372"/>
      <c r="BJF18" s="372"/>
      <c r="BJG18" s="372"/>
      <c r="BJH18" s="372"/>
      <c r="BJI18" s="372"/>
      <c r="BJJ18" s="372"/>
      <c r="BJK18" s="372"/>
      <c r="BJL18" s="372"/>
      <c r="BJM18" s="372"/>
      <c r="BJN18" s="372"/>
      <c r="BJO18" s="372"/>
      <c r="BJP18" s="372"/>
      <c r="BJQ18" s="372"/>
      <c r="BJR18" s="372"/>
      <c r="BJS18" s="372"/>
      <c r="BJT18" s="372"/>
      <c r="BJU18" s="372"/>
      <c r="BJV18" s="372"/>
      <c r="BJW18" s="372"/>
      <c r="BJX18" s="372"/>
      <c r="BJY18" s="372"/>
      <c r="BJZ18" s="372"/>
      <c r="BKA18" s="372"/>
      <c r="BKB18" s="372"/>
      <c r="BKC18" s="372"/>
      <c r="BKD18" s="372"/>
      <c r="BKE18" s="372"/>
      <c r="BKF18" s="372"/>
      <c r="BKG18" s="372"/>
      <c r="BKH18" s="372"/>
      <c r="BKI18" s="372"/>
      <c r="BKJ18" s="372"/>
      <c r="BKK18" s="372"/>
      <c r="BKL18" s="372"/>
      <c r="BKM18" s="372"/>
      <c r="BKN18" s="372"/>
      <c r="BKO18" s="372"/>
      <c r="BKP18" s="372"/>
      <c r="BKQ18" s="372"/>
      <c r="BKR18" s="372"/>
      <c r="BKS18" s="372"/>
      <c r="BKT18" s="372"/>
      <c r="BKU18" s="372"/>
      <c r="BKV18" s="372"/>
      <c r="BKW18" s="372"/>
      <c r="BKX18" s="372"/>
      <c r="BKY18" s="372"/>
      <c r="BKZ18" s="372"/>
      <c r="BLA18" s="372"/>
      <c r="BLB18" s="372"/>
      <c r="BLC18" s="372"/>
      <c r="BLD18" s="372"/>
      <c r="BLE18" s="372"/>
      <c r="BLF18" s="372"/>
      <c r="BLG18" s="372"/>
      <c r="BLH18" s="372"/>
      <c r="BLI18" s="372"/>
      <c r="BLJ18" s="372"/>
      <c r="BLK18" s="372"/>
      <c r="BLL18" s="372"/>
      <c r="BLM18" s="372"/>
      <c r="BLN18" s="372"/>
      <c r="BLO18" s="372"/>
      <c r="BLP18" s="372"/>
      <c r="BLQ18" s="372"/>
      <c r="BLR18" s="372"/>
      <c r="BLS18" s="372"/>
      <c r="BLT18" s="372"/>
      <c r="BLU18" s="372"/>
      <c r="BLV18" s="372"/>
      <c r="BLW18" s="372"/>
      <c r="BLX18" s="372"/>
      <c r="BLY18" s="372"/>
      <c r="BLZ18" s="372"/>
      <c r="BMA18" s="372"/>
      <c r="BMB18" s="372"/>
      <c r="BMC18" s="372"/>
      <c r="BMD18" s="372"/>
      <c r="BME18" s="372"/>
      <c r="BMF18" s="372"/>
      <c r="BMG18" s="372"/>
      <c r="BMH18" s="372"/>
      <c r="BMI18" s="372"/>
      <c r="BMJ18" s="372"/>
      <c r="BMK18" s="372"/>
      <c r="BML18" s="372"/>
      <c r="BMM18" s="372"/>
      <c r="BMN18" s="372"/>
      <c r="BMO18" s="372"/>
      <c r="BMP18" s="372"/>
      <c r="BMQ18" s="372"/>
      <c r="BMR18" s="372"/>
      <c r="BMS18" s="372"/>
      <c r="BMT18" s="372"/>
      <c r="BMU18" s="372"/>
      <c r="BMV18" s="372"/>
      <c r="BMW18" s="372"/>
      <c r="BMX18" s="372"/>
      <c r="BMY18" s="372"/>
      <c r="BMZ18" s="372"/>
      <c r="BNA18" s="372"/>
      <c r="BNB18" s="372"/>
      <c r="BNC18" s="372"/>
      <c r="BND18" s="372"/>
      <c r="BNE18" s="372"/>
      <c r="BNF18" s="372"/>
      <c r="BNG18" s="372"/>
      <c r="BNH18" s="372"/>
      <c r="BNI18" s="372"/>
      <c r="BNJ18" s="372"/>
      <c r="BNK18" s="372"/>
      <c r="BNL18" s="372"/>
      <c r="BNM18" s="372"/>
      <c r="BNN18" s="372"/>
      <c r="BNO18" s="372"/>
      <c r="BNP18" s="372"/>
      <c r="BNQ18" s="372"/>
      <c r="BNR18" s="372"/>
      <c r="BNS18" s="372"/>
      <c r="BNT18" s="372"/>
      <c r="BNU18" s="372"/>
      <c r="BNV18" s="372"/>
      <c r="BNW18" s="372"/>
      <c r="BNX18" s="372"/>
      <c r="BNY18" s="372"/>
      <c r="BNZ18" s="372"/>
      <c r="BOA18" s="372"/>
      <c r="BOB18" s="372"/>
      <c r="BOC18" s="372"/>
      <c r="BOD18" s="372"/>
      <c r="BOE18" s="372"/>
      <c r="BOF18" s="372"/>
      <c r="BOG18" s="372"/>
      <c r="BOH18" s="372"/>
      <c r="BOI18" s="372"/>
      <c r="BOJ18" s="372"/>
      <c r="BOK18" s="372"/>
      <c r="BOL18" s="372"/>
      <c r="BOM18" s="372"/>
      <c r="BON18" s="372"/>
      <c r="BOO18" s="372"/>
      <c r="BOP18" s="372"/>
      <c r="BOQ18" s="372"/>
      <c r="BOR18" s="372"/>
      <c r="BOS18" s="372"/>
      <c r="BOT18" s="372"/>
      <c r="BOU18" s="372"/>
      <c r="BOV18" s="372"/>
      <c r="BOW18" s="372"/>
      <c r="BOX18" s="372"/>
      <c r="BOY18" s="372"/>
      <c r="BOZ18" s="372"/>
      <c r="BPA18" s="372"/>
      <c r="BPB18" s="372"/>
      <c r="BPC18" s="372"/>
      <c r="BPD18" s="372"/>
      <c r="BPE18" s="372"/>
      <c r="BPF18" s="372"/>
      <c r="BPG18" s="372"/>
      <c r="BPH18" s="372"/>
      <c r="BPI18" s="372"/>
      <c r="BPJ18" s="372"/>
      <c r="BPK18" s="372"/>
      <c r="BPL18" s="372"/>
      <c r="BPM18" s="372"/>
      <c r="BPN18" s="372"/>
      <c r="BPO18" s="372"/>
      <c r="BPP18" s="372"/>
      <c r="BPQ18" s="372"/>
      <c r="BPR18" s="372"/>
      <c r="BPS18" s="372"/>
      <c r="BPT18" s="372"/>
      <c r="BPU18" s="372"/>
      <c r="BPV18" s="372"/>
      <c r="BPW18" s="372"/>
      <c r="BPX18" s="372"/>
      <c r="BPY18" s="372"/>
      <c r="BPZ18" s="372"/>
      <c r="BQA18" s="372"/>
      <c r="BQB18" s="372"/>
      <c r="BQC18" s="372"/>
      <c r="BQD18" s="372"/>
      <c r="BQE18" s="372"/>
      <c r="BQF18" s="372"/>
      <c r="BQG18" s="372"/>
      <c r="BQH18" s="372"/>
      <c r="BQI18" s="372"/>
      <c r="BQJ18" s="372"/>
      <c r="BQK18" s="372"/>
      <c r="BQL18" s="372"/>
      <c r="BQM18" s="372"/>
      <c r="BQN18" s="372"/>
      <c r="BQO18" s="372"/>
      <c r="BQP18" s="372"/>
      <c r="BQQ18" s="372"/>
      <c r="BQR18" s="372"/>
      <c r="BQS18" s="372"/>
      <c r="BQT18" s="372"/>
      <c r="BQU18" s="372"/>
      <c r="BQV18" s="372"/>
      <c r="BQW18" s="372"/>
      <c r="BQX18" s="372"/>
      <c r="BQY18" s="372"/>
      <c r="BQZ18" s="372"/>
      <c r="BRA18" s="372"/>
      <c r="BRB18" s="372"/>
      <c r="BRC18" s="372"/>
      <c r="BRD18" s="372"/>
      <c r="BRE18" s="372"/>
      <c r="BRF18" s="372"/>
      <c r="BRG18" s="372"/>
      <c r="BRH18" s="372"/>
      <c r="BRI18" s="372"/>
      <c r="BRJ18" s="372"/>
      <c r="BRK18" s="372"/>
      <c r="BRL18" s="372"/>
      <c r="BRM18" s="372"/>
      <c r="BRN18" s="372"/>
      <c r="BRO18" s="372"/>
      <c r="BRP18" s="372"/>
      <c r="BRQ18" s="372"/>
      <c r="BRR18" s="372"/>
      <c r="BRS18" s="372"/>
      <c r="BRT18" s="372"/>
      <c r="BRU18" s="372"/>
      <c r="BRV18" s="372"/>
      <c r="BRW18" s="372"/>
      <c r="BRX18" s="372"/>
      <c r="BRY18" s="372"/>
      <c r="BRZ18" s="372"/>
      <c r="BSA18" s="372"/>
      <c r="BSB18" s="372"/>
      <c r="BSC18" s="372"/>
      <c r="BSD18" s="372"/>
      <c r="BSE18" s="372"/>
      <c r="BSF18" s="372"/>
      <c r="BSG18" s="372"/>
      <c r="BSH18" s="372"/>
      <c r="BSI18" s="372"/>
      <c r="BSJ18" s="372"/>
      <c r="BSK18" s="372"/>
      <c r="BSL18" s="372"/>
      <c r="BSM18" s="372"/>
      <c r="BSN18" s="372"/>
      <c r="BSO18" s="372"/>
      <c r="BSP18" s="372"/>
      <c r="BSQ18" s="372"/>
      <c r="BSR18" s="372"/>
      <c r="BSS18" s="372"/>
      <c r="BST18" s="372"/>
      <c r="BSU18" s="372"/>
      <c r="BSV18" s="372"/>
      <c r="BSW18" s="372"/>
      <c r="BSX18" s="372"/>
      <c r="BSY18" s="372"/>
      <c r="BSZ18" s="372"/>
      <c r="BTA18" s="372"/>
      <c r="BTB18" s="372"/>
      <c r="BTC18" s="372"/>
      <c r="BTD18" s="372"/>
      <c r="BTE18" s="372"/>
      <c r="BTF18" s="372"/>
      <c r="BTG18" s="372"/>
      <c r="BTH18" s="372"/>
      <c r="BTI18" s="372"/>
      <c r="BTJ18" s="372"/>
      <c r="BTK18" s="372"/>
      <c r="BTL18" s="372"/>
      <c r="BTM18" s="372"/>
      <c r="BTN18" s="372"/>
      <c r="BTO18" s="372"/>
      <c r="BTP18" s="372"/>
      <c r="BTQ18" s="372"/>
      <c r="BTR18" s="372"/>
      <c r="BTS18" s="372"/>
      <c r="BTT18" s="372"/>
      <c r="BTU18" s="372"/>
      <c r="BTV18" s="372"/>
      <c r="BTW18" s="372"/>
      <c r="BTX18" s="372"/>
      <c r="BTY18" s="372"/>
      <c r="BTZ18" s="372"/>
      <c r="BUA18" s="372"/>
      <c r="BUB18" s="372"/>
      <c r="BUC18" s="372"/>
      <c r="BUD18" s="372"/>
      <c r="BUE18" s="372"/>
      <c r="BUF18" s="372"/>
      <c r="BUG18" s="372"/>
      <c r="BUH18" s="372"/>
      <c r="BUI18" s="372"/>
      <c r="BUJ18" s="372"/>
      <c r="BUK18" s="372"/>
      <c r="BUL18" s="372"/>
      <c r="BUM18" s="372"/>
      <c r="BUN18" s="372"/>
      <c r="BUO18" s="372"/>
      <c r="BUP18" s="372"/>
      <c r="BUQ18" s="372"/>
      <c r="BUR18" s="372"/>
      <c r="BUS18" s="372"/>
      <c r="BUT18" s="372"/>
      <c r="BUU18" s="372"/>
      <c r="BUV18" s="372"/>
      <c r="BUW18" s="372"/>
      <c r="BUX18" s="372"/>
      <c r="BUY18" s="372"/>
      <c r="BUZ18" s="372"/>
      <c r="BVA18" s="372"/>
      <c r="BVB18" s="372"/>
      <c r="BVC18" s="372"/>
      <c r="BVD18" s="372"/>
      <c r="BVE18" s="372"/>
      <c r="BVF18" s="372"/>
      <c r="BVG18" s="372"/>
      <c r="BVH18" s="372"/>
      <c r="BVI18" s="372"/>
      <c r="BVJ18" s="372"/>
      <c r="BVK18" s="372"/>
      <c r="BVL18" s="372"/>
      <c r="BVM18" s="372"/>
      <c r="BVN18" s="372"/>
      <c r="BVO18" s="372"/>
      <c r="BVP18" s="372"/>
      <c r="BVQ18" s="372"/>
      <c r="BVR18" s="372"/>
      <c r="BVS18" s="372"/>
      <c r="BVT18" s="372"/>
      <c r="BVU18" s="372"/>
      <c r="BVV18" s="372"/>
      <c r="BVW18" s="372"/>
      <c r="BVX18" s="372"/>
      <c r="BVY18" s="372"/>
      <c r="BVZ18" s="372"/>
      <c r="BWA18" s="372"/>
      <c r="BWB18" s="372"/>
      <c r="BWC18" s="372"/>
      <c r="BWD18" s="372"/>
      <c r="BWE18" s="372"/>
      <c r="BWF18" s="372"/>
      <c r="BWG18" s="372"/>
      <c r="BWH18" s="372"/>
      <c r="BWI18" s="372"/>
      <c r="BWJ18" s="372"/>
      <c r="BWK18" s="372"/>
      <c r="BWL18" s="372"/>
      <c r="BWM18" s="372"/>
      <c r="BWN18" s="372"/>
      <c r="BWO18" s="372"/>
      <c r="BWP18" s="372"/>
      <c r="BWQ18" s="372"/>
      <c r="BWR18" s="372"/>
      <c r="BWS18" s="372"/>
      <c r="BWT18" s="372"/>
      <c r="BWU18" s="372"/>
      <c r="BWV18" s="372"/>
      <c r="BWW18" s="372"/>
      <c r="BWX18" s="372"/>
      <c r="BWY18" s="372"/>
      <c r="BWZ18" s="372"/>
      <c r="BXA18" s="372"/>
      <c r="BXB18" s="372"/>
      <c r="BXC18" s="372"/>
      <c r="BXD18" s="372"/>
      <c r="BXE18" s="372"/>
      <c r="BXF18" s="372"/>
      <c r="BXG18" s="372"/>
      <c r="BXH18" s="372"/>
      <c r="BXI18" s="372"/>
      <c r="BXJ18" s="372"/>
      <c r="BXK18" s="372"/>
      <c r="BXL18" s="372"/>
      <c r="BXM18" s="372"/>
      <c r="BXN18" s="372"/>
      <c r="BXO18" s="372"/>
      <c r="BXP18" s="372"/>
      <c r="BXQ18" s="372"/>
      <c r="BXR18" s="372"/>
      <c r="BXS18" s="372"/>
      <c r="BXT18" s="372"/>
      <c r="BXU18" s="372"/>
      <c r="BXV18" s="372"/>
      <c r="BXW18" s="372"/>
      <c r="BXX18" s="372"/>
      <c r="BXY18" s="372"/>
      <c r="BXZ18" s="372"/>
      <c r="BYA18" s="372"/>
      <c r="BYB18" s="372"/>
      <c r="BYC18" s="372"/>
      <c r="BYD18" s="372"/>
      <c r="BYE18" s="372"/>
      <c r="BYF18" s="372"/>
      <c r="BYG18" s="372"/>
      <c r="BYH18" s="372"/>
      <c r="BYI18" s="372"/>
      <c r="BYJ18" s="372"/>
      <c r="BYK18" s="372"/>
      <c r="BYL18" s="372"/>
      <c r="BYM18" s="372"/>
      <c r="BYN18" s="372"/>
      <c r="BYO18" s="372"/>
      <c r="BYP18" s="372"/>
      <c r="BYQ18" s="372"/>
      <c r="BYR18" s="372"/>
      <c r="BYS18" s="372"/>
      <c r="BYT18" s="372"/>
      <c r="BYU18" s="372"/>
      <c r="BYV18" s="372"/>
      <c r="BYW18" s="372"/>
      <c r="BYX18" s="372"/>
      <c r="BYY18" s="372"/>
      <c r="BYZ18" s="372"/>
      <c r="BZA18" s="372"/>
      <c r="BZB18" s="372"/>
      <c r="BZC18" s="372"/>
      <c r="BZD18" s="372"/>
      <c r="BZE18" s="372"/>
      <c r="BZF18" s="372"/>
      <c r="BZG18" s="372"/>
      <c r="BZH18" s="372"/>
      <c r="BZI18" s="372"/>
      <c r="BZJ18" s="372"/>
      <c r="BZK18" s="372"/>
      <c r="BZL18" s="372"/>
      <c r="BZM18" s="372"/>
      <c r="BZN18" s="372"/>
      <c r="BZO18" s="372"/>
      <c r="BZP18" s="372"/>
      <c r="BZQ18" s="372"/>
      <c r="BZR18" s="372"/>
      <c r="BZS18" s="372"/>
      <c r="BZT18" s="372"/>
      <c r="BZU18" s="372"/>
      <c r="BZV18" s="372"/>
      <c r="BZW18" s="372"/>
      <c r="BZX18" s="372"/>
      <c r="BZY18" s="372"/>
      <c r="BZZ18" s="372"/>
      <c r="CAA18" s="372"/>
      <c r="CAB18" s="372"/>
      <c r="CAC18" s="372"/>
      <c r="CAD18" s="372"/>
      <c r="CAE18" s="372"/>
      <c r="CAF18" s="372"/>
      <c r="CAG18" s="372"/>
      <c r="CAH18" s="372"/>
      <c r="CAI18" s="372"/>
      <c r="CAJ18" s="372"/>
      <c r="CAK18" s="372"/>
      <c r="CAL18" s="372"/>
      <c r="CAM18" s="372"/>
      <c r="CAN18" s="372"/>
      <c r="CAO18" s="372"/>
      <c r="CAP18" s="372"/>
      <c r="CAQ18" s="372"/>
      <c r="CAR18" s="372"/>
      <c r="CAS18" s="372"/>
      <c r="CAT18" s="372"/>
      <c r="CAU18" s="372"/>
      <c r="CAV18" s="372"/>
      <c r="CAW18" s="372"/>
      <c r="CAX18" s="372"/>
      <c r="CAY18" s="372"/>
      <c r="CAZ18" s="372"/>
      <c r="CBA18" s="372"/>
      <c r="CBB18" s="372"/>
      <c r="CBC18" s="372"/>
      <c r="CBD18" s="372"/>
      <c r="CBE18" s="372"/>
      <c r="CBF18" s="372"/>
      <c r="CBG18" s="372"/>
      <c r="CBH18" s="372"/>
      <c r="CBI18" s="372"/>
      <c r="CBJ18" s="372"/>
      <c r="CBK18" s="372"/>
      <c r="CBL18" s="372"/>
      <c r="CBM18" s="372"/>
      <c r="CBN18" s="372"/>
      <c r="CBO18" s="372"/>
      <c r="CBP18" s="372"/>
      <c r="CBQ18" s="372"/>
      <c r="CBR18" s="372"/>
      <c r="CBS18" s="372"/>
      <c r="CBT18" s="372"/>
      <c r="CBU18" s="372"/>
      <c r="CBV18" s="372"/>
      <c r="CBW18" s="372"/>
      <c r="CBX18" s="372"/>
      <c r="CBY18" s="372"/>
      <c r="CBZ18" s="372"/>
      <c r="CCA18" s="372"/>
      <c r="CCB18" s="372"/>
      <c r="CCC18" s="372"/>
      <c r="CCD18" s="372"/>
      <c r="CCE18" s="372"/>
      <c r="CCF18" s="372"/>
      <c r="CCG18" s="372"/>
      <c r="CCH18" s="372"/>
      <c r="CCI18" s="372"/>
      <c r="CCJ18" s="372"/>
      <c r="CCK18" s="372"/>
      <c r="CCL18" s="372"/>
      <c r="CCM18" s="372"/>
      <c r="CCN18" s="372"/>
      <c r="CCO18" s="372"/>
      <c r="CCP18" s="372"/>
      <c r="CCQ18" s="372"/>
      <c r="CCR18" s="372"/>
      <c r="CCS18" s="372"/>
      <c r="CCT18" s="372"/>
      <c r="CCU18" s="372"/>
      <c r="CCV18" s="372"/>
      <c r="CCW18" s="372"/>
      <c r="CCX18" s="372"/>
      <c r="CCY18" s="372"/>
      <c r="CCZ18" s="372"/>
      <c r="CDA18" s="372"/>
      <c r="CDB18" s="372"/>
      <c r="CDC18" s="372"/>
      <c r="CDD18" s="372"/>
      <c r="CDE18" s="372"/>
      <c r="CDF18" s="372"/>
      <c r="CDG18" s="372"/>
      <c r="CDH18" s="372"/>
      <c r="CDI18" s="372"/>
      <c r="CDJ18" s="372"/>
      <c r="CDK18" s="372"/>
      <c r="CDL18" s="372"/>
      <c r="CDM18" s="372"/>
      <c r="CDN18" s="372"/>
      <c r="CDO18" s="372"/>
      <c r="CDP18" s="372"/>
      <c r="CDQ18" s="372"/>
      <c r="CDR18" s="372"/>
      <c r="CDS18" s="372"/>
      <c r="CDT18" s="372"/>
      <c r="CDU18" s="372"/>
      <c r="CDV18" s="372"/>
      <c r="CDW18" s="372"/>
      <c r="CDX18" s="372"/>
      <c r="CDY18" s="372"/>
      <c r="CDZ18" s="372"/>
      <c r="CEA18" s="372"/>
      <c r="CEB18" s="372"/>
      <c r="CEC18" s="372"/>
      <c r="CED18" s="372"/>
      <c r="CEE18" s="372"/>
      <c r="CEF18" s="372"/>
      <c r="CEG18" s="372"/>
      <c r="CEH18" s="372"/>
      <c r="CEI18" s="372"/>
      <c r="CEJ18" s="372"/>
      <c r="CEK18" s="372"/>
      <c r="CEL18" s="372"/>
      <c r="CEM18" s="372"/>
      <c r="CEN18" s="372"/>
      <c r="CEO18" s="372"/>
      <c r="CEP18" s="372"/>
      <c r="CEQ18" s="372"/>
      <c r="CER18" s="372"/>
      <c r="CES18" s="372"/>
      <c r="CET18" s="372"/>
      <c r="CEU18" s="372"/>
      <c r="CEV18" s="372"/>
      <c r="CEW18" s="372"/>
      <c r="CEX18" s="372"/>
      <c r="CEY18" s="372"/>
      <c r="CEZ18" s="372"/>
      <c r="CFA18" s="372"/>
      <c r="CFB18" s="372"/>
      <c r="CFC18" s="372"/>
      <c r="CFD18" s="372"/>
      <c r="CFE18" s="372"/>
      <c r="CFF18" s="372"/>
      <c r="CFG18" s="372"/>
      <c r="CFH18" s="372"/>
      <c r="CFI18" s="372"/>
      <c r="CFJ18" s="372"/>
      <c r="CFK18" s="372"/>
      <c r="CFL18" s="372"/>
      <c r="CFM18" s="372"/>
      <c r="CFN18" s="372"/>
      <c r="CFO18" s="372"/>
      <c r="CFP18" s="372"/>
      <c r="CFQ18" s="372"/>
      <c r="CFR18" s="372"/>
      <c r="CFS18" s="372"/>
      <c r="CFT18" s="372"/>
      <c r="CFU18" s="372"/>
      <c r="CFV18" s="372"/>
    </row>
    <row r="19" spans="1:2206" s="177" customFormat="1" ht="25.5" customHeight="1">
      <c r="A19" s="592"/>
      <c r="B19" s="605"/>
      <c r="C19" s="268"/>
      <c r="D19" s="606"/>
      <c r="E19" s="607"/>
      <c r="F19" s="607"/>
      <c r="G19" s="607"/>
      <c r="H19" s="607"/>
      <c r="I19" s="607"/>
      <c r="J19" s="607"/>
      <c r="K19" s="607"/>
      <c r="L19" s="608"/>
      <c r="M19" s="609"/>
      <c r="N19" s="610"/>
      <c r="O19" s="608"/>
      <c r="P19" s="611"/>
      <c r="Q19" s="608"/>
      <c r="R19" s="611"/>
      <c r="S19" s="608"/>
      <c r="T19" s="611"/>
      <c r="U19" s="610"/>
      <c r="V19" s="611"/>
      <c r="W19" s="608"/>
      <c r="X19" s="372"/>
      <c r="Y19" s="372"/>
      <c r="Z19" s="372"/>
      <c r="AA19" s="372"/>
      <c r="AB19" s="372"/>
      <c r="AC19" s="372"/>
      <c r="AD19" s="372"/>
      <c r="AE19" s="372"/>
      <c r="AF19" s="372"/>
      <c r="AG19" s="372"/>
      <c r="AH19" s="372"/>
      <c r="AI19" s="372"/>
      <c r="AJ19" s="372"/>
      <c r="AK19" s="372"/>
      <c r="AL19" s="372"/>
      <c r="AM19" s="372"/>
      <c r="AN19" s="372"/>
      <c r="AO19" s="372"/>
      <c r="AP19" s="372"/>
      <c r="AQ19" s="372"/>
      <c r="AR19" s="372"/>
      <c r="AS19" s="372"/>
      <c r="AT19" s="372"/>
      <c r="AU19" s="372"/>
      <c r="AV19" s="372"/>
      <c r="AW19" s="372"/>
      <c r="AX19" s="372"/>
      <c r="AY19" s="372"/>
      <c r="AZ19" s="372"/>
      <c r="BA19" s="372"/>
      <c r="BB19" s="372"/>
      <c r="BC19" s="372"/>
      <c r="BD19" s="372"/>
      <c r="BE19" s="372"/>
      <c r="BF19" s="372"/>
      <c r="BG19" s="372"/>
      <c r="BH19" s="372"/>
      <c r="BI19" s="372"/>
      <c r="BJ19" s="372"/>
      <c r="BK19" s="372"/>
      <c r="BL19" s="372"/>
      <c r="BM19" s="372"/>
      <c r="BN19" s="372"/>
      <c r="BO19" s="372"/>
      <c r="BP19" s="372"/>
      <c r="BQ19" s="372"/>
      <c r="BR19" s="372"/>
      <c r="BS19" s="372"/>
      <c r="BT19" s="372"/>
      <c r="BU19" s="372"/>
      <c r="BV19" s="372"/>
      <c r="BW19" s="372"/>
      <c r="BX19" s="372"/>
      <c r="BY19" s="372"/>
      <c r="BZ19" s="372"/>
      <c r="CA19" s="372"/>
      <c r="CB19" s="372"/>
      <c r="CC19" s="372"/>
      <c r="CD19" s="372"/>
      <c r="CE19" s="372"/>
      <c r="CF19" s="372"/>
      <c r="CG19" s="372"/>
      <c r="CH19" s="372"/>
      <c r="CI19" s="372"/>
      <c r="CJ19" s="372"/>
      <c r="CK19" s="372"/>
      <c r="CL19" s="372"/>
      <c r="CM19" s="372"/>
      <c r="CN19" s="372"/>
      <c r="CO19" s="372"/>
      <c r="CP19" s="372"/>
      <c r="CQ19" s="372"/>
      <c r="CR19" s="372"/>
      <c r="CS19" s="372"/>
      <c r="CT19" s="372"/>
      <c r="CU19" s="372"/>
      <c r="CV19" s="372"/>
      <c r="CW19" s="372"/>
      <c r="CX19" s="372"/>
      <c r="CY19" s="372"/>
      <c r="CZ19" s="372"/>
      <c r="DA19" s="372"/>
      <c r="DB19" s="372"/>
      <c r="DC19" s="372"/>
      <c r="DD19" s="372"/>
      <c r="DE19" s="372"/>
      <c r="DF19" s="372"/>
      <c r="DG19" s="372"/>
      <c r="DH19" s="372"/>
      <c r="DI19" s="372"/>
      <c r="DJ19" s="372"/>
      <c r="DK19" s="372"/>
      <c r="DL19" s="372"/>
      <c r="DM19" s="372"/>
      <c r="DN19" s="372"/>
      <c r="DO19" s="372"/>
      <c r="DP19" s="372"/>
      <c r="DQ19" s="372"/>
      <c r="DR19" s="372"/>
      <c r="DS19" s="372"/>
      <c r="DT19" s="372"/>
      <c r="DU19" s="372"/>
      <c r="DV19" s="372"/>
      <c r="DW19" s="372"/>
      <c r="DX19" s="372"/>
      <c r="DY19" s="372"/>
      <c r="DZ19" s="372"/>
      <c r="EA19" s="372"/>
      <c r="EB19" s="372"/>
      <c r="EC19" s="372"/>
      <c r="ED19" s="372"/>
      <c r="EE19" s="372"/>
      <c r="EF19" s="372"/>
      <c r="EG19" s="372"/>
      <c r="EH19" s="372"/>
      <c r="EI19" s="372"/>
      <c r="EJ19" s="372"/>
      <c r="EK19" s="372"/>
      <c r="EL19" s="372"/>
      <c r="EM19" s="372"/>
      <c r="EN19" s="372"/>
      <c r="EO19" s="372"/>
      <c r="EP19" s="372"/>
      <c r="EQ19" s="372"/>
      <c r="ER19" s="372"/>
      <c r="ES19" s="372"/>
      <c r="ET19" s="372"/>
      <c r="EU19" s="372"/>
      <c r="EV19" s="372"/>
      <c r="EW19" s="372"/>
      <c r="EX19" s="372"/>
      <c r="EY19" s="372"/>
      <c r="EZ19" s="372"/>
      <c r="FA19" s="372"/>
      <c r="FB19" s="372"/>
      <c r="FC19" s="372"/>
      <c r="FD19" s="372"/>
      <c r="FE19" s="372"/>
      <c r="FF19" s="372"/>
      <c r="FG19" s="372"/>
      <c r="FH19" s="372"/>
      <c r="FI19" s="372"/>
      <c r="FJ19" s="372"/>
      <c r="FK19" s="372"/>
      <c r="FL19" s="372"/>
      <c r="FM19" s="372"/>
      <c r="FN19" s="372"/>
      <c r="FO19" s="372"/>
      <c r="FP19" s="372"/>
      <c r="FQ19" s="372"/>
      <c r="FR19" s="372"/>
      <c r="FS19" s="372"/>
      <c r="FT19" s="372"/>
      <c r="FU19" s="372"/>
      <c r="FV19" s="372"/>
      <c r="FW19" s="372"/>
      <c r="FX19" s="372"/>
      <c r="FY19" s="372"/>
      <c r="FZ19" s="372"/>
      <c r="GA19" s="372"/>
      <c r="GB19" s="372"/>
      <c r="GC19" s="372"/>
      <c r="GD19" s="372"/>
      <c r="GE19" s="372"/>
      <c r="GF19" s="372"/>
      <c r="GG19" s="372"/>
      <c r="GH19" s="372"/>
      <c r="GI19" s="372"/>
      <c r="GJ19" s="372"/>
      <c r="GK19" s="372"/>
      <c r="GL19" s="372"/>
      <c r="GM19" s="372"/>
      <c r="GN19" s="372"/>
      <c r="GO19" s="372"/>
      <c r="GP19" s="372"/>
      <c r="GQ19" s="372"/>
      <c r="GR19" s="372"/>
      <c r="GS19" s="372"/>
      <c r="GT19" s="372"/>
      <c r="GU19" s="372"/>
      <c r="GV19" s="372"/>
      <c r="GW19" s="372"/>
      <c r="GX19" s="372"/>
      <c r="GY19" s="372"/>
      <c r="GZ19" s="372"/>
      <c r="HA19" s="372"/>
      <c r="HB19" s="372"/>
      <c r="HC19" s="372"/>
      <c r="HD19" s="372"/>
      <c r="HE19" s="372"/>
      <c r="HF19" s="372"/>
      <c r="HG19" s="372"/>
      <c r="HH19" s="372"/>
      <c r="HI19" s="372"/>
      <c r="HJ19" s="372"/>
      <c r="HK19" s="372"/>
      <c r="HL19" s="372"/>
      <c r="HM19" s="372"/>
      <c r="HN19" s="372"/>
      <c r="HO19" s="372"/>
      <c r="HP19" s="372"/>
      <c r="HQ19" s="372"/>
      <c r="HR19" s="372"/>
      <c r="HS19" s="372"/>
      <c r="HT19" s="372"/>
      <c r="HU19" s="372"/>
      <c r="HV19" s="372"/>
      <c r="HW19" s="372"/>
      <c r="HX19" s="372"/>
      <c r="HY19" s="372"/>
      <c r="HZ19" s="372"/>
      <c r="IA19" s="372"/>
      <c r="IB19" s="372"/>
      <c r="IC19" s="372"/>
      <c r="ID19" s="372"/>
      <c r="IE19" s="372"/>
      <c r="IF19" s="372"/>
      <c r="IG19" s="372"/>
      <c r="IH19" s="372"/>
      <c r="II19" s="372"/>
      <c r="IJ19" s="372"/>
      <c r="IK19" s="372"/>
      <c r="IL19" s="372"/>
      <c r="IM19" s="372"/>
      <c r="IN19" s="372"/>
      <c r="IO19" s="372"/>
      <c r="IP19" s="372"/>
      <c r="IQ19" s="372"/>
      <c r="IR19" s="372"/>
      <c r="IS19" s="372"/>
      <c r="IT19" s="372"/>
      <c r="IU19" s="372"/>
      <c r="IV19" s="372"/>
      <c r="IW19" s="372"/>
      <c r="IX19" s="372"/>
      <c r="IY19" s="372"/>
      <c r="IZ19" s="372"/>
      <c r="JA19" s="372"/>
      <c r="JB19" s="372"/>
      <c r="JC19" s="372"/>
      <c r="JD19" s="372"/>
      <c r="JE19" s="372"/>
      <c r="JF19" s="372"/>
      <c r="JG19" s="372"/>
      <c r="JH19" s="372"/>
      <c r="JI19" s="372"/>
      <c r="JJ19" s="372"/>
      <c r="JK19" s="372"/>
      <c r="JL19" s="372"/>
      <c r="JM19" s="372"/>
      <c r="JN19" s="372"/>
      <c r="JO19" s="372"/>
      <c r="JP19" s="372"/>
      <c r="JQ19" s="372"/>
      <c r="JR19" s="372"/>
      <c r="JS19" s="372"/>
      <c r="JT19" s="372"/>
      <c r="JU19" s="372"/>
      <c r="JV19" s="372"/>
      <c r="JW19" s="372"/>
      <c r="JX19" s="372"/>
      <c r="JY19" s="372"/>
      <c r="JZ19" s="372"/>
      <c r="KA19" s="372"/>
      <c r="KB19" s="372"/>
      <c r="KC19" s="372"/>
      <c r="KD19" s="372"/>
      <c r="KE19" s="372"/>
      <c r="KF19" s="372"/>
      <c r="KG19" s="372"/>
      <c r="KH19" s="372"/>
      <c r="KI19" s="372"/>
      <c r="KJ19" s="372"/>
      <c r="KK19" s="372"/>
      <c r="KL19" s="372"/>
      <c r="KM19" s="372"/>
      <c r="KN19" s="372"/>
      <c r="KO19" s="372"/>
      <c r="KP19" s="372"/>
      <c r="KQ19" s="372"/>
      <c r="KR19" s="372"/>
      <c r="KS19" s="372"/>
      <c r="KT19" s="372"/>
      <c r="KU19" s="372"/>
      <c r="KV19" s="372"/>
      <c r="KW19" s="372"/>
      <c r="KX19" s="372"/>
      <c r="KY19" s="372"/>
      <c r="KZ19" s="372"/>
      <c r="LA19" s="372"/>
      <c r="LB19" s="372"/>
      <c r="LC19" s="372"/>
      <c r="LD19" s="372"/>
      <c r="LE19" s="372"/>
      <c r="LF19" s="372"/>
      <c r="LG19" s="372"/>
      <c r="LH19" s="372"/>
      <c r="LI19" s="372"/>
      <c r="LJ19" s="372"/>
      <c r="LK19" s="372"/>
      <c r="LL19" s="372"/>
      <c r="LM19" s="372"/>
      <c r="LN19" s="372"/>
      <c r="LO19" s="372"/>
      <c r="LP19" s="372"/>
      <c r="LQ19" s="372"/>
      <c r="LR19" s="372"/>
      <c r="LS19" s="372"/>
      <c r="LT19" s="372"/>
      <c r="LU19" s="372"/>
      <c r="LV19" s="372"/>
      <c r="LW19" s="372"/>
      <c r="LX19" s="372"/>
      <c r="LY19" s="372"/>
      <c r="LZ19" s="372"/>
      <c r="MA19" s="372"/>
      <c r="MB19" s="372"/>
      <c r="MC19" s="372"/>
      <c r="MD19" s="372"/>
      <c r="ME19" s="372"/>
      <c r="MF19" s="372"/>
      <c r="MG19" s="372"/>
      <c r="MH19" s="372"/>
      <c r="MI19" s="372"/>
      <c r="MJ19" s="372"/>
      <c r="MK19" s="372"/>
      <c r="ML19" s="372"/>
      <c r="MM19" s="372"/>
      <c r="MN19" s="372"/>
      <c r="MO19" s="372"/>
      <c r="MP19" s="372"/>
      <c r="MQ19" s="372"/>
      <c r="MR19" s="372"/>
      <c r="MS19" s="372"/>
      <c r="MT19" s="372"/>
      <c r="MU19" s="372"/>
      <c r="MV19" s="372"/>
      <c r="MW19" s="372"/>
      <c r="MX19" s="372"/>
      <c r="MY19" s="372"/>
      <c r="MZ19" s="372"/>
      <c r="NA19" s="372"/>
      <c r="NB19" s="372"/>
      <c r="NC19" s="372"/>
      <c r="ND19" s="372"/>
      <c r="NE19" s="372"/>
      <c r="NF19" s="372"/>
      <c r="NG19" s="372"/>
      <c r="NH19" s="372"/>
      <c r="NI19" s="372"/>
      <c r="NJ19" s="372"/>
      <c r="NK19" s="372"/>
      <c r="NL19" s="372"/>
      <c r="NM19" s="372"/>
      <c r="NN19" s="372"/>
      <c r="NO19" s="372"/>
      <c r="NP19" s="372"/>
      <c r="NQ19" s="372"/>
      <c r="NR19" s="372"/>
      <c r="NS19" s="372"/>
      <c r="NT19" s="372"/>
      <c r="NU19" s="372"/>
      <c r="NV19" s="372"/>
      <c r="NW19" s="372"/>
      <c r="NX19" s="372"/>
      <c r="NY19" s="372"/>
      <c r="NZ19" s="372"/>
      <c r="OA19" s="372"/>
      <c r="OB19" s="372"/>
      <c r="OC19" s="372"/>
      <c r="OD19" s="372"/>
      <c r="OE19" s="372"/>
      <c r="OF19" s="372"/>
      <c r="OG19" s="372"/>
      <c r="OH19" s="372"/>
      <c r="OI19" s="372"/>
      <c r="OJ19" s="372"/>
      <c r="OK19" s="372"/>
      <c r="OL19" s="372"/>
      <c r="OM19" s="372"/>
      <c r="ON19" s="372"/>
      <c r="OO19" s="372"/>
      <c r="OP19" s="372"/>
      <c r="OQ19" s="372"/>
      <c r="OR19" s="372"/>
      <c r="OS19" s="372"/>
      <c r="OT19" s="372"/>
      <c r="OU19" s="372"/>
      <c r="OV19" s="372"/>
      <c r="OW19" s="372"/>
      <c r="OX19" s="372"/>
      <c r="OY19" s="372"/>
      <c r="OZ19" s="372"/>
      <c r="PA19" s="372"/>
      <c r="PB19" s="372"/>
      <c r="PC19" s="372"/>
      <c r="PD19" s="372"/>
      <c r="PE19" s="372"/>
      <c r="PF19" s="372"/>
      <c r="PG19" s="372"/>
      <c r="PH19" s="372"/>
      <c r="PI19" s="372"/>
      <c r="PJ19" s="372"/>
      <c r="PK19" s="372"/>
      <c r="PL19" s="372"/>
      <c r="PM19" s="372"/>
      <c r="PN19" s="372"/>
      <c r="PO19" s="372"/>
      <c r="PP19" s="372"/>
      <c r="PQ19" s="372"/>
      <c r="PR19" s="372"/>
      <c r="PS19" s="372"/>
      <c r="PT19" s="372"/>
      <c r="PU19" s="372"/>
      <c r="PV19" s="372"/>
      <c r="PW19" s="372"/>
      <c r="PX19" s="372"/>
      <c r="PY19" s="372"/>
      <c r="PZ19" s="372"/>
      <c r="QA19" s="372"/>
      <c r="QB19" s="372"/>
      <c r="QC19" s="372"/>
      <c r="QD19" s="372"/>
      <c r="QE19" s="372"/>
      <c r="QF19" s="372"/>
      <c r="QG19" s="372"/>
      <c r="QH19" s="372"/>
      <c r="QI19" s="372"/>
      <c r="QJ19" s="372"/>
      <c r="QK19" s="372"/>
      <c r="QL19" s="372"/>
      <c r="QM19" s="372"/>
      <c r="QN19" s="372"/>
      <c r="QO19" s="372"/>
      <c r="QP19" s="372"/>
      <c r="QQ19" s="372"/>
      <c r="QR19" s="372"/>
      <c r="QS19" s="372"/>
      <c r="QT19" s="372"/>
      <c r="QU19" s="372"/>
      <c r="QV19" s="372"/>
      <c r="QW19" s="372"/>
      <c r="QX19" s="372"/>
      <c r="QY19" s="372"/>
      <c r="QZ19" s="372"/>
      <c r="RA19" s="372"/>
      <c r="RB19" s="372"/>
      <c r="RC19" s="372"/>
      <c r="RD19" s="372"/>
      <c r="RE19" s="372"/>
      <c r="RF19" s="372"/>
      <c r="RG19" s="372"/>
      <c r="RH19" s="372"/>
      <c r="RI19" s="372"/>
      <c r="RJ19" s="372"/>
      <c r="RK19" s="372"/>
      <c r="RL19" s="372"/>
      <c r="RM19" s="372"/>
      <c r="RN19" s="372"/>
      <c r="RO19" s="372"/>
      <c r="RP19" s="372"/>
      <c r="RQ19" s="372"/>
      <c r="RR19" s="372"/>
      <c r="RS19" s="372"/>
      <c r="RT19" s="372"/>
      <c r="RU19" s="372"/>
      <c r="RV19" s="372"/>
      <c r="RW19" s="372"/>
      <c r="RX19" s="372"/>
      <c r="RY19" s="372"/>
      <c r="RZ19" s="372"/>
      <c r="SA19" s="372"/>
      <c r="SB19" s="372"/>
      <c r="SC19" s="372"/>
      <c r="SD19" s="372"/>
      <c r="SE19" s="372"/>
      <c r="SF19" s="372"/>
      <c r="SG19" s="372"/>
      <c r="SH19" s="372"/>
      <c r="SI19" s="372"/>
      <c r="SJ19" s="372"/>
      <c r="SK19" s="372"/>
      <c r="SL19" s="372"/>
      <c r="SM19" s="372"/>
      <c r="SN19" s="372"/>
      <c r="SO19" s="372"/>
      <c r="SP19" s="372"/>
      <c r="SQ19" s="372"/>
      <c r="SR19" s="372"/>
      <c r="SS19" s="372"/>
      <c r="ST19" s="372"/>
      <c r="SU19" s="372"/>
      <c r="SV19" s="372"/>
      <c r="SW19" s="372"/>
      <c r="SX19" s="372"/>
      <c r="SY19" s="372"/>
      <c r="SZ19" s="372"/>
      <c r="TA19" s="372"/>
      <c r="TB19" s="372"/>
      <c r="TC19" s="372"/>
      <c r="TD19" s="372"/>
      <c r="TE19" s="372"/>
      <c r="TF19" s="372"/>
      <c r="TG19" s="372"/>
      <c r="TH19" s="372"/>
      <c r="TI19" s="372"/>
      <c r="TJ19" s="372"/>
      <c r="TK19" s="372"/>
      <c r="TL19" s="372"/>
      <c r="TM19" s="372"/>
      <c r="TN19" s="372"/>
      <c r="TO19" s="372"/>
      <c r="TP19" s="372"/>
      <c r="TQ19" s="372"/>
      <c r="TR19" s="372"/>
      <c r="TS19" s="372"/>
      <c r="TT19" s="372"/>
      <c r="TU19" s="372"/>
      <c r="TV19" s="372"/>
      <c r="TW19" s="372"/>
      <c r="TX19" s="372"/>
      <c r="TY19" s="372"/>
      <c r="TZ19" s="372"/>
      <c r="UA19" s="372"/>
      <c r="UB19" s="372"/>
      <c r="UC19" s="372"/>
      <c r="UD19" s="372"/>
      <c r="UE19" s="372"/>
      <c r="UF19" s="372"/>
      <c r="UG19" s="372"/>
      <c r="UH19" s="372"/>
      <c r="UI19" s="372"/>
      <c r="UJ19" s="372"/>
      <c r="UK19" s="372"/>
      <c r="UL19" s="372"/>
      <c r="UM19" s="372"/>
      <c r="UN19" s="372"/>
      <c r="UO19" s="372"/>
      <c r="UP19" s="372"/>
      <c r="UQ19" s="372"/>
      <c r="UR19" s="372"/>
      <c r="US19" s="372"/>
      <c r="UT19" s="372"/>
      <c r="UU19" s="372"/>
      <c r="UV19" s="372"/>
      <c r="UW19" s="372"/>
      <c r="UX19" s="372"/>
      <c r="UY19" s="372"/>
      <c r="UZ19" s="372"/>
      <c r="VA19" s="372"/>
      <c r="VB19" s="372"/>
      <c r="VC19" s="372"/>
      <c r="VD19" s="372"/>
      <c r="VE19" s="372"/>
      <c r="VF19" s="372"/>
      <c r="VG19" s="372"/>
      <c r="VH19" s="372"/>
      <c r="VI19" s="372"/>
      <c r="VJ19" s="372"/>
      <c r="VK19" s="372"/>
      <c r="VL19" s="372"/>
      <c r="VM19" s="372"/>
      <c r="VN19" s="372"/>
      <c r="VO19" s="372"/>
      <c r="VP19" s="372"/>
      <c r="VQ19" s="372"/>
      <c r="VR19" s="372"/>
      <c r="VS19" s="372"/>
      <c r="VT19" s="372"/>
      <c r="VU19" s="372"/>
      <c r="VV19" s="372"/>
      <c r="VW19" s="372"/>
      <c r="VX19" s="372"/>
      <c r="VY19" s="372"/>
      <c r="VZ19" s="372"/>
      <c r="WA19" s="372"/>
      <c r="WB19" s="372"/>
      <c r="WC19" s="372"/>
      <c r="WD19" s="372"/>
      <c r="WE19" s="372"/>
      <c r="WF19" s="372"/>
      <c r="WG19" s="372"/>
      <c r="WH19" s="372"/>
      <c r="WI19" s="372"/>
      <c r="WJ19" s="372"/>
      <c r="WK19" s="372"/>
      <c r="WL19" s="372"/>
      <c r="WM19" s="372"/>
      <c r="WN19" s="372"/>
      <c r="WO19" s="372"/>
      <c r="WP19" s="372"/>
      <c r="WQ19" s="372"/>
      <c r="WR19" s="372"/>
      <c r="WS19" s="372"/>
      <c r="WT19" s="372"/>
      <c r="WU19" s="372"/>
      <c r="WV19" s="372"/>
      <c r="WW19" s="372"/>
      <c r="WX19" s="372"/>
      <c r="WY19" s="372"/>
      <c r="WZ19" s="372"/>
      <c r="XA19" s="372"/>
      <c r="XB19" s="372"/>
      <c r="XC19" s="372"/>
      <c r="XD19" s="372"/>
      <c r="XE19" s="372"/>
      <c r="XF19" s="372"/>
      <c r="XG19" s="372"/>
      <c r="XH19" s="372"/>
      <c r="XI19" s="372"/>
      <c r="XJ19" s="372"/>
      <c r="XK19" s="372"/>
      <c r="XL19" s="372"/>
      <c r="XM19" s="372"/>
      <c r="XN19" s="372"/>
      <c r="XO19" s="372"/>
      <c r="XP19" s="372"/>
      <c r="XQ19" s="372"/>
      <c r="XR19" s="372"/>
      <c r="XS19" s="372"/>
      <c r="XT19" s="372"/>
      <c r="XU19" s="372"/>
      <c r="XV19" s="372"/>
      <c r="XW19" s="372"/>
      <c r="XX19" s="372"/>
      <c r="XY19" s="372"/>
      <c r="XZ19" s="372"/>
      <c r="YA19" s="372"/>
      <c r="YB19" s="372"/>
      <c r="YC19" s="372"/>
      <c r="YD19" s="372"/>
      <c r="YE19" s="372"/>
      <c r="YF19" s="372"/>
      <c r="YG19" s="372"/>
      <c r="YH19" s="372"/>
      <c r="YI19" s="372"/>
      <c r="YJ19" s="372"/>
      <c r="YK19" s="372"/>
      <c r="YL19" s="372"/>
      <c r="YM19" s="372"/>
      <c r="YN19" s="372"/>
      <c r="YO19" s="372"/>
      <c r="YP19" s="372"/>
      <c r="YQ19" s="372"/>
      <c r="YR19" s="372"/>
      <c r="YS19" s="372"/>
      <c r="YT19" s="372"/>
      <c r="YU19" s="372"/>
      <c r="YV19" s="372"/>
      <c r="YW19" s="372"/>
      <c r="YX19" s="372"/>
      <c r="YY19" s="372"/>
      <c r="YZ19" s="372"/>
      <c r="ZA19" s="372"/>
      <c r="ZB19" s="372"/>
      <c r="ZC19" s="372"/>
      <c r="ZD19" s="372"/>
      <c r="ZE19" s="372"/>
      <c r="ZF19" s="372"/>
      <c r="ZG19" s="372"/>
      <c r="ZH19" s="372"/>
      <c r="ZI19" s="372"/>
      <c r="ZJ19" s="372"/>
      <c r="ZK19" s="372"/>
      <c r="ZL19" s="372"/>
      <c r="ZM19" s="372"/>
      <c r="ZN19" s="372"/>
      <c r="ZO19" s="372"/>
      <c r="ZP19" s="372"/>
      <c r="ZQ19" s="372"/>
      <c r="ZR19" s="372"/>
      <c r="ZS19" s="372"/>
      <c r="ZT19" s="372"/>
      <c r="ZU19" s="372"/>
      <c r="ZV19" s="372"/>
      <c r="ZW19" s="372"/>
      <c r="ZX19" s="372"/>
      <c r="ZY19" s="372"/>
      <c r="ZZ19" s="372"/>
      <c r="AAA19" s="372"/>
      <c r="AAB19" s="372"/>
      <c r="AAC19" s="372"/>
      <c r="AAD19" s="372"/>
      <c r="AAE19" s="372"/>
      <c r="AAF19" s="372"/>
      <c r="AAG19" s="372"/>
      <c r="AAH19" s="372"/>
      <c r="AAI19" s="372"/>
      <c r="AAJ19" s="372"/>
      <c r="AAK19" s="372"/>
      <c r="AAL19" s="372"/>
      <c r="AAM19" s="372"/>
      <c r="AAN19" s="372"/>
      <c r="AAO19" s="372"/>
      <c r="AAP19" s="372"/>
      <c r="AAQ19" s="372"/>
      <c r="AAR19" s="372"/>
      <c r="AAS19" s="372"/>
      <c r="AAT19" s="372"/>
      <c r="AAU19" s="372"/>
      <c r="AAV19" s="372"/>
      <c r="AAW19" s="372"/>
      <c r="AAX19" s="372"/>
      <c r="AAY19" s="372"/>
      <c r="AAZ19" s="372"/>
      <c r="ABA19" s="372"/>
      <c r="ABB19" s="372"/>
      <c r="ABC19" s="372"/>
      <c r="ABD19" s="372"/>
      <c r="ABE19" s="372"/>
      <c r="ABF19" s="372"/>
      <c r="ABG19" s="372"/>
      <c r="ABH19" s="372"/>
      <c r="ABI19" s="372"/>
      <c r="ABJ19" s="372"/>
      <c r="ABK19" s="372"/>
      <c r="ABL19" s="372"/>
      <c r="ABM19" s="372"/>
      <c r="ABN19" s="372"/>
      <c r="ABO19" s="372"/>
      <c r="ABP19" s="372"/>
      <c r="ABQ19" s="372"/>
      <c r="ABR19" s="372"/>
      <c r="ABS19" s="372"/>
      <c r="ABT19" s="372"/>
      <c r="ABU19" s="372"/>
      <c r="ABV19" s="372"/>
      <c r="ABW19" s="372"/>
      <c r="ABX19" s="372"/>
      <c r="ABY19" s="372"/>
      <c r="ABZ19" s="372"/>
      <c r="ACA19" s="372"/>
      <c r="ACB19" s="372"/>
      <c r="ACC19" s="372"/>
      <c r="ACD19" s="372"/>
      <c r="ACE19" s="372"/>
      <c r="ACF19" s="372"/>
      <c r="ACG19" s="372"/>
      <c r="ACH19" s="372"/>
      <c r="ACI19" s="372"/>
      <c r="ACJ19" s="372"/>
      <c r="ACK19" s="372"/>
      <c r="ACL19" s="372"/>
      <c r="ACM19" s="372"/>
      <c r="ACN19" s="372"/>
      <c r="ACO19" s="372"/>
      <c r="ACP19" s="372"/>
      <c r="ACQ19" s="372"/>
      <c r="ACR19" s="372"/>
      <c r="ACS19" s="372"/>
      <c r="ACT19" s="372"/>
      <c r="ACU19" s="372"/>
      <c r="ACV19" s="372"/>
      <c r="ACW19" s="372"/>
      <c r="ACX19" s="372"/>
      <c r="ACY19" s="372"/>
      <c r="ACZ19" s="372"/>
      <c r="ADA19" s="372"/>
      <c r="ADB19" s="372"/>
      <c r="ADC19" s="372"/>
      <c r="ADD19" s="372"/>
      <c r="ADE19" s="372"/>
      <c r="ADF19" s="372"/>
      <c r="ADG19" s="372"/>
      <c r="ADH19" s="372"/>
      <c r="ADI19" s="372"/>
      <c r="ADJ19" s="372"/>
      <c r="ADK19" s="372"/>
      <c r="ADL19" s="372"/>
      <c r="ADM19" s="372"/>
      <c r="ADN19" s="372"/>
      <c r="ADO19" s="372"/>
      <c r="ADP19" s="372"/>
      <c r="ADQ19" s="372"/>
      <c r="ADR19" s="372"/>
      <c r="ADS19" s="372"/>
      <c r="ADT19" s="372"/>
      <c r="ADU19" s="372"/>
      <c r="ADV19" s="372"/>
      <c r="ADW19" s="372"/>
      <c r="ADX19" s="372"/>
      <c r="ADY19" s="372"/>
      <c r="ADZ19" s="372"/>
      <c r="AEA19" s="372"/>
      <c r="AEB19" s="372"/>
      <c r="AEC19" s="372"/>
      <c r="AED19" s="372"/>
      <c r="AEE19" s="372"/>
      <c r="AEF19" s="372"/>
      <c r="AEG19" s="372"/>
      <c r="AEH19" s="372"/>
      <c r="AEI19" s="372"/>
      <c r="AEJ19" s="372"/>
      <c r="AEK19" s="372"/>
      <c r="AEL19" s="372"/>
      <c r="AEM19" s="372"/>
      <c r="AEN19" s="372"/>
      <c r="AEO19" s="372"/>
      <c r="AEP19" s="372"/>
      <c r="AEQ19" s="372"/>
      <c r="AER19" s="372"/>
      <c r="AES19" s="372"/>
      <c r="AET19" s="372"/>
      <c r="AEU19" s="372"/>
      <c r="AEV19" s="372"/>
      <c r="AEW19" s="372"/>
      <c r="AEX19" s="372"/>
      <c r="AEY19" s="372"/>
      <c r="AEZ19" s="372"/>
      <c r="AFA19" s="372"/>
      <c r="AFB19" s="372"/>
      <c r="AFC19" s="372"/>
      <c r="AFD19" s="372"/>
      <c r="AFE19" s="372"/>
      <c r="AFF19" s="372"/>
      <c r="AFG19" s="372"/>
      <c r="AFH19" s="372"/>
      <c r="AFI19" s="372"/>
      <c r="AFJ19" s="372"/>
      <c r="AFK19" s="372"/>
      <c r="AFL19" s="372"/>
      <c r="AFM19" s="372"/>
      <c r="AFN19" s="372"/>
      <c r="AFO19" s="372"/>
      <c r="AFP19" s="372"/>
      <c r="AFQ19" s="372"/>
      <c r="AFR19" s="372"/>
      <c r="AFS19" s="372"/>
      <c r="AFT19" s="372"/>
      <c r="AFU19" s="372"/>
      <c r="AFV19" s="372"/>
      <c r="AFW19" s="372"/>
      <c r="AFX19" s="372"/>
      <c r="AFY19" s="372"/>
      <c r="AFZ19" s="372"/>
      <c r="AGA19" s="372"/>
      <c r="AGB19" s="372"/>
      <c r="AGC19" s="372"/>
      <c r="AGD19" s="372"/>
      <c r="AGE19" s="372"/>
      <c r="AGF19" s="372"/>
      <c r="AGG19" s="372"/>
      <c r="AGH19" s="372"/>
      <c r="AGI19" s="372"/>
      <c r="AGJ19" s="372"/>
      <c r="AGK19" s="372"/>
      <c r="AGL19" s="372"/>
      <c r="AGM19" s="372"/>
      <c r="AGN19" s="372"/>
      <c r="AGO19" s="372"/>
      <c r="AGP19" s="372"/>
      <c r="AGQ19" s="372"/>
      <c r="AGR19" s="372"/>
      <c r="AGS19" s="372"/>
      <c r="AGT19" s="372"/>
      <c r="AGU19" s="372"/>
      <c r="AGV19" s="372"/>
      <c r="AGW19" s="372"/>
      <c r="AGX19" s="372"/>
      <c r="AGY19" s="372"/>
      <c r="AGZ19" s="372"/>
      <c r="AHA19" s="372"/>
      <c r="AHB19" s="372"/>
      <c r="AHC19" s="372"/>
      <c r="AHD19" s="372"/>
      <c r="AHE19" s="372"/>
      <c r="AHF19" s="372"/>
      <c r="AHG19" s="372"/>
      <c r="AHH19" s="372"/>
      <c r="AHI19" s="372"/>
      <c r="AHJ19" s="372"/>
      <c r="AHK19" s="372"/>
      <c r="AHL19" s="372"/>
      <c r="AHM19" s="372"/>
      <c r="AHN19" s="372"/>
      <c r="AHO19" s="372"/>
      <c r="AHP19" s="372"/>
      <c r="AHQ19" s="372"/>
      <c r="AHR19" s="372"/>
      <c r="AHS19" s="372"/>
      <c r="AHT19" s="372"/>
      <c r="AHU19" s="372"/>
      <c r="AHV19" s="372"/>
      <c r="AHW19" s="372"/>
      <c r="AHX19" s="372"/>
      <c r="AHY19" s="372"/>
      <c r="AHZ19" s="372"/>
      <c r="AIA19" s="372"/>
      <c r="AIB19" s="372"/>
      <c r="AIC19" s="372"/>
      <c r="AID19" s="372"/>
      <c r="AIE19" s="372"/>
      <c r="AIF19" s="372"/>
      <c r="AIG19" s="372"/>
      <c r="AIH19" s="372"/>
      <c r="AII19" s="372"/>
      <c r="AIJ19" s="372"/>
      <c r="AIK19" s="372"/>
      <c r="AIL19" s="372"/>
      <c r="AIM19" s="372"/>
      <c r="AIN19" s="372"/>
      <c r="AIO19" s="372"/>
      <c r="AIP19" s="372"/>
      <c r="AIQ19" s="372"/>
      <c r="AIR19" s="372"/>
      <c r="AIS19" s="372"/>
      <c r="AIT19" s="372"/>
      <c r="AIU19" s="372"/>
      <c r="AIV19" s="372"/>
      <c r="AIW19" s="372"/>
      <c r="AIX19" s="372"/>
      <c r="AIY19" s="372"/>
      <c r="AIZ19" s="372"/>
      <c r="AJA19" s="372"/>
      <c r="AJB19" s="372"/>
      <c r="AJC19" s="372"/>
      <c r="AJD19" s="372"/>
      <c r="AJE19" s="372"/>
      <c r="AJF19" s="372"/>
      <c r="AJG19" s="372"/>
      <c r="AJH19" s="372"/>
      <c r="AJI19" s="372"/>
      <c r="AJJ19" s="372"/>
      <c r="AJK19" s="372"/>
      <c r="AJL19" s="372"/>
      <c r="AJM19" s="372"/>
      <c r="AJN19" s="372"/>
      <c r="AJO19" s="372"/>
      <c r="AJP19" s="372"/>
      <c r="AJQ19" s="372"/>
      <c r="AJR19" s="372"/>
      <c r="AJS19" s="372"/>
      <c r="AJT19" s="372"/>
      <c r="AJU19" s="372"/>
      <c r="AJV19" s="372"/>
      <c r="AJW19" s="372"/>
      <c r="AJX19" s="372"/>
      <c r="AJY19" s="372"/>
      <c r="AJZ19" s="372"/>
      <c r="AKA19" s="372"/>
      <c r="AKB19" s="372"/>
      <c r="AKC19" s="372"/>
      <c r="AKD19" s="372"/>
      <c r="AKE19" s="372"/>
      <c r="AKF19" s="372"/>
      <c r="AKG19" s="372"/>
      <c r="AKH19" s="372"/>
      <c r="AKI19" s="372"/>
      <c r="AKJ19" s="372"/>
      <c r="AKK19" s="372"/>
      <c r="AKL19" s="372"/>
      <c r="AKM19" s="372"/>
      <c r="AKN19" s="372"/>
      <c r="AKO19" s="372"/>
      <c r="AKP19" s="372"/>
      <c r="AKQ19" s="372"/>
      <c r="AKR19" s="372"/>
      <c r="AKS19" s="372"/>
      <c r="AKT19" s="372"/>
      <c r="AKU19" s="372"/>
      <c r="AKV19" s="372"/>
      <c r="AKW19" s="372"/>
      <c r="AKX19" s="372"/>
      <c r="AKY19" s="372"/>
      <c r="AKZ19" s="372"/>
      <c r="ALA19" s="372"/>
      <c r="ALB19" s="372"/>
      <c r="ALC19" s="372"/>
      <c r="ALD19" s="372"/>
      <c r="ALE19" s="372"/>
      <c r="ALF19" s="372"/>
      <c r="ALG19" s="372"/>
      <c r="ALH19" s="372"/>
      <c r="ALI19" s="372"/>
      <c r="ALJ19" s="372"/>
      <c r="ALK19" s="372"/>
      <c r="ALL19" s="372"/>
      <c r="ALM19" s="372"/>
      <c r="ALN19" s="372"/>
      <c r="ALO19" s="372"/>
      <c r="ALP19" s="372"/>
      <c r="ALQ19" s="372"/>
      <c r="ALR19" s="372"/>
      <c r="ALS19" s="372"/>
      <c r="ALT19" s="372"/>
      <c r="ALU19" s="372"/>
      <c r="ALV19" s="372"/>
      <c r="ALW19" s="372"/>
      <c r="ALX19" s="372"/>
      <c r="ALY19" s="372"/>
      <c r="ALZ19" s="372"/>
      <c r="AMA19" s="372"/>
      <c r="AMB19" s="372"/>
      <c r="AMC19" s="372"/>
      <c r="AMD19" s="372"/>
      <c r="AME19" s="372"/>
      <c r="AMF19" s="372"/>
      <c r="AMG19" s="372"/>
      <c r="AMH19" s="372"/>
      <c r="AMI19" s="372"/>
      <c r="AMJ19" s="372"/>
      <c r="AMK19" s="372"/>
      <c r="AML19" s="372"/>
      <c r="AMM19" s="372"/>
      <c r="AMN19" s="372"/>
      <c r="AMO19" s="372"/>
      <c r="AMP19" s="372"/>
      <c r="AMQ19" s="372"/>
      <c r="AMR19" s="372"/>
      <c r="AMS19" s="372"/>
      <c r="AMT19" s="372"/>
      <c r="AMU19" s="372"/>
      <c r="AMV19" s="372"/>
      <c r="AMW19" s="372"/>
      <c r="AMX19" s="372"/>
      <c r="AMY19" s="372"/>
      <c r="AMZ19" s="372"/>
      <c r="ANA19" s="372"/>
      <c r="ANB19" s="372"/>
      <c r="ANC19" s="372"/>
      <c r="AND19" s="372"/>
      <c r="ANE19" s="372"/>
      <c r="ANF19" s="372"/>
      <c r="ANG19" s="372"/>
      <c r="ANH19" s="372"/>
      <c r="ANI19" s="372"/>
      <c r="ANJ19" s="372"/>
      <c r="ANK19" s="372"/>
      <c r="ANL19" s="372"/>
      <c r="ANM19" s="372"/>
      <c r="ANN19" s="372"/>
      <c r="ANO19" s="372"/>
      <c r="ANP19" s="372"/>
      <c r="ANQ19" s="372"/>
      <c r="ANR19" s="372"/>
      <c r="ANS19" s="372"/>
      <c r="ANT19" s="372"/>
      <c r="ANU19" s="372"/>
      <c r="ANV19" s="372"/>
      <c r="ANW19" s="372"/>
      <c r="ANX19" s="372"/>
      <c r="ANY19" s="372"/>
      <c r="ANZ19" s="372"/>
      <c r="AOA19" s="372"/>
      <c r="AOB19" s="372"/>
      <c r="AOC19" s="372"/>
      <c r="AOD19" s="372"/>
      <c r="AOE19" s="372"/>
      <c r="AOF19" s="372"/>
      <c r="AOG19" s="372"/>
      <c r="AOH19" s="372"/>
      <c r="AOI19" s="372"/>
      <c r="AOJ19" s="372"/>
      <c r="AOK19" s="372"/>
      <c r="AOL19" s="372"/>
      <c r="AOM19" s="372"/>
      <c r="AON19" s="372"/>
      <c r="AOO19" s="372"/>
      <c r="AOP19" s="372"/>
      <c r="AOQ19" s="372"/>
      <c r="AOR19" s="372"/>
      <c r="AOS19" s="372"/>
      <c r="AOT19" s="372"/>
      <c r="AOU19" s="372"/>
      <c r="AOV19" s="372"/>
      <c r="AOW19" s="372"/>
      <c r="AOX19" s="372"/>
      <c r="AOY19" s="372"/>
      <c r="AOZ19" s="372"/>
      <c r="APA19" s="372"/>
      <c r="APB19" s="372"/>
      <c r="APC19" s="372"/>
      <c r="APD19" s="372"/>
      <c r="APE19" s="372"/>
      <c r="APF19" s="372"/>
      <c r="APG19" s="372"/>
      <c r="APH19" s="372"/>
      <c r="API19" s="372"/>
      <c r="APJ19" s="372"/>
      <c r="APK19" s="372"/>
      <c r="APL19" s="372"/>
      <c r="APM19" s="372"/>
      <c r="APN19" s="372"/>
      <c r="APO19" s="372"/>
      <c r="APP19" s="372"/>
      <c r="APQ19" s="372"/>
      <c r="APR19" s="372"/>
      <c r="APS19" s="372"/>
      <c r="APT19" s="372"/>
      <c r="APU19" s="372"/>
      <c r="APV19" s="372"/>
      <c r="APW19" s="372"/>
      <c r="APX19" s="372"/>
      <c r="APY19" s="372"/>
      <c r="APZ19" s="372"/>
      <c r="AQA19" s="372"/>
      <c r="AQB19" s="372"/>
      <c r="AQC19" s="372"/>
      <c r="AQD19" s="372"/>
      <c r="AQE19" s="372"/>
      <c r="AQF19" s="372"/>
      <c r="AQG19" s="372"/>
      <c r="AQH19" s="372"/>
      <c r="AQI19" s="372"/>
      <c r="AQJ19" s="372"/>
      <c r="AQK19" s="372"/>
      <c r="AQL19" s="372"/>
      <c r="AQM19" s="372"/>
      <c r="AQN19" s="372"/>
      <c r="AQO19" s="372"/>
      <c r="AQP19" s="372"/>
      <c r="AQQ19" s="372"/>
      <c r="AQR19" s="372"/>
      <c r="AQS19" s="372"/>
      <c r="AQT19" s="372"/>
      <c r="AQU19" s="372"/>
      <c r="AQV19" s="372"/>
      <c r="AQW19" s="372"/>
      <c r="AQX19" s="372"/>
      <c r="AQY19" s="372"/>
      <c r="AQZ19" s="372"/>
      <c r="ARA19" s="372"/>
      <c r="ARB19" s="372"/>
      <c r="ARC19" s="372"/>
      <c r="ARD19" s="372"/>
      <c r="ARE19" s="372"/>
      <c r="ARF19" s="372"/>
      <c r="ARG19" s="372"/>
      <c r="ARH19" s="372"/>
      <c r="ARI19" s="372"/>
      <c r="ARJ19" s="372"/>
      <c r="ARK19" s="372"/>
      <c r="ARL19" s="372"/>
      <c r="ARM19" s="372"/>
      <c r="ARN19" s="372"/>
      <c r="ARO19" s="372"/>
      <c r="ARP19" s="372"/>
      <c r="ARQ19" s="372"/>
      <c r="ARR19" s="372"/>
      <c r="ARS19" s="372"/>
      <c r="ART19" s="372"/>
      <c r="ARU19" s="372"/>
      <c r="ARV19" s="372"/>
      <c r="ARW19" s="372"/>
      <c r="ARX19" s="372"/>
      <c r="ARY19" s="372"/>
      <c r="ARZ19" s="372"/>
      <c r="ASA19" s="372"/>
      <c r="ASB19" s="372"/>
      <c r="ASC19" s="372"/>
      <c r="ASD19" s="372"/>
      <c r="ASE19" s="372"/>
      <c r="ASF19" s="372"/>
      <c r="ASG19" s="372"/>
      <c r="ASH19" s="372"/>
      <c r="ASI19" s="372"/>
      <c r="ASJ19" s="372"/>
      <c r="ASK19" s="372"/>
      <c r="ASL19" s="372"/>
      <c r="ASM19" s="372"/>
      <c r="ASN19" s="372"/>
      <c r="ASO19" s="372"/>
      <c r="ASP19" s="372"/>
      <c r="ASQ19" s="372"/>
      <c r="ASR19" s="372"/>
      <c r="ASS19" s="372"/>
      <c r="AST19" s="372"/>
      <c r="ASU19" s="372"/>
      <c r="ASV19" s="372"/>
      <c r="ASW19" s="372"/>
      <c r="ASX19" s="372"/>
      <c r="ASY19" s="372"/>
      <c r="ASZ19" s="372"/>
      <c r="ATA19" s="372"/>
      <c r="ATB19" s="372"/>
      <c r="ATC19" s="372"/>
      <c r="ATD19" s="372"/>
      <c r="ATE19" s="372"/>
      <c r="ATF19" s="372"/>
      <c r="ATG19" s="372"/>
      <c r="ATH19" s="372"/>
      <c r="ATI19" s="372"/>
      <c r="ATJ19" s="372"/>
      <c r="ATK19" s="372"/>
      <c r="ATL19" s="372"/>
      <c r="ATM19" s="372"/>
      <c r="ATN19" s="372"/>
      <c r="ATO19" s="372"/>
      <c r="ATP19" s="372"/>
      <c r="ATQ19" s="372"/>
      <c r="ATR19" s="372"/>
      <c r="ATS19" s="372"/>
      <c r="ATT19" s="372"/>
      <c r="ATU19" s="372"/>
      <c r="ATV19" s="372"/>
      <c r="ATW19" s="372"/>
      <c r="ATX19" s="372"/>
      <c r="ATY19" s="372"/>
      <c r="ATZ19" s="372"/>
      <c r="AUA19" s="372"/>
      <c r="AUB19" s="372"/>
      <c r="AUC19" s="372"/>
      <c r="AUD19" s="372"/>
      <c r="AUE19" s="372"/>
      <c r="AUF19" s="372"/>
      <c r="AUG19" s="372"/>
      <c r="AUH19" s="372"/>
      <c r="AUI19" s="372"/>
      <c r="AUJ19" s="372"/>
      <c r="AUK19" s="372"/>
      <c r="AUL19" s="372"/>
      <c r="AUM19" s="372"/>
      <c r="AUN19" s="372"/>
      <c r="AUO19" s="372"/>
      <c r="AUP19" s="372"/>
      <c r="AUQ19" s="372"/>
      <c r="AUR19" s="372"/>
      <c r="AUS19" s="372"/>
      <c r="AUT19" s="372"/>
      <c r="AUU19" s="372"/>
      <c r="AUV19" s="372"/>
      <c r="AUW19" s="372"/>
      <c r="AUX19" s="372"/>
      <c r="AUY19" s="372"/>
      <c r="AUZ19" s="372"/>
      <c r="AVA19" s="372"/>
      <c r="AVB19" s="372"/>
      <c r="AVC19" s="372"/>
      <c r="AVD19" s="372"/>
      <c r="AVE19" s="372"/>
      <c r="AVF19" s="372"/>
      <c r="AVG19" s="372"/>
      <c r="AVH19" s="372"/>
      <c r="AVI19" s="372"/>
      <c r="AVJ19" s="372"/>
      <c r="AVK19" s="372"/>
      <c r="AVL19" s="372"/>
      <c r="AVM19" s="372"/>
      <c r="AVN19" s="372"/>
      <c r="AVO19" s="372"/>
      <c r="AVP19" s="372"/>
      <c r="AVQ19" s="372"/>
      <c r="AVR19" s="372"/>
      <c r="AVS19" s="372"/>
      <c r="AVT19" s="372"/>
      <c r="AVU19" s="372"/>
      <c r="AVV19" s="372"/>
      <c r="AVW19" s="372"/>
      <c r="AVX19" s="372"/>
      <c r="AVY19" s="372"/>
      <c r="AVZ19" s="372"/>
      <c r="AWA19" s="372"/>
      <c r="AWB19" s="372"/>
      <c r="AWC19" s="372"/>
      <c r="AWD19" s="372"/>
      <c r="AWE19" s="372"/>
      <c r="AWF19" s="372"/>
      <c r="AWG19" s="372"/>
      <c r="AWH19" s="372"/>
      <c r="AWI19" s="372"/>
      <c r="AWJ19" s="372"/>
      <c r="AWK19" s="372"/>
      <c r="AWL19" s="372"/>
      <c r="AWM19" s="372"/>
      <c r="AWN19" s="372"/>
      <c r="AWO19" s="372"/>
      <c r="AWP19" s="372"/>
      <c r="AWQ19" s="372"/>
      <c r="AWR19" s="372"/>
      <c r="AWS19" s="372"/>
      <c r="AWT19" s="372"/>
      <c r="AWU19" s="372"/>
      <c r="AWV19" s="372"/>
      <c r="AWW19" s="372"/>
      <c r="AWX19" s="372"/>
      <c r="AWY19" s="372"/>
      <c r="AWZ19" s="372"/>
      <c r="AXA19" s="372"/>
      <c r="AXB19" s="372"/>
      <c r="AXC19" s="372"/>
      <c r="AXD19" s="372"/>
      <c r="AXE19" s="372"/>
      <c r="AXF19" s="372"/>
      <c r="AXG19" s="372"/>
      <c r="AXH19" s="372"/>
      <c r="AXI19" s="372"/>
      <c r="AXJ19" s="372"/>
      <c r="AXK19" s="372"/>
      <c r="AXL19" s="372"/>
      <c r="AXM19" s="372"/>
      <c r="AXN19" s="372"/>
      <c r="AXO19" s="372"/>
      <c r="AXP19" s="372"/>
      <c r="AXQ19" s="372"/>
      <c r="AXR19" s="372"/>
      <c r="AXS19" s="372"/>
      <c r="AXT19" s="372"/>
      <c r="AXU19" s="372"/>
      <c r="AXV19" s="372"/>
      <c r="AXW19" s="372"/>
      <c r="AXX19" s="372"/>
      <c r="AXY19" s="372"/>
      <c r="AXZ19" s="372"/>
      <c r="AYA19" s="372"/>
      <c r="AYB19" s="372"/>
      <c r="AYC19" s="372"/>
      <c r="AYD19" s="372"/>
      <c r="AYE19" s="372"/>
      <c r="AYF19" s="372"/>
      <c r="AYG19" s="372"/>
      <c r="AYH19" s="372"/>
      <c r="AYI19" s="372"/>
      <c r="AYJ19" s="372"/>
      <c r="AYK19" s="372"/>
      <c r="AYL19" s="372"/>
      <c r="AYM19" s="372"/>
      <c r="AYN19" s="372"/>
      <c r="AYO19" s="372"/>
      <c r="AYP19" s="372"/>
      <c r="AYQ19" s="372"/>
      <c r="AYR19" s="372"/>
      <c r="AYS19" s="372"/>
      <c r="AYT19" s="372"/>
      <c r="AYU19" s="372"/>
      <c r="AYV19" s="372"/>
      <c r="AYW19" s="372"/>
      <c r="AYX19" s="372"/>
      <c r="AYY19" s="372"/>
      <c r="AYZ19" s="372"/>
      <c r="AZA19" s="372"/>
      <c r="AZB19" s="372"/>
      <c r="AZC19" s="372"/>
      <c r="AZD19" s="372"/>
      <c r="AZE19" s="372"/>
      <c r="AZF19" s="372"/>
      <c r="AZG19" s="372"/>
      <c r="AZH19" s="372"/>
      <c r="AZI19" s="372"/>
      <c r="AZJ19" s="372"/>
      <c r="AZK19" s="372"/>
      <c r="AZL19" s="372"/>
      <c r="AZM19" s="372"/>
      <c r="AZN19" s="372"/>
      <c r="AZO19" s="372"/>
      <c r="AZP19" s="372"/>
      <c r="AZQ19" s="372"/>
      <c r="AZR19" s="372"/>
      <c r="AZS19" s="372"/>
      <c r="AZT19" s="372"/>
      <c r="AZU19" s="372"/>
      <c r="AZV19" s="372"/>
      <c r="AZW19" s="372"/>
      <c r="AZX19" s="372"/>
      <c r="AZY19" s="372"/>
      <c r="AZZ19" s="372"/>
      <c r="BAA19" s="372"/>
      <c r="BAB19" s="372"/>
      <c r="BAC19" s="372"/>
      <c r="BAD19" s="372"/>
      <c r="BAE19" s="372"/>
      <c r="BAF19" s="372"/>
      <c r="BAG19" s="372"/>
      <c r="BAH19" s="372"/>
      <c r="BAI19" s="372"/>
      <c r="BAJ19" s="372"/>
      <c r="BAK19" s="372"/>
      <c r="BAL19" s="372"/>
      <c r="BAM19" s="372"/>
      <c r="BAN19" s="372"/>
      <c r="BAO19" s="372"/>
      <c r="BAP19" s="372"/>
      <c r="BAQ19" s="372"/>
      <c r="BAR19" s="372"/>
      <c r="BAS19" s="372"/>
      <c r="BAT19" s="372"/>
      <c r="BAU19" s="372"/>
      <c r="BAV19" s="372"/>
      <c r="BAW19" s="372"/>
      <c r="BAX19" s="372"/>
      <c r="BAY19" s="372"/>
      <c r="BAZ19" s="372"/>
      <c r="BBA19" s="372"/>
      <c r="BBB19" s="372"/>
      <c r="BBC19" s="372"/>
      <c r="BBD19" s="372"/>
      <c r="BBE19" s="372"/>
      <c r="BBF19" s="372"/>
      <c r="BBG19" s="372"/>
      <c r="BBH19" s="372"/>
      <c r="BBI19" s="372"/>
      <c r="BBJ19" s="372"/>
      <c r="BBK19" s="372"/>
      <c r="BBL19" s="372"/>
      <c r="BBM19" s="372"/>
      <c r="BBN19" s="372"/>
      <c r="BBO19" s="372"/>
      <c r="BBP19" s="372"/>
      <c r="BBQ19" s="372"/>
      <c r="BBR19" s="372"/>
      <c r="BBS19" s="372"/>
      <c r="BBT19" s="372"/>
      <c r="BBU19" s="372"/>
      <c r="BBV19" s="372"/>
      <c r="BBW19" s="372"/>
      <c r="BBX19" s="372"/>
      <c r="BBY19" s="372"/>
      <c r="BBZ19" s="372"/>
      <c r="BCA19" s="372"/>
      <c r="BCB19" s="372"/>
      <c r="BCC19" s="372"/>
      <c r="BCD19" s="372"/>
      <c r="BCE19" s="372"/>
      <c r="BCF19" s="372"/>
      <c r="BCG19" s="372"/>
      <c r="BCH19" s="372"/>
      <c r="BCI19" s="372"/>
      <c r="BCJ19" s="372"/>
      <c r="BCK19" s="372"/>
      <c r="BCL19" s="372"/>
      <c r="BCM19" s="372"/>
      <c r="BCN19" s="372"/>
      <c r="BCO19" s="372"/>
      <c r="BCP19" s="372"/>
      <c r="BCQ19" s="372"/>
      <c r="BCR19" s="372"/>
      <c r="BCS19" s="372"/>
      <c r="BCT19" s="372"/>
      <c r="BCU19" s="372"/>
      <c r="BCV19" s="372"/>
      <c r="BCW19" s="372"/>
      <c r="BCX19" s="372"/>
      <c r="BCY19" s="372"/>
      <c r="BCZ19" s="372"/>
      <c r="BDA19" s="372"/>
      <c r="BDB19" s="372"/>
      <c r="BDC19" s="372"/>
      <c r="BDD19" s="372"/>
      <c r="BDE19" s="372"/>
      <c r="BDF19" s="372"/>
      <c r="BDG19" s="372"/>
      <c r="BDH19" s="372"/>
      <c r="BDI19" s="372"/>
      <c r="BDJ19" s="372"/>
      <c r="BDK19" s="372"/>
      <c r="BDL19" s="372"/>
      <c r="BDM19" s="372"/>
      <c r="BDN19" s="372"/>
      <c r="BDO19" s="372"/>
      <c r="BDP19" s="372"/>
      <c r="BDQ19" s="372"/>
      <c r="BDR19" s="372"/>
      <c r="BDS19" s="372"/>
      <c r="BDT19" s="372"/>
      <c r="BDU19" s="372"/>
      <c r="BDV19" s="372"/>
      <c r="BDW19" s="372"/>
      <c r="BDX19" s="372"/>
      <c r="BDY19" s="372"/>
      <c r="BDZ19" s="372"/>
      <c r="BEA19" s="372"/>
      <c r="BEB19" s="372"/>
      <c r="BEC19" s="372"/>
      <c r="BED19" s="372"/>
      <c r="BEE19" s="372"/>
      <c r="BEF19" s="372"/>
      <c r="BEG19" s="372"/>
      <c r="BEH19" s="372"/>
      <c r="BEI19" s="372"/>
      <c r="BEJ19" s="372"/>
      <c r="BEK19" s="372"/>
      <c r="BEL19" s="372"/>
      <c r="BEM19" s="372"/>
      <c r="BEN19" s="372"/>
      <c r="BEO19" s="372"/>
      <c r="BEP19" s="372"/>
      <c r="BEQ19" s="372"/>
      <c r="BER19" s="372"/>
      <c r="BES19" s="372"/>
      <c r="BET19" s="372"/>
      <c r="BEU19" s="372"/>
      <c r="BEV19" s="372"/>
      <c r="BEW19" s="372"/>
      <c r="BEX19" s="372"/>
      <c r="BEY19" s="372"/>
      <c r="BEZ19" s="372"/>
      <c r="BFA19" s="372"/>
      <c r="BFB19" s="372"/>
      <c r="BFC19" s="372"/>
      <c r="BFD19" s="372"/>
      <c r="BFE19" s="372"/>
      <c r="BFF19" s="372"/>
      <c r="BFG19" s="372"/>
      <c r="BFH19" s="372"/>
      <c r="BFI19" s="372"/>
      <c r="BFJ19" s="372"/>
      <c r="BFK19" s="372"/>
      <c r="BFL19" s="372"/>
      <c r="BFM19" s="372"/>
      <c r="BFN19" s="372"/>
      <c r="BFO19" s="372"/>
      <c r="BFP19" s="372"/>
      <c r="BFQ19" s="372"/>
      <c r="BFR19" s="372"/>
      <c r="BFS19" s="372"/>
      <c r="BFT19" s="372"/>
      <c r="BFU19" s="372"/>
      <c r="BFV19" s="372"/>
      <c r="BFW19" s="372"/>
      <c r="BFX19" s="372"/>
      <c r="BFY19" s="372"/>
      <c r="BFZ19" s="372"/>
      <c r="BGA19" s="372"/>
      <c r="BGB19" s="372"/>
      <c r="BGC19" s="372"/>
      <c r="BGD19" s="372"/>
      <c r="BGE19" s="372"/>
      <c r="BGF19" s="372"/>
      <c r="BGG19" s="372"/>
      <c r="BGH19" s="372"/>
      <c r="BGI19" s="372"/>
      <c r="BGJ19" s="372"/>
      <c r="BGK19" s="372"/>
      <c r="BGL19" s="372"/>
      <c r="BGM19" s="372"/>
      <c r="BGN19" s="372"/>
      <c r="BGO19" s="372"/>
      <c r="BGP19" s="372"/>
      <c r="BGQ19" s="372"/>
      <c r="BGR19" s="372"/>
      <c r="BGS19" s="372"/>
      <c r="BGT19" s="372"/>
      <c r="BGU19" s="372"/>
      <c r="BGV19" s="372"/>
      <c r="BGW19" s="372"/>
      <c r="BGX19" s="372"/>
      <c r="BGY19" s="372"/>
      <c r="BGZ19" s="372"/>
      <c r="BHA19" s="372"/>
      <c r="BHB19" s="372"/>
      <c r="BHC19" s="372"/>
      <c r="BHD19" s="372"/>
      <c r="BHE19" s="372"/>
      <c r="BHF19" s="372"/>
      <c r="BHG19" s="372"/>
      <c r="BHH19" s="372"/>
      <c r="BHI19" s="372"/>
      <c r="BHJ19" s="372"/>
      <c r="BHK19" s="372"/>
      <c r="BHL19" s="372"/>
      <c r="BHM19" s="372"/>
      <c r="BHN19" s="372"/>
      <c r="BHO19" s="372"/>
      <c r="BHP19" s="372"/>
      <c r="BHQ19" s="372"/>
      <c r="BHR19" s="372"/>
      <c r="BHS19" s="372"/>
      <c r="BHT19" s="372"/>
      <c r="BHU19" s="372"/>
      <c r="BHV19" s="372"/>
      <c r="BHW19" s="372"/>
      <c r="BHX19" s="372"/>
      <c r="BHY19" s="372"/>
      <c r="BHZ19" s="372"/>
      <c r="BIA19" s="372"/>
      <c r="BIB19" s="372"/>
      <c r="BIC19" s="372"/>
      <c r="BID19" s="372"/>
      <c r="BIE19" s="372"/>
      <c r="BIF19" s="372"/>
      <c r="BIG19" s="372"/>
      <c r="BIH19" s="372"/>
      <c r="BII19" s="372"/>
      <c r="BIJ19" s="372"/>
      <c r="BIK19" s="372"/>
      <c r="BIL19" s="372"/>
      <c r="BIM19" s="372"/>
      <c r="BIN19" s="372"/>
      <c r="BIO19" s="372"/>
      <c r="BIP19" s="372"/>
      <c r="BIQ19" s="372"/>
      <c r="BIR19" s="372"/>
      <c r="BIS19" s="372"/>
      <c r="BIT19" s="372"/>
      <c r="BIU19" s="372"/>
      <c r="BIV19" s="372"/>
      <c r="BIW19" s="372"/>
      <c r="BIX19" s="372"/>
      <c r="BIY19" s="372"/>
      <c r="BIZ19" s="372"/>
      <c r="BJA19" s="372"/>
      <c r="BJB19" s="372"/>
      <c r="BJC19" s="372"/>
      <c r="BJD19" s="372"/>
      <c r="BJE19" s="372"/>
      <c r="BJF19" s="372"/>
      <c r="BJG19" s="372"/>
      <c r="BJH19" s="372"/>
      <c r="BJI19" s="372"/>
      <c r="BJJ19" s="372"/>
      <c r="BJK19" s="372"/>
      <c r="BJL19" s="372"/>
      <c r="BJM19" s="372"/>
      <c r="BJN19" s="372"/>
      <c r="BJO19" s="372"/>
      <c r="BJP19" s="372"/>
      <c r="BJQ19" s="372"/>
      <c r="BJR19" s="372"/>
      <c r="BJS19" s="372"/>
      <c r="BJT19" s="372"/>
      <c r="BJU19" s="372"/>
      <c r="BJV19" s="372"/>
      <c r="BJW19" s="372"/>
      <c r="BJX19" s="372"/>
      <c r="BJY19" s="372"/>
      <c r="BJZ19" s="372"/>
      <c r="BKA19" s="372"/>
      <c r="BKB19" s="372"/>
      <c r="BKC19" s="372"/>
      <c r="BKD19" s="372"/>
      <c r="BKE19" s="372"/>
      <c r="BKF19" s="372"/>
      <c r="BKG19" s="372"/>
      <c r="BKH19" s="372"/>
      <c r="BKI19" s="372"/>
      <c r="BKJ19" s="372"/>
      <c r="BKK19" s="372"/>
      <c r="BKL19" s="372"/>
      <c r="BKM19" s="372"/>
      <c r="BKN19" s="372"/>
      <c r="BKO19" s="372"/>
      <c r="BKP19" s="372"/>
      <c r="BKQ19" s="372"/>
      <c r="BKR19" s="372"/>
      <c r="BKS19" s="372"/>
      <c r="BKT19" s="372"/>
      <c r="BKU19" s="372"/>
      <c r="BKV19" s="372"/>
      <c r="BKW19" s="372"/>
      <c r="BKX19" s="372"/>
      <c r="BKY19" s="372"/>
      <c r="BKZ19" s="372"/>
      <c r="BLA19" s="372"/>
      <c r="BLB19" s="372"/>
      <c r="BLC19" s="372"/>
      <c r="BLD19" s="372"/>
      <c r="BLE19" s="372"/>
      <c r="BLF19" s="372"/>
      <c r="BLG19" s="372"/>
      <c r="BLH19" s="372"/>
      <c r="BLI19" s="372"/>
      <c r="BLJ19" s="372"/>
      <c r="BLK19" s="372"/>
      <c r="BLL19" s="372"/>
      <c r="BLM19" s="372"/>
      <c r="BLN19" s="372"/>
      <c r="BLO19" s="372"/>
      <c r="BLP19" s="372"/>
      <c r="BLQ19" s="372"/>
      <c r="BLR19" s="372"/>
      <c r="BLS19" s="372"/>
      <c r="BLT19" s="372"/>
      <c r="BLU19" s="372"/>
      <c r="BLV19" s="372"/>
      <c r="BLW19" s="372"/>
      <c r="BLX19" s="372"/>
      <c r="BLY19" s="372"/>
      <c r="BLZ19" s="372"/>
      <c r="BMA19" s="372"/>
      <c r="BMB19" s="372"/>
      <c r="BMC19" s="372"/>
      <c r="BMD19" s="372"/>
      <c r="BME19" s="372"/>
      <c r="BMF19" s="372"/>
      <c r="BMG19" s="372"/>
      <c r="BMH19" s="372"/>
      <c r="BMI19" s="372"/>
      <c r="BMJ19" s="372"/>
      <c r="BMK19" s="372"/>
      <c r="BML19" s="372"/>
      <c r="BMM19" s="372"/>
      <c r="BMN19" s="372"/>
      <c r="BMO19" s="372"/>
      <c r="BMP19" s="372"/>
      <c r="BMQ19" s="372"/>
      <c r="BMR19" s="372"/>
      <c r="BMS19" s="372"/>
      <c r="BMT19" s="372"/>
      <c r="BMU19" s="372"/>
      <c r="BMV19" s="372"/>
      <c r="BMW19" s="372"/>
      <c r="BMX19" s="372"/>
      <c r="BMY19" s="372"/>
      <c r="BMZ19" s="372"/>
      <c r="BNA19" s="372"/>
      <c r="BNB19" s="372"/>
      <c r="BNC19" s="372"/>
      <c r="BND19" s="372"/>
      <c r="BNE19" s="372"/>
      <c r="BNF19" s="372"/>
      <c r="BNG19" s="372"/>
      <c r="BNH19" s="372"/>
      <c r="BNI19" s="372"/>
      <c r="BNJ19" s="372"/>
      <c r="BNK19" s="372"/>
      <c r="BNL19" s="372"/>
      <c r="BNM19" s="372"/>
      <c r="BNN19" s="372"/>
      <c r="BNO19" s="372"/>
      <c r="BNP19" s="372"/>
      <c r="BNQ19" s="372"/>
      <c r="BNR19" s="372"/>
      <c r="BNS19" s="372"/>
      <c r="BNT19" s="372"/>
      <c r="BNU19" s="372"/>
      <c r="BNV19" s="372"/>
      <c r="BNW19" s="372"/>
      <c r="BNX19" s="372"/>
      <c r="BNY19" s="372"/>
      <c r="BNZ19" s="372"/>
      <c r="BOA19" s="372"/>
      <c r="BOB19" s="372"/>
      <c r="BOC19" s="372"/>
      <c r="BOD19" s="372"/>
      <c r="BOE19" s="372"/>
      <c r="BOF19" s="372"/>
      <c r="BOG19" s="372"/>
      <c r="BOH19" s="372"/>
      <c r="BOI19" s="372"/>
      <c r="BOJ19" s="372"/>
      <c r="BOK19" s="372"/>
      <c r="BOL19" s="372"/>
      <c r="BOM19" s="372"/>
      <c r="BON19" s="372"/>
      <c r="BOO19" s="372"/>
      <c r="BOP19" s="372"/>
      <c r="BOQ19" s="372"/>
      <c r="BOR19" s="372"/>
      <c r="BOS19" s="372"/>
      <c r="BOT19" s="372"/>
      <c r="BOU19" s="372"/>
      <c r="BOV19" s="372"/>
      <c r="BOW19" s="372"/>
      <c r="BOX19" s="372"/>
      <c r="BOY19" s="372"/>
      <c r="BOZ19" s="372"/>
      <c r="BPA19" s="372"/>
      <c r="BPB19" s="372"/>
      <c r="BPC19" s="372"/>
      <c r="BPD19" s="372"/>
      <c r="BPE19" s="372"/>
      <c r="BPF19" s="372"/>
      <c r="BPG19" s="372"/>
      <c r="BPH19" s="372"/>
      <c r="BPI19" s="372"/>
      <c r="BPJ19" s="372"/>
      <c r="BPK19" s="372"/>
      <c r="BPL19" s="372"/>
      <c r="BPM19" s="372"/>
      <c r="BPN19" s="372"/>
      <c r="BPO19" s="372"/>
      <c r="BPP19" s="372"/>
      <c r="BPQ19" s="372"/>
      <c r="BPR19" s="372"/>
      <c r="BPS19" s="372"/>
      <c r="BPT19" s="372"/>
      <c r="BPU19" s="372"/>
      <c r="BPV19" s="372"/>
      <c r="BPW19" s="372"/>
      <c r="BPX19" s="372"/>
      <c r="BPY19" s="372"/>
      <c r="BPZ19" s="372"/>
      <c r="BQA19" s="372"/>
      <c r="BQB19" s="372"/>
      <c r="BQC19" s="372"/>
      <c r="BQD19" s="372"/>
      <c r="BQE19" s="372"/>
      <c r="BQF19" s="372"/>
      <c r="BQG19" s="372"/>
      <c r="BQH19" s="372"/>
      <c r="BQI19" s="372"/>
      <c r="BQJ19" s="372"/>
      <c r="BQK19" s="372"/>
      <c r="BQL19" s="372"/>
      <c r="BQM19" s="372"/>
      <c r="BQN19" s="372"/>
      <c r="BQO19" s="372"/>
      <c r="BQP19" s="372"/>
      <c r="BQQ19" s="372"/>
      <c r="BQR19" s="372"/>
      <c r="BQS19" s="372"/>
      <c r="BQT19" s="372"/>
      <c r="BQU19" s="372"/>
      <c r="BQV19" s="372"/>
      <c r="BQW19" s="372"/>
      <c r="BQX19" s="372"/>
      <c r="BQY19" s="372"/>
      <c r="BQZ19" s="372"/>
      <c r="BRA19" s="372"/>
      <c r="BRB19" s="372"/>
      <c r="BRC19" s="372"/>
      <c r="BRD19" s="372"/>
      <c r="BRE19" s="372"/>
      <c r="BRF19" s="372"/>
      <c r="BRG19" s="372"/>
      <c r="BRH19" s="372"/>
      <c r="BRI19" s="372"/>
      <c r="BRJ19" s="372"/>
      <c r="BRK19" s="372"/>
      <c r="BRL19" s="372"/>
      <c r="BRM19" s="372"/>
      <c r="BRN19" s="372"/>
      <c r="BRO19" s="372"/>
      <c r="BRP19" s="372"/>
      <c r="BRQ19" s="372"/>
      <c r="BRR19" s="372"/>
      <c r="BRS19" s="372"/>
      <c r="BRT19" s="372"/>
      <c r="BRU19" s="372"/>
      <c r="BRV19" s="372"/>
      <c r="BRW19" s="372"/>
      <c r="BRX19" s="372"/>
      <c r="BRY19" s="372"/>
      <c r="BRZ19" s="372"/>
      <c r="BSA19" s="372"/>
      <c r="BSB19" s="372"/>
      <c r="BSC19" s="372"/>
      <c r="BSD19" s="372"/>
      <c r="BSE19" s="372"/>
      <c r="BSF19" s="372"/>
      <c r="BSG19" s="372"/>
      <c r="BSH19" s="372"/>
      <c r="BSI19" s="372"/>
      <c r="BSJ19" s="372"/>
      <c r="BSK19" s="372"/>
      <c r="BSL19" s="372"/>
      <c r="BSM19" s="372"/>
      <c r="BSN19" s="372"/>
      <c r="BSO19" s="372"/>
      <c r="BSP19" s="372"/>
      <c r="BSQ19" s="372"/>
      <c r="BSR19" s="372"/>
      <c r="BSS19" s="372"/>
      <c r="BST19" s="372"/>
      <c r="BSU19" s="372"/>
      <c r="BSV19" s="372"/>
      <c r="BSW19" s="372"/>
      <c r="BSX19" s="372"/>
      <c r="BSY19" s="372"/>
      <c r="BSZ19" s="372"/>
      <c r="BTA19" s="372"/>
      <c r="BTB19" s="372"/>
      <c r="BTC19" s="372"/>
      <c r="BTD19" s="372"/>
      <c r="BTE19" s="372"/>
      <c r="BTF19" s="372"/>
      <c r="BTG19" s="372"/>
      <c r="BTH19" s="372"/>
      <c r="BTI19" s="372"/>
      <c r="BTJ19" s="372"/>
      <c r="BTK19" s="372"/>
      <c r="BTL19" s="372"/>
      <c r="BTM19" s="372"/>
      <c r="BTN19" s="372"/>
      <c r="BTO19" s="372"/>
      <c r="BTP19" s="372"/>
      <c r="BTQ19" s="372"/>
      <c r="BTR19" s="372"/>
      <c r="BTS19" s="372"/>
      <c r="BTT19" s="372"/>
      <c r="BTU19" s="372"/>
      <c r="BTV19" s="372"/>
      <c r="BTW19" s="372"/>
      <c r="BTX19" s="372"/>
      <c r="BTY19" s="372"/>
      <c r="BTZ19" s="372"/>
      <c r="BUA19" s="372"/>
      <c r="BUB19" s="372"/>
      <c r="BUC19" s="372"/>
      <c r="BUD19" s="372"/>
      <c r="BUE19" s="372"/>
      <c r="BUF19" s="372"/>
      <c r="BUG19" s="372"/>
      <c r="BUH19" s="372"/>
      <c r="BUI19" s="372"/>
      <c r="BUJ19" s="372"/>
      <c r="BUK19" s="372"/>
      <c r="BUL19" s="372"/>
      <c r="BUM19" s="372"/>
      <c r="BUN19" s="372"/>
      <c r="BUO19" s="372"/>
      <c r="BUP19" s="372"/>
      <c r="BUQ19" s="372"/>
      <c r="BUR19" s="372"/>
      <c r="BUS19" s="372"/>
      <c r="BUT19" s="372"/>
      <c r="BUU19" s="372"/>
      <c r="BUV19" s="372"/>
      <c r="BUW19" s="372"/>
      <c r="BUX19" s="372"/>
      <c r="BUY19" s="372"/>
      <c r="BUZ19" s="372"/>
      <c r="BVA19" s="372"/>
      <c r="BVB19" s="372"/>
      <c r="BVC19" s="372"/>
      <c r="BVD19" s="372"/>
      <c r="BVE19" s="372"/>
      <c r="BVF19" s="372"/>
      <c r="BVG19" s="372"/>
      <c r="BVH19" s="372"/>
      <c r="BVI19" s="372"/>
      <c r="BVJ19" s="372"/>
      <c r="BVK19" s="372"/>
      <c r="BVL19" s="372"/>
      <c r="BVM19" s="372"/>
      <c r="BVN19" s="372"/>
      <c r="BVO19" s="372"/>
      <c r="BVP19" s="372"/>
      <c r="BVQ19" s="372"/>
      <c r="BVR19" s="372"/>
      <c r="BVS19" s="372"/>
      <c r="BVT19" s="372"/>
      <c r="BVU19" s="372"/>
      <c r="BVV19" s="372"/>
      <c r="BVW19" s="372"/>
      <c r="BVX19" s="372"/>
      <c r="BVY19" s="372"/>
      <c r="BVZ19" s="372"/>
      <c r="BWA19" s="372"/>
      <c r="BWB19" s="372"/>
      <c r="BWC19" s="372"/>
      <c r="BWD19" s="372"/>
      <c r="BWE19" s="372"/>
      <c r="BWF19" s="372"/>
      <c r="BWG19" s="372"/>
      <c r="BWH19" s="372"/>
      <c r="BWI19" s="372"/>
      <c r="BWJ19" s="372"/>
      <c r="BWK19" s="372"/>
      <c r="BWL19" s="372"/>
      <c r="BWM19" s="372"/>
      <c r="BWN19" s="372"/>
      <c r="BWO19" s="372"/>
      <c r="BWP19" s="372"/>
      <c r="BWQ19" s="372"/>
      <c r="BWR19" s="372"/>
      <c r="BWS19" s="372"/>
      <c r="BWT19" s="372"/>
      <c r="BWU19" s="372"/>
      <c r="BWV19" s="372"/>
      <c r="BWW19" s="372"/>
      <c r="BWX19" s="372"/>
      <c r="BWY19" s="372"/>
      <c r="BWZ19" s="372"/>
      <c r="BXA19" s="372"/>
      <c r="BXB19" s="372"/>
      <c r="BXC19" s="372"/>
      <c r="BXD19" s="372"/>
      <c r="BXE19" s="372"/>
      <c r="BXF19" s="372"/>
      <c r="BXG19" s="372"/>
      <c r="BXH19" s="372"/>
      <c r="BXI19" s="372"/>
      <c r="BXJ19" s="372"/>
      <c r="BXK19" s="372"/>
      <c r="BXL19" s="372"/>
      <c r="BXM19" s="372"/>
      <c r="BXN19" s="372"/>
      <c r="BXO19" s="372"/>
      <c r="BXP19" s="372"/>
      <c r="BXQ19" s="372"/>
      <c r="BXR19" s="372"/>
      <c r="BXS19" s="372"/>
      <c r="BXT19" s="372"/>
      <c r="BXU19" s="372"/>
      <c r="BXV19" s="372"/>
      <c r="BXW19" s="372"/>
      <c r="BXX19" s="372"/>
      <c r="BXY19" s="372"/>
      <c r="BXZ19" s="372"/>
      <c r="BYA19" s="372"/>
      <c r="BYB19" s="372"/>
      <c r="BYC19" s="372"/>
      <c r="BYD19" s="372"/>
      <c r="BYE19" s="372"/>
      <c r="BYF19" s="372"/>
      <c r="BYG19" s="372"/>
      <c r="BYH19" s="372"/>
      <c r="BYI19" s="372"/>
      <c r="BYJ19" s="372"/>
      <c r="BYK19" s="372"/>
      <c r="BYL19" s="372"/>
      <c r="BYM19" s="372"/>
      <c r="BYN19" s="372"/>
      <c r="BYO19" s="372"/>
      <c r="BYP19" s="372"/>
      <c r="BYQ19" s="372"/>
      <c r="BYR19" s="372"/>
      <c r="BYS19" s="372"/>
      <c r="BYT19" s="372"/>
      <c r="BYU19" s="372"/>
      <c r="BYV19" s="372"/>
      <c r="BYW19" s="372"/>
      <c r="BYX19" s="372"/>
      <c r="BYY19" s="372"/>
      <c r="BYZ19" s="372"/>
      <c r="BZA19" s="372"/>
      <c r="BZB19" s="372"/>
      <c r="BZC19" s="372"/>
      <c r="BZD19" s="372"/>
      <c r="BZE19" s="372"/>
      <c r="BZF19" s="372"/>
      <c r="BZG19" s="372"/>
      <c r="BZH19" s="372"/>
      <c r="BZI19" s="372"/>
      <c r="BZJ19" s="372"/>
      <c r="BZK19" s="372"/>
      <c r="BZL19" s="372"/>
      <c r="BZM19" s="372"/>
      <c r="BZN19" s="372"/>
      <c r="BZO19" s="372"/>
      <c r="BZP19" s="372"/>
      <c r="BZQ19" s="372"/>
      <c r="BZR19" s="372"/>
      <c r="BZS19" s="372"/>
      <c r="BZT19" s="372"/>
      <c r="BZU19" s="372"/>
      <c r="BZV19" s="372"/>
      <c r="BZW19" s="372"/>
      <c r="BZX19" s="372"/>
      <c r="BZY19" s="372"/>
      <c r="BZZ19" s="372"/>
      <c r="CAA19" s="372"/>
      <c r="CAB19" s="372"/>
      <c r="CAC19" s="372"/>
      <c r="CAD19" s="372"/>
      <c r="CAE19" s="372"/>
      <c r="CAF19" s="372"/>
      <c r="CAG19" s="372"/>
      <c r="CAH19" s="372"/>
      <c r="CAI19" s="372"/>
      <c r="CAJ19" s="372"/>
      <c r="CAK19" s="372"/>
      <c r="CAL19" s="372"/>
      <c r="CAM19" s="372"/>
      <c r="CAN19" s="372"/>
      <c r="CAO19" s="372"/>
      <c r="CAP19" s="372"/>
      <c r="CAQ19" s="372"/>
      <c r="CAR19" s="372"/>
      <c r="CAS19" s="372"/>
      <c r="CAT19" s="372"/>
      <c r="CAU19" s="372"/>
      <c r="CAV19" s="372"/>
      <c r="CAW19" s="372"/>
      <c r="CAX19" s="372"/>
      <c r="CAY19" s="372"/>
      <c r="CAZ19" s="372"/>
      <c r="CBA19" s="372"/>
      <c r="CBB19" s="372"/>
      <c r="CBC19" s="372"/>
      <c r="CBD19" s="372"/>
      <c r="CBE19" s="372"/>
      <c r="CBF19" s="372"/>
      <c r="CBG19" s="372"/>
      <c r="CBH19" s="372"/>
      <c r="CBI19" s="372"/>
      <c r="CBJ19" s="372"/>
      <c r="CBK19" s="372"/>
      <c r="CBL19" s="372"/>
      <c r="CBM19" s="372"/>
      <c r="CBN19" s="372"/>
      <c r="CBO19" s="372"/>
      <c r="CBP19" s="372"/>
      <c r="CBQ19" s="372"/>
      <c r="CBR19" s="372"/>
      <c r="CBS19" s="372"/>
      <c r="CBT19" s="372"/>
      <c r="CBU19" s="372"/>
      <c r="CBV19" s="372"/>
      <c r="CBW19" s="372"/>
      <c r="CBX19" s="372"/>
      <c r="CBY19" s="372"/>
      <c r="CBZ19" s="372"/>
      <c r="CCA19" s="372"/>
      <c r="CCB19" s="372"/>
      <c r="CCC19" s="372"/>
      <c r="CCD19" s="372"/>
      <c r="CCE19" s="372"/>
      <c r="CCF19" s="372"/>
      <c r="CCG19" s="372"/>
      <c r="CCH19" s="372"/>
      <c r="CCI19" s="372"/>
      <c r="CCJ19" s="372"/>
      <c r="CCK19" s="372"/>
      <c r="CCL19" s="372"/>
      <c r="CCM19" s="372"/>
      <c r="CCN19" s="372"/>
      <c r="CCO19" s="372"/>
      <c r="CCP19" s="372"/>
      <c r="CCQ19" s="372"/>
      <c r="CCR19" s="372"/>
      <c r="CCS19" s="372"/>
      <c r="CCT19" s="372"/>
      <c r="CCU19" s="372"/>
      <c r="CCV19" s="372"/>
      <c r="CCW19" s="372"/>
      <c r="CCX19" s="372"/>
      <c r="CCY19" s="372"/>
      <c r="CCZ19" s="372"/>
      <c r="CDA19" s="372"/>
      <c r="CDB19" s="372"/>
      <c r="CDC19" s="372"/>
      <c r="CDD19" s="372"/>
      <c r="CDE19" s="372"/>
      <c r="CDF19" s="372"/>
      <c r="CDG19" s="372"/>
      <c r="CDH19" s="372"/>
      <c r="CDI19" s="372"/>
      <c r="CDJ19" s="372"/>
      <c r="CDK19" s="372"/>
      <c r="CDL19" s="372"/>
      <c r="CDM19" s="372"/>
      <c r="CDN19" s="372"/>
      <c r="CDO19" s="372"/>
      <c r="CDP19" s="372"/>
      <c r="CDQ19" s="372"/>
      <c r="CDR19" s="372"/>
      <c r="CDS19" s="372"/>
      <c r="CDT19" s="372"/>
      <c r="CDU19" s="372"/>
      <c r="CDV19" s="372"/>
      <c r="CDW19" s="372"/>
      <c r="CDX19" s="372"/>
      <c r="CDY19" s="372"/>
      <c r="CDZ19" s="372"/>
      <c r="CEA19" s="372"/>
      <c r="CEB19" s="372"/>
      <c r="CEC19" s="372"/>
      <c r="CED19" s="372"/>
      <c r="CEE19" s="372"/>
      <c r="CEF19" s="372"/>
      <c r="CEG19" s="372"/>
      <c r="CEH19" s="372"/>
      <c r="CEI19" s="372"/>
      <c r="CEJ19" s="372"/>
      <c r="CEK19" s="372"/>
      <c r="CEL19" s="372"/>
      <c r="CEM19" s="372"/>
      <c r="CEN19" s="372"/>
      <c r="CEO19" s="372"/>
      <c r="CEP19" s="372"/>
      <c r="CEQ19" s="372"/>
      <c r="CER19" s="372"/>
      <c r="CES19" s="372"/>
      <c r="CET19" s="372"/>
      <c r="CEU19" s="372"/>
      <c r="CEV19" s="372"/>
      <c r="CEW19" s="372"/>
      <c r="CEX19" s="372"/>
      <c r="CEY19" s="372"/>
      <c r="CEZ19" s="372"/>
      <c r="CFA19" s="372"/>
      <c r="CFB19" s="372"/>
      <c r="CFC19" s="372"/>
      <c r="CFD19" s="372"/>
      <c r="CFE19" s="372"/>
      <c r="CFF19" s="372"/>
      <c r="CFG19" s="372"/>
      <c r="CFH19" s="372"/>
      <c r="CFI19" s="372"/>
      <c r="CFJ19" s="372"/>
      <c r="CFK19" s="372"/>
      <c r="CFL19" s="372"/>
      <c r="CFM19" s="372"/>
      <c r="CFN19" s="372"/>
      <c r="CFO19" s="372"/>
      <c r="CFP19" s="372"/>
      <c r="CFQ19" s="372"/>
      <c r="CFR19" s="372"/>
      <c r="CFS19" s="372"/>
      <c r="CFT19" s="372"/>
      <c r="CFU19" s="372"/>
      <c r="CFV19" s="372"/>
    </row>
    <row r="20" spans="1:2206" ht="25.5" customHeight="1">
      <c r="A20" s="355" t="s">
        <v>64</v>
      </c>
      <c r="B20" s="370"/>
      <c r="C20" s="370"/>
      <c r="D20" s="371"/>
      <c r="E20" s="308">
        <f>SUM(E4:E19)</f>
        <v>358.00000000000006</v>
      </c>
      <c r="F20" s="308">
        <f>SUM(F4:F19)</f>
        <v>30</v>
      </c>
      <c r="G20" s="308">
        <f>SUM(G4:G19)</f>
        <v>88.8</v>
      </c>
      <c r="H20" s="308">
        <f>SUM(H4:H19)</f>
        <v>135</v>
      </c>
      <c r="I20" s="308">
        <f>SUM(I4:I19)</f>
        <v>82.8</v>
      </c>
      <c r="J20" s="308">
        <f>SUM(J4:J19)</f>
        <v>66.900000000000006</v>
      </c>
      <c r="K20" s="308">
        <f>SUM(K4:K19)</f>
        <v>70.099999999999994</v>
      </c>
      <c r="L20" s="612"/>
      <c r="M20" s="617">
        <f>SUM(M4:M19)</f>
        <v>776.8026000000001</v>
      </c>
      <c r="N20" s="308">
        <f>SUM(N4:N19)</f>
        <v>44.64</v>
      </c>
      <c r="O20" s="612">
        <f>SUM(O4:O19)</f>
        <v>48.4848</v>
      </c>
      <c r="P20" s="617">
        <f>SUM(P4:P19)</f>
        <v>493.12110000000001</v>
      </c>
      <c r="Q20" s="612">
        <f>SUM(Q4:Q19)</f>
        <v>28.259999999999998</v>
      </c>
      <c r="R20" s="618">
        <f>SUM(R4:R19)</f>
        <v>0.81599999999999995</v>
      </c>
      <c r="S20" s="619">
        <f>SUM(S4:S19)</f>
        <v>2.4000000000000004E-2</v>
      </c>
      <c r="T20" s="617">
        <f>SUM(T4:T19)</f>
        <v>156.38999999999999</v>
      </c>
      <c r="U20" s="612">
        <f>SUM(U4:U19)</f>
        <v>1.4710000000000001</v>
      </c>
      <c r="V20" s="613">
        <f>SUM(V4:V19)</f>
        <v>3.71</v>
      </c>
      <c r="W20" s="620">
        <f>SUM(W4:W19)</f>
        <v>31.277999999999999</v>
      </c>
    </row>
  </sheetData>
  <phoneticPr fontId="8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">
    <tabColor rgb="FF0070C0"/>
  </sheetPr>
  <dimension ref="A1:AD70"/>
  <sheetViews>
    <sheetView showGridLines="0" showZeros="0" view="pageBreakPreview" zoomScale="140" zoomScaleNormal="120" zoomScaleSheetLayoutView="140" workbookViewId="0">
      <pane xSplit="4" ySplit="4" topLeftCell="E5" activePane="bottomRight" state="frozen"/>
      <selection activeCell="M17" sqref="M17"/>
      <selection pane="topRight" activeCell="M17" sqref="M17"/>
      <selection pane="bottomLeft" activeCell="M17" sqref="M17"/>
      <selection pane="bottomRight" activeCell="M17" sqref="M17"/>
    </sheetView>
  </sheetViews>
  <sheetFormatPr defaultColWidth="6.21875" defaultRowHeight="12"/>
  <cols>
    <col min="1" max="1" width="6.33203125" style="16" customWidth="1"/>
    <col min="2" max="2" width="2.77734375" style="16" customWidth="1"/>
    <col min="3" max="3" width="3.77734375" style="16" customWidth="1"/>
    <col min="4" max="4" width="3.109375" style="16" customWidth="1"/>
    <col min="5" max="6" width="5.33203125" style="16" customWidth="1"/>
    <col min="7" max="7" width="5.33203125" style="16" hidden="1" customWidth="1"/>
    <col min="8" max="20" width="5.33203125" style="16" customWidth="1"/>
    <col min="21" max="22" width="5.33203125" style="16" hidden="1" customWidth="1"/>
    <col min="23" max="27" width="5.33203125" style="16" customWidth="1"/>
    <col min="28" max="28" width="4.21875" style="16" customWidth="1"/>
    <col min="29" max="29" width="2.77734375" style="16" customWidth="1"/>
    <col min="30" max="30" width="6.21875" style="343" bestFit="1" customWidth="1"/>
    <col min="31" max="16384" width="6.21875" style="16"/>
  </cols>
  <sheetData>
    <row r="1" spans="1:30" ht="10.5" customHeight="1">
      <c r="A1" s="15"/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382" t="s">
        <v>112</v>
      </c>
      <c r="X1" s="382"/>
      <c r="Y1" s="382"/>
      <c r="Z1" s="382"/>
      <c r="AA1" s="382"/>
      <c r="AB1" s="382"/>
    </row>
    <row r="2" spans="1:30" s="20" customFormat="1" ht="20.100000000000001" customHeight="1">
      <c r="A2" s="398" t="s">
        <v>146</v>
      </c>
      <c r="B2" s="392" t="s">
        <v>17</v>
      </c>
      <c r="C2" s="392" t="s">
        <v>97</v>
      </c>
      <c r="D2" s="393"/>
      <c r="E2" s="401" t="s">
        <v>48</v>
      </c>
      <c r="F2" s="402"/>
      <c r="G2" s="403"/>
      <c r="H2" s="17" t="s">
        <v>164</v>
      </c>
      <c r="I2" s="389" t="s">
        <v>161</v>
      </c>
      <c r="J2" s="389"/>
      <c r="K2" s="389"/>
      <c r="L2" s="18" t="s">
        <v>169</v>
      </c>
      <c r="M2" s="18"/>
      <c r="N2" s="18"/>
      <c r="O2" s="380" t="s">
        <v>144</v>
      </c>
      <c r="P2" s="380" t="s">
        <v>47</v>
      </c>
      <c r="Q2" s="389" t="s">
        <v>0</v>
      </c>
      <c r="R2" s="386" t="s">
        <v>71</v>
      </c>
      <c r="S2" s="388"/>
      <c r="T2" s="387"/>
      <c r="U2" s="286" t="s">
        <v>77</v>
      </c>
      <c r="V2" s="302" t="s">
        <v>138</v>
      </c>
      <c r="W2" s="19" t="s">
        <v>51</v>
      </c>
      <c r="X2" s="24" t="s">
        <v>131</v>
      </c>
      <c r="Y2" s="24" t="s">
        <v>52</v>
      </c>
      <c r="Z2" s="386" t="s">
        <v>75</v>
      </c>
      <c r="AA2" s="387"/>
      <c r="AB2" s="383" t="s">
        <v>23</v>
      </c>
      <c r="AD2" s="343"/>
    </row>
    <row r="3" spans="1:30" s="6" customFormat="1" ht="26.25" customHeight="1">
      <c r="A3" s="399"/>
      <c r="B3" s="394"/>
      <c r="C3" s="394"/>
      <c r="D3" s="395"/>
      <c r="E3" s="173" t="s">
        <v>39</v>
      </c>
      <c r="F3" s="173" t="s">
        <v>55</v>
      </c>
      <c r="G3" s="289" t="s">
        <v>91</v>
      </c>
      <c r="H3" s="173" t="s">
        <v>69</v>
      </c>
      <c r="I3" s="5" t="s">
        <v>43</v>
      </c>
      <c r="J3" s="5" t="s">
        <v>31</v>
      </c>
      <c r="K3" s="5" t="s">
        <v>41</v>
      </c>
      <c r="L3" s="5" t="s">
        <v>145</v>
      </c>
      <c r="M3" s="5" t="s">
        <v>80</v>
      </c>
      <c r="N3" s="5" t="s">
        <v>79</v>
      </c>
      <c r="O3" s="381"/>
      <c r="P3" s="381"/>
      <c r="Q3" s="381"/>
      <c r="R3" s="168" t="s">
        <v>45</v>
      </c>
      <c r="S3" s="168" t="s">
        <v>35</v>
      </c>
      <c r="T3" s="168" t="s">
        <v>34</v>
      </c>
      <c r="U3" s="287" t="s">
        <v>130</v>
      </c>
      <c r="V3" s="287" t="s">
        <v>154</v>
      </c>
      <c r="W3" s="5" t="s">
        <v>1</v>
      </c>
      <c r="X3" s="29" t="s">
        <v>182</v>
      </c>
      <c r="Y3" s="25" t="s">
        <v>139</v>
      </c>
      <c r="Z3" s="25" t="s">
        <v>47</v>
      </c>
      <c r="AA3" s="176" t="s">
        <v>185</v>
      </c>
      <c r="AB3" s="384"/>
      <c r="AD3" s="343"/>
    </row>
    <row r="4" spans="1:30" s="6" customFormat="1" ht="11.1" customHeight="1">
      <c r="A4" s="400"/>
      <c r="B4" s="396"/>
      <c r="C4" s="396"/>
      <c r="D4" s="397"/>
      <c r="E4" s="174" t="s">
        <v>187</v>
      </c>
      <c r="F4" s="7" t="s">
        <v>187</v>
      </c>
      <c r="G4" s="290" t="s">
        <v>187</v>
      </c>
      <c r="H4" s="7" t="s">
        <v>187</v>
      </c>
      <c r="I4" s="7" t="s">
        <v>186</v>
      </c>
      <c r="J4" s="7" t="s">
        <v>186</v>
      </c>
      <c r="K4" s="7" t="s">
        <v>186</v>
      </c>
      <c r="L4" s="7" t="s">
        <v>46</v>
      </c>
      <c r="M4" s="7" t="s">
        <v>46</v>
      </c>
      <c r="N4" s="7" t="s">
        <v>46</v>
      </c>
      <c r="O4" s="7" t="s">
        <v>187</v>
      </c>
      <c r="P4" s="7" t="s">
        <v>187</v>
      </c>
      <c r="Q4" s="7" t="s">
        <v>187</v>
      </c>
      <c r="R4" s="7" t="s">
        <v>187</v>
      </c>
      <c r="S4" s="7" t="s">
        <v>187</v>
      </c>
      <c r="T4" s="7" t="s">
        <v>187</v>
      </c>
      <c r="U4" s="288" t="s">
        <v>70</v>
      </c>
      <c r="V4" s="288" t="s">
        <v>11</v>
      </c>
      <c r="W4" s="7" t="s">
        <v>186</v>
      </c>
      <c r="X4" s="26" t="s">
        <v>42</v>
      </c>
      <c r="Y4" s="26" t="s">
        <v>11</v>
      </c>
      <c r="Z4" s="7" t="s">
        <v>187</v>
      </c>
      <c r="AA4" s="7" t="s">
        <v>187</v>
      </c>
      <c r="AB4" s="385"/>
      <c r="AD4" s="344" t="s">
        <v>148</v>
      </c>
    </row>
    <row r="5" spans="1:30" s="6" customFormat="1" ht="12" customHeight="1">
      <c r="A5" s="404" t="s">
        <v>106</v>
      </c>
      <c r="B5" s="406" t="s">
        <v>45</v>
      </c>
      <c r="C5" s="408"/>
      <c r="D5" s="409"/>
      <c r="E5" s="205">
        <v>0.17499999999999999</v>
      </c>
      <c r="F5" s="206"/>
      <c r="G5" s="206"/>
      <c r="H5" s="207"/>
      <c r="I5" s="208">
        <v>1.5</v>
      </c>
      <c r="J5" s="207"/>
      <c r="K5" s="206"/>
      <c r="L5" s="209"/>
      <c r="M5" s="209"/>
      <c r="N5" s="209"/>
      <c r="O5" s="209"/>
      <c r="P5" s="209"/>
      <c r="Q5" s="209"/>
      <c r="R5" s="209"/>
      <c r="S5" s="209"/>
      <c r="T5" s="209"/>
      <c r="U5" s="209">
        <v>1</v>
      </c>
      <c r="V5" s="209"/>
      <c r="W5" s="209">
        <v>0.6</v>
      </c>
      <c r="X5" s="210">
        <f>E5/12</f>
        <v>1.4583333333333332E-2</v>
      </c>
      <c r="Y5" s="211">
        <v>0.2</v>
      </c>
      <c r="Z5" s="211"/>
      <c r="AA5" s="209"/>
      <c r="AB5" s="14"/>
      <c r="AD5" s="344" t="s">
        <v>108</v>
      </c>
    </row>
    <row r="6" spans="1:30" s="6" customFormat="1" ht="12" customHeight="1">
      <c r="A6" s="405"/>
      <c r="B6" s="407"/>
      <c r="C6" s="410"/>
      <c r="D6" s="411"/>
      <c r="E6" s="212">
        <f>ROUNDDOWN($C$5*E5,2)</f>
        <v>0</v>
      </c>
      <c r="F6" s="213"/>
      <c r="G6" s="213"/>
      <c r="H6" s="213"/>
      <c r="I6" s="213">
        <f>ROUNDDOWN($C$5*I5,2)</f>
        <v>0</v>
      </c>
      <c r="J6" s="213"/>
      <c r="K6" s="213"/>
      <c r="L6" s="214"/>
      <c r="M6" s="214"/>
      <c r="N6" s="214"/>
      <c r="O6" s="214"/>
      <c r="P6" s="214"/>
      <c r="Q6" s="214"/>
      <c r="R6" s="214"/>
      <c r="S6" s="214"/>
      <c r="T6" s="214"/>
      <c r="U6" s="215">
        <f>ROUNDDOWN($C$5*U5,2)</f>
        <v>0</v>
      </c>
      <c r="V6" s="214"/>
      <c r="W6" s="215">
        <f>ROUNDDOWN($C$5*W5,2)</f>
        <v>0</v>
      </c>
      <c r="X6" s="215">
        <f>ROUNDDOWN($C$5*X5,2)</f>
        <v>0</v>
      </c>
      <c r="Y6" s="215">
        <f>ROUNDDOWN($C$5*Y5,2)</f>
        <v>0</v>
      </c>
      <c r="Z6" s="216"/>
      <c r="AA6" s="215"/>
      <c r="AB6" s="13"/>
      <c r="AD6" s="343"/>
    </row>
    <row r="7" spans="1:30" s="6" customFormat="1" ht="12" hidden="1" customHeight="1">
      <c r="A7" s="421" t="s">
        <v>106</v>
      </c>
      <c r="B7" s="422" t="s">
        <v>35</v>
      </c>
      <c r="C7" s="423"/>
      <c r="D7" s="424"/>
      <c r="E7" s="217">
        <f>E5</f>
        <v>0.17499999999999999</v>
      </c>
      <c r="F7" s="218"/>
      <c r="G7" s="218"/>
      <c r="H7" s="219"/>
      <c r="I7" s="219">
        <f>I5</f>
        <v>1.5</v>
      </c>
      <c r="J7" s="219"/>
      <c r="K7" s="218"/>
      <c r="L7" s="220"/>
      <c r="M7" s="220"/>
      <c r="N7" s="220"/>
      <c r="O7" s="220"/>
      <c r="P7" s="220"/>
      <c r="Q7" s="220"/>
      <c r="R7" s="220"/>
      <c r="S7" s="220"/>
      <c r="T7" s="220"/>
      <c r="U7" s="221">
        <f>U5</f>
        <v>1</v>
      </c>
      <c r="V7" s="220"/>
      <c r="W7" s="220">
        <f>W5</f>
        <v>0.6</v>
      </c>
      <c r="X7" s="222">
        <v>1.0999999999999999E-2</v>
      </c>
      <c r="Y7" s="222">
        <v>0.15</v>
      </c>
      <c r="Z7" s="222"/>
      <c r="AA7" s="220"/>
      <c r="AB7" s="10"/>
      <c r="AD7" s="343"/>
    </row>
    <row r="8" spans="1:30" s="6" customFormat="1" ht="12" hidden="1" customHeight="1">
      <c r="A8" s="421"/>
      <c r="B8" s="422"/>
      <c r="C8" s="425"/>
      <c r="D8" s="424"/>
      <c r="E8" s="223">
        <f>ROUNDDOWN($C$7*E7,2)</f>
        <v>0</v>
      </c>
      <c r="F8" s="224"/>
      <c r="G8" s="224"/>
      <c r="H8" s="224"/>
      <c r="I8" s="224">
        <f>ROUNDDOWN($C$7*I7,2)</f>
        <v>0</v>
      </c>
      <c r="J8" s="224"/>
      <c r="K8" s="224"/>
      <c r="L8" s="214"/>
      <c r="M8" s="214"/>
      <c r="N8" s="214"/>
      <c r="O8" s="214"/>
      <c r="P8" s="214"/>
      <c r="Q8" s="214"/>
      <c r="R8" s="214"/>
      <c r="S8" s="214"/>
      <c r="T8" s="214"/>
      <c r="U8" s="215">
        <f>ROUNDDOWN($C$7*U7,2)</f>
        <v>0</v>
      </c>
      <c r="V8" s="214"/>
      <c r="W8" s="215">
        <f>ROUNDDOWN($C$7*W7,2)</f>
        <v>0</v>
      </c>
      <c r="X8" s="215">
        <f>ROUNDDOWN($C$7*X7,2)</f>
        <v>0</v>
      </c>
      <c r="Y8" s="215">
        <f>ROUNDDOWN($C$7*Y7,2)</f>
        <v>0</v>
      </c>
      <c r="Z8" s="216"/>
      <c r="AA8" s="215"/>
      <c r="AB8" s="13"/>
      <c r="AD8" s="343"/>
    </row>
    <row r="9" spans="1:30" s="6" customFormat="1" ht="12" hidden="1" customHeight="1">
      <c r="A9" s="421" t="s">
        <v>114</v>
      </c>
      <c r="B9" s="422" t="s">
        <v>34</v>
      </c>
      <c r="C9" s="423"/>
      <c r="D9" s="424"/>
      <c r="E9" s="217">
        <f>E7</f>
        <v>0.17499999999999999</v>
      </c>
      <c r="F9" s="218"/>
      <c r="G9" s="218"/>
      <c r="H9" s="219"/>
      <c r="I9" s="219">
        <f>I7</f>
        <v>1.5</v>
      </c>
      <c r="J9" s="219"/>
      <c r="K9" s="218"/>
      <c r="L9" s="220"/>
      <c r="M9" s="220"/>
      <c r="N9" s="220"/>
      <c r="O9" s="220"/>
      <c r="P9" s="220"/>
      <c r="Q9" s="220"/>
      <c r="R9" s="220"/>
      <c r="S9" s="220"/>
      <c r="T9" s="220"/>
      <c r="U9" s="221">
        <f>U5</f>
        <v>1</v>
      </c>
      <c r="V9" s="220"/>
      <c r="W9" s="220">
        <f>W7</f>
        <v>0.6</v>
      </c>
      <c r="X9" s="222">
        <v>1.0999999999999999E-2</v>
      </c>
      <c r="Y9" s="222">
        <v>0.15</v>
      </c>
      <c r="Z9" s="222"/>
      <c r="AA9" s="220"/>
      <c r="AB9" s="10"/>
      <c r="AD9" s="343"/>
    </row>
    <row r="10" spans="1:30" s="6" customFormat="1" ht="12" hidden="1" customHeight="1">
      <c r="A10" s="421"/>
      <c r="B10" s="422"/>
      <c r="C10" s="425"/>
      <c r="D10" s="424"/>
      <c r="E10" s="225">
        <f>ROUNDDOWN($C$9*E9,2)</f>
        <v>0</v>
      </c>
      <c r="F10" s="224"/>
      <c r="G10" s="224"/>
      <c r="H10" s="224"/>
      <c r="I10" s="224">
        <f>ROUNDDOWN($C$9*I9,2)</f>
        <v>0</v>
      </c>
      <c r="J10" s="224"/>
      <c r="K10" s="224"/>
      <c r="L10" s="214"/>
      <c r="M10" s="214"/>
      <c r="N10" s="214"/>
      <c r="O10" s="214"/>
      <c r="P10" s="214"/>
      <c r="Q10" s="214"/>
      <c r="R10" s="214"/>
      <c r="S10" s="214"/>
      <c r="T10" s="214"/>
      <c r="U10" s="215">
        <f>ROUNDDOWN($C$9*U9,2)</f>
        <v>0</v>
      </c>
      <c r="V10" s="214"/>
      <c r="W10" s="215">
        <f>ROUNDDOWN($C$9*W9,2)</f>
        <v>0</v>
      </c>
      <c r="X10" s="215">
        <f>ROUNDDOWN($C$9*X9,2)</f>
        <v>0</v>
      </c>
      <c r="Y10" s="215">
        <f>ROUNDDOWN($C$9*Y9,2)</f>
        <v>0</v>
      </c>
      <c r="Z10" s="216"/>
      <c r="AA10" s="215"/>
      <c r="AB10" s="13"/>
      <c r="AD10" s="343"/>
    </row>
    <row r="11" spans="1:30" s="6" customFormat="1" ht="12" customHeight="1">
      <c r="A11" s="405" t="s">
        <v>89</v>
      </c>
      <c r="B11" s="407"/>
      <c r="C11" s="407"/>
      <c r="D11" s="431"/>
      <c r="E11" s="175">
        <f>E6+E8+E10</f>
        <v>0</v>
      </c>
      <c r="F11" s="175">
        <f t="shared" ref="F11:AA11" si="0">F6+F8+F10</f>
        <v>0</v>
      </c>
      <c r="G11" s="175">
        <f t="shared" si="0"/>
        <v>0</v>
      </c>
      <c r="H11" s="175">
        <f t="shared" si="0"/>
        <v>0</v>
      </c>
      <c r="I11" s="175">
        <f t="shared" si="0"/>
        <v>0</v>
      </c>
      <c r="J11" s="175">
        <f t="shared" si="0"/>
        <v>0</v>
      </c>
      <c r="K11" s="175">
        <f t="shared" si="0"/>
        <v>0</v>
      </c>
      <c r="L11" s="175">
        <f t="shared" si="0"/>
        <v>0</v>
      </c>
      <c r="M11" s="175">
        <f t="shared" si="0"/>
        <v>0</v>
      </c>
      <c r="N11" s="175">
        <f t="shared" si="0"/>
        <v>0</v>
      </c>
      <c r="O11" s="175">
        <f t="shared" si="0"/>
        <v>0</v>
      </c>
      <c r="P11" s="175">
        <f t="shared" si="0"/>
        <v>0</v>
      </c>
      <c r="Q11" s="175">
        <f t="shared" si="0"/>
        <v>0</v>
      </c>
      <c r="R11" s="175">
        <f t="shared" si="0"/>
        <v>0</v>
      </c>
      <c r="S11" s="175">
        <f t="shared" si="0"/>
        <v>0</v>
      </c>
      <c r="T11" s="175">
        <f t="shared" si="0"/>
        <v>0</v>
      </c>
      <c r="U11" s="175">
        <f t="shared" si="0"/>
        <v>0</v>
      </c>
      <c r="V11" s="175">
        <f t="shared" si="0"/>
        <v>0</v>
      </c>
      <c r="W11" s="175">
        <f t="shared" si="0"/>
        <v>0</v>
      </c>
      <c r="X11" s="175">
        <f t="shared" si="0"/>
        <v>0</v>
      </c>
      <c r="Y11" s="175">
        <f t="shared" si="0"/>
        <v>0</v>
      </c>
      <c r="Z11" s="175">
        <f t="shared" si="0"/>
        <v>0</v>
      </c>
      <c r="AA11" s="175">
        <f t="shared" si="0"/>
        <v>0</v>
      </c>
      <c r="AB11" s="22"/>
      <c r="AD11" s="343"/>
    </row>
    <row r="12" spans="1:30" s="6" customFormat="1" ht="12" customHeight="1">
      <c r="A12" s="404" t="s">
        <v>116</v>
      </c>
      <c r="B12" s="406" t="s">
        <v>45</v>
      </c>
      <c r="C12" s="408"/>
      <c r="D12" s="433" t="s">
        <v>103</v>
      </c>
      <c r="E12" s="226"/>
      <c r="F12" s="227"/>
      <c r="G12" s="227"/>
      <c r="H12" s="228">
        <v>0.627</v>
      </c>
      <c r="I12" s="228">
        <v>3.98</v>
      </c>
      <c r="J12" s="228"/>
      <c r="K12" s="227"/>
      <c r="L12" s="209"/>
      <c r="M12" s="209">
        <v>1.472E-2</v>
      </c>
      <c r="N12" s="209"/>
      <c r="O12" s="209">
        <v>2.0139999999999998</v>
      </c>
      <c r="P12" s="209"/>
      <c r="Q12" s="209"/>
      <c r="R12" s="209">
        <f>O12</f>
        <v>2.0139999999999998</v>
      </c>
      <c r="S12" s="209"/>
      <c r="T12" s="209"/>
      <c r="U12" s="209"/>
      <c r="V12" s="209">
        <v>0.5</v>
      </c>
      <c r="W12" s="209">
        <v>1.08</v>
      </c>
      <c r="X12" s="211">
        <v>5.1999999999999998E-2</v>
      </c>
      <c r="Y12" s="211">
        <v>0.38</v>
      </c>
      <c r="Z12" s="211"/>
      <c r="AA12" s="209"/>
      <c r="AB12" s="14"/>
      <c r="AD12" s="344" t="s">
        <v>108</v>
      </c>
    </row>
    <row r="13" spans="1:30" s="6" customFormat="1" ht="12" customHeight="1">
      <c r="A13" s="405"/>
      <c r="B13" s="407"/>
      <c r="C13" s="432"/>
      <c r="D13" s="434"/>
      <c r="E13" s="225"/>
      <c r="F13" s="224"/>
      <c r="G13" s="224"/>
      <c r="H13" s="224">
        <f>ROUNDDOWN($C$12*H12,2)</f>
        <v>0</v>
      </c>
      <c r="I13" s="224">
        <f>ROUNDDOWN($C$12*I12,2)</f>
        <v>0</v>
      </c>
      <c r="J13" s="224"/>
      <c r="K13" s="224"/>
      <c r="L13" s="214"/>
      <c r="M13" s="224">
        <f>ROUNDDOWN($C$12*M12,3)</f>
        <v>0</v>
      </c>
      <c r="N13" s="214"/>
      <c r="O13" s="224">
        <f>ROUNDDOWN($C$12*O12,2)</f>
        <v>0</v>
      </c>
      <c r="P13" s="214"/>
      <c r="Q13" s="214"/>
      <c r="R13" s="224">
        <f>ROUNDDOWN($C$12*R12,2)</f>
        <v>0</v>
      </c>
      <c r="S13" s="224"/>
      <c r="T13" s="224"/>
      <c r="U13" s="214"/>
      <c r="V13" s="224">
        <f>ROUNDDOWN($C$12*V12,2)</f>
        <v>0</v>
      </c>
      <c r="W13" s="224">
        <f>ROUNDDOWN($C$12*W12,2)</f>
        <v>0</v>
      </c>
      <c r="X13" s="224">
        <f>ROUNDDOWN($C$12*X12,2)</f>
        <v>0</v>
      </c>
      <c r="Y13" s="224">
        <f>ROUNDDOWN($C$12*Y12,2)</f>
        <v>0</v>
      </c>
      <c r="Z13" s="229"/>
      <c r="AA13" s="224"/>
      <c r="AB13" s="13"/>
      <c r="AD13" s="343"/>
    </row>
    <row r="14" spans="1:30" s="6" customFormat="1" ht="12" customHeight="1">
      <c r="A14" s="405"/>
      <c r="B14" s="407"/>
      <c r="C14" s="432"/>
      <c r="D14" s="434" t="s">
        <v>73</v>
      </c>
      <c r="E14" s="230"/>
      <c r="F14" s="231"/>
      <c r="G14" s="231"/>
      <c r="H14" s="232">
        <f>0.144*2</f>
        <v>0.28799999999999998</v>
      </c>
      <c r="I14" s="231"/>
      <c r="J14" s="231"/>
      <c r="K14" s="232">
        <f>0.948*2</f>
        <v>1.8959999999999999</v>
      </c>
      <c r="L14" s="220"/>
      <c r="M14" s="220">
        <f>0.0032*2</f>
        <v>6.4000000000000003E-3</v>
      </c>
      <c r="N14" s="220">
        <f>0.00615*2</f>
        <v>1.23E-2</v>
      </c>
      <c r="O14" s="220"/>
      <c r="P14" s="220"/>
      <c r="Q14" s="220"/>
      <c r="R14" s="220"/>
      <c r="S14" s="220"/>
      <c r="T14" s="220"/>
      <c r="U14" s="220"/>
      <c r="V14" s="220"/>
      <c r="W14" s="220"/>
      <c r="X14" s="222"/>
      <c r="Y14" s="222"/>
      <c r="Z14" s="222"/>
      <c r="AA14" s="220"/>
      <c r="AB14" s="10"/>
      <c r="AD14" s="343"/>
    </row>
    <row r="15" spans="1:30" s="6" customFormat="1" ht="12" customHeight="1">
      <c r="A15" s="405"/>
      <c r="B15" s="407"/>
      <c r="C15" s="432"/>
      <c r="D15" s="434"/>
      <c r="E15" s="233"/>
      <c r="F15" s="231"/>
      <c r="G15" s="231"/>
      <c r="H15" s="224">
        <f>ROUNDDOWN($C$12*H14,2)</f>
        <v>0</v>
      </c>
      <c r="I15" s="231"/>
      <c r="J15" s="231"/>
      <c r="K15" s="224">
        <f>ROUNDDOWN($C$12*K14,2)</f>
        <v>0</v>
      </c>
      <c r="L15" s="214"/>
      <c r="M15" s="224">
        <f>ROUNDDOWN($C$12*M14,3)</f>
        <v>0</v>
      </c>
      <c r="N15" s="224">
        <f>ROUNDDOWN($C$12*N14,3)</f>
        <v>0</v>
      </c>
      <c r="O15" s="214"/>
      <c r="P15" s="214"/>
      <c r="Q15" s="214"/>
      <c r="R15" s="214"/>
      <c r="S15" s="214"/>
      <c r="T15" s="214"/>
      <c r="U15" s="214"/>
      <c r="V15" s="214"/>
      <c r="W15" s="214"/>
      <c r="X15" s="234"/>
      <c r="Y15" s="234"/>
      <c r="Z15" s="234"/>
      <c r="AA15" s="214"/>
      <c r="AB15" s="13"/>
      <c r="AD15" s="343"/>
    </row>
    <row r="16" spans="1:30" s="6" customFormat="1" ht="12" hidden="1" customHeight="1">
      <c r="A16" s="421" t="s">
        <v>119</v>
      </c>
      <c r="B16" s="422" t="s">
        <v>35</v>
      </c>
      <c r="C16" s="425"/>
      <c r="D16" s="435" t="s">
        <v>103</v>
      </c>
      <c r="E16" s="230"/>
      <c r="F16" s="231"/>
      <c r="G16" s="231"/>
      <c r="H16" s="232">
        <v>0.627</v>
      </c>
      <c r="I16" s="232">
        <v>3.98</v>
      </c>
      <c r="J16" s="232"/>
      <c r="K16" s="231"/>
      <c r="L16" s="220"/>
      <c r="M16" s="220">
        <v>1.472E-2</v>
      </c>
      <c r="N16" s="220"/>
      <c r="O16" s="220">
        <v>2.0139999999999998</v>
      </c>
      <c r="P16" s="220"/>
      <c r="Q16" s="220"/>
      <c r="R16" s="220"/>
      <c r="S16" s="220">
        <f>O16</f>
        <v>2.0139999999999998</v>
      </c>
      <c r="T16" s="220"/>
      <c r="U16" s="220"/>
      <c r="V16" s="220">
        <v>0.5</v>
      </c>
      <c r="W16" s="220">
        <v>1.08</v>
      </c>
      <c r="X16" s="222">
        <v>5.1999999999999998E-2</v>
      </c>
      <c r="Y16" s="222">
        <v>0.38</v>
      </c>
      <c r="Z16" s="222"/>
      <c r="AA16" s="220"/>
      <c r="AB16" s="10"/>
      <c r="AD16" s="343"/>
    </row>
    <row r="17" spans="1:30" s="6" customFormat="1" ht="12" hidden="1" customHeight="1">
      <c r="A17" s="421"/>
      <c r="B17" s="422"/>
      <c r="C17" s="425"/>
      <c r="D17" s="435"/>
      <c r="E17" s="225"/>
      <c r="F17" s="224"/>
      <c r="G17" s="224"/>
      <c r="H17" s="224">
        <f>ROUNDDOWN($C$16*H16,2)</f>
        <v>0</v>
      </c>
      <c r="I17" s="224">
        <f>ROUNDDOWN($C$16*I16,2)</f>
        <v>0</v>
      </c>
      <c r="J17" s="224"/>
      <c r="K17" s="224"/>
      <c r="L17" s="214"/>
      <c r="M17" s="224">
        <f>ROUNDDOWN($C$16*M16,3)</f>
        <v>0</v>
      </c>
      <c r="N17" s="214"/>
      <c r="O17" s="224">
        <f>ROUNDDOWN($C$16*O16,2)</f>
        <v>0</v>
      </c>
      <c r="P17" s="214"/>
      <c r="Q17" s="214"/>
      <c r="R17" s="224"/>
      <c r="S17" s="224">
        <f>ROUNDDOWN($C$16*S16,2)</f>
        <v>0</v>
      </c>
      <c r="T17" s="224"/>
      <c r="U17" s="214"/>
      <c r="V17" s="224">
        <f>ROUNDDOWN($C$16*V16,2)</f>
        <v>0</v>
      </c>
      <c r="W17" s="224">
        <f>ROUNDDOWN($C$16*W16,2)</f>
        <v>0</v>
      </c>
      <c r="X17" s="224">
        <f>ROUNDDOWN($C$16*X16,2)</f>
        <v>0</v>
      </c>
      <c r="Y17" s="224">
        <f>ROUNDDOWN($C$16*Y16,2)</f>
        <v>0</v>
      </c>
      <c r="Z17" s="229"/>
      <c r="AA17" s="224"/>
      <c r="AB17" s="13"/>
      <c r="AD17" s="343"/>
    </row>
    <row r="18" spans="1:30" s="6" customFormat="1" ht="12" hidden="1" customHeight="1">
      <c r="A18" s="421"/>
      <c r="B18" s="422"/>
      <c r="C18" s="425"/>
      <c r="D18" s="435" t="s">
        <v>73</v>
      </c>
      <c r="E18" s="230"/>
      <c r="F18" s="231"/>
      <c r="G18" s="231"/>
      <c r="H18" s="232">
        <f>0.144*2</f>
        <v>0.28799999999999998</v>
      </c>
      <c r="I18" s="231"/>
      <c r="J18" s="231"/>
      <c r="K18" s="232">
        <f>0.948*2</f>
        <v>1.8959999999999999</v>
      </c>
      <c r="L18" s="220"/>
      <c r="M18" s="220">
        <f>0.0032*2</f>
        <v>6.4000000000000003E-3</v>
      </c>
      <c r="N18" s="220">
        <f>0.00615*2</f>
        <v>1.23E-2</v>
      </c>
      <c r="O18" s="220"/>
      <c r="P18" s="220"/>
      <c r="Q18" s="220"/>
      <c r="R18" s="220"/>
      <c r="S18" s="220"/>
      <c r="T18" s="220"/>
      <c r="U18" s="220"/>
      <c r="V18" s="220"/>
      <c r="W18" s="220"/>
      <c r="X18" s="222"/>
      <c r="Y18" s="222"/>
      <c r="Z18" s="222"/>
      <c r="AA18" s="220"/>
      <c r="AB18" s="10"/>
      <c r="AD18" s="343"/>
    </row>
    <row r="19" spans="1:30" s="6" customFormat="1" ht="12" hidden="1" customHeight="1">
      <c r="A19" s="421"/>
      <c r="B19" s="422"/>
      <c r="C19" s="425"/>
      <c r="D19" s="435"/>
      <c r="E19" s="233"/>
      <c r="F19" s="231"/>
      <c r="G19" s="231"/>
      <c r="H19" s="224">
        <f>ROUNDDOWN($C$16*H18,2)</f>
        <v>0</v>
      </c>
      <c r="I19" s="231"/>
      <c r="J19" s="231"/>
      <c r="K19" s="224">
        <f>ROUNDDOWN($C$16*K18,2)</f>
        <v>0</v>
      </c>
      <c r="L19" s="214"/>
      <c r="M19" s="224">
        <f>ROUNDDOWN($C$16*M18,3)</f>
        <v>0</v>
      </c>
      <c r="N19" s="224">
        <f>ROUNDDOWN($C$16*N18,3)</f>
        <v>0</v>
      </c>
      <c r="O19" s="214"/>
      <c r="P19" s="214"/>
      <c r="Q19" s="214"/>
      <c r="R19" s="214"/>
      <c r="S19" s="214"/>
      <c r="T19" s="214"/>
      <c r="U19" s="214"/>
      <c r="V19" s="214"/>
      <c r="W19" s="214"/>
      <c r="X19" s="234"/>
      <c r="Y19" s="234"/>
      <c r="Z19" s="234"/>
      <c r="AA19" s="214"/>
      <c r="AB19" s="13"/>
      <c r="AD19" s="343"/>
    </row>
    <row r="20" spans="1:30" s="6" customFormat="1" ht="12" hidden="1" customHeight="1">
      <c r="A20" s="421" t="s">
        <v>119</v>
      </c>
      <c r="B20" s="422" t="s">
        <v>34</v>
      </c>
      <c r="C20" s="425"/>
      <c r="D20" s="435" t="s">
        <v>103</v>
      </c>
      <c r="E20" s="230"/>
      <c r="F20" s="231"/>
      <c r="G20" s="231"/>
      <c r="H20" s="232">
        <v>0.627</v>
      </c>
      <c r="I20" s="232">
        <v>3.98</v>
      </c>
      <c r="J20" s="232"/>
      <c r="K20" s="231"/>
      <c r="L20" s="220"/>
      <c r="M20" s="220">
        <v>1.472E-2</v>
      </c>
      <c r="N20" s="220"/>
      <c r="O20" s="220">
        <v>2.0139999999999998</v>
      </c>
      <c r="P20" s="220"/>
      <c r="Q20" s="220"/>
      <c r="R20" s="220"/>
      <c r="S20" s="220"/>
      <c r="T20" s="220">
        <f>O20</f>
        <v>2.0139999999999998</v>
      </c>
      <c r="U20" s="220"/>
      <c r="V20" s="220">
        <v>0.5</v>
      </c>
      <c r="W20" s="220">
        <v>1.08</v>
      </c>
      <c r="X20" s="222">
        <v>5.1999999999999998E-2</v>
      </c>
      <c r="Y20" s="222">
        <v>0.38</v>
      </c>
      <c r="Z20" s="222"/>
      <c r="AA20" s="220"/>
      <c r="AB20" s="10"/>
      <c r="AD20" s="343"/>
    </row>
    <row r="21" spans="1:30" s="6" customFormat="1" ht="12" hidden="1" customHeight="1">
      <c r="A21" s="421"/>
      <c r="B21" s="422"/>
      <c r="C21" s="425"/>
      <c r="D21" s="435"/>
      <c r="E21" s="225"/>
      <c r="F21" s="224"/>
      <c r="G21" s="224"/>
      <c r="H21" s="224">
        <f>ROUNDDOWN($C$20*H20,2)</f>
        <v>0</v>
      </c>
      <c r="I21" s="224">
        <f>ROUNDDOWN($C$20*I20,2)</f>
        <v>0</v>
      </c>
      <c r="J21" s="224"/>
      <c r="K21" s="224"/>
      <c r="L21" s="214"/>
      <c r="M21" s="224">
        <f>ROUNDDOWN($C$20*M20,3)</f>
        <v>0</v>
      </c>
      <c r="N21" s="214"/>
      <c r="O21" s="224">
        <f>ROUNDDOWN($C$20*O20,2)</f>
        <v>0</v>
      </c>
      <c r="P21" s="214"/>
      <c r="Q21" s="214"/>
      <c r="R21" s="224"/>
      <c r="S21" s="224"/>
      <c r="T21" s="224">
        <f>ROUNDDOWN($C$20*T20,2)</f>
        <v>0</v>
      </c>
      <c r="U21" s="214"/>
      <c r="V21" s="224">
        <f>ROUNDDOWN($C$20*V20,2)</f>
        <v>0</v>
      </c>
      <c r="W21" s="224">
        <f>ROUNDDOWN($C$20*W20,2)</f>
        <v>0</v>
      </c>
      <c r="X21" s="224">
        <f>ROUNDDOWN($C$20*X20,2)</f>
        <v>0</v>
      </c>
      <c r="Y21" s="224">
        <f>ROUNDDOWN($C$20*Y20,2)</f>
        <v>0</v>
      </c>
      <c r="Z21" s="229"/>
      <c r="AA21" s="224"/>
      <c r="AB21" s="13"/>
      <c r="AD21" s="343"/>
    </row>
    <row r="22" spans="1:30" s="6" customFormat="1" ht="12" hidden="1" customHeight="1">
      <c r="A22" s="421"/>
      <c r="B22" s="422"/>
      <c r="C22" s="425"/>
      <c r="D22" s="435" t="s">
        <v>73</v>
      </c>
      <c r="E22" s="230"/>
      <c r="F22" s="231"/>
      <c r="G22" s="231"/>
      <c r="H22" s="232">
        <v>0.28799999999999998</v>
      </c>
      <c r="I22" s="231"/>
      <c r="J22" s="231"/>
      <c r="K22" s="232">
        <v>1.8959999999999999</v>
      </c>
      <c r="L22" s="220"/>
      <c r="M22" s="220">
        <f>0.0032*2</f>
        <v>6.4000000000000003E-3</v>
      </c>
      <c r="N22" s="220">
        <f>0.00615*2</f>
        <v>1.23E-2</v>
      </c>
      <c r="O22" s="220"/>
      <c r="P22" s="220"/>
      <c r="Q22" s="220"/>
      <c r="R22" s="220"/>
      <c r="S22" s="220"/>
      <c r="T22" s="220"/>
      <c r="U22" s="220"/>
      <c r="V22" s="220"/>
      <c r="W22" s="220"/>
      <c r="X22" s="222"/>
      <c r="Y22" s="222"/>
      <c r="Z22" s="222"/>
      <c r="AA22" s="220"/>
      <c r="AB22" s="10"/>
      <c r="AD22" s="343"/>
    </row>
    <row r="23" spans="1:30" s="6" customFormat="1" ht="12" hidden="1" customHeight="1">
      <c r="A23" s="421"/>
      <c r="B23" s="422"/>
      <c r="C23" s="425"/>
      <c r="D23" s="435"/>
      <c r="E23" s="233"/>
      <c r="F23" s="231"/>
      <c r="G23" s="231"/>
      <c r="H23" s="224">
        <f>ROUNDDOWN($C$20*H22,2)</f>
        <v>0</v>
      </c>
      <c r="I23" s="231"/>
      <c r="J23" s="231"/>
      <c r="K23" s="224">
        <f>ROUNDDOWN($C$20*K22,2)</f>
        <v>0</v>
      </c>
      <c r="L23" s="214"/>
      <c r="M23" s="224">
        <f>ROUNDDOWN($C$20*M22,3)</f>
        <v>0</v>
      </c>
      <c r="N23" s="224">
        <f>ROUNDDOWN($C$20*N22,3)</f>
        <v>0</v>
      </c>
      <c r="O23" s="214"/>
      <c r="P23" s="214"/>
      <c r="Q23" s="214"/>
      <c r="R23" s="214"/>
      <c r="S23" s="214"/>
      <c r="T23" s="214"/>
      <c r="U23" s="214"/>
      <c r="V23" s="214"/>
      <c r="W23" s="214"/>
      <c r="X23" s="234"/>
      <c r="Y23" s="234"/>
      <c r="Z23" s="234"/>
      <c r="AA23" s="214"/>
      <c r="AB23" s="13"/>
      <c r="AD23" s="343"/>
    </row>
    <row r="24" spans="1:30" s="6" customFormat="1" ht="12" customHeight="1">
      <c r="A24" s="405" t="s">
        <v>89</v>
      </c>
      <c r="B24" s="407"/>
      <c r="C24" s="407"/>
      <c r="D24" s="431"/>
      <c r="E24" s="175">
        <f>E13+E15+E17+E19+E21+E23</f>
        <v>0</v>
      </c>
      <c r="F24" s="191">
        <f t="shared" ref="F24:AA24" si="1">F13+F15+F17+F19+F21+F23</f>
        <v>0</v>
      </c>
      <c r="G24" s="191">
        <f t="shared" si="1"/>
        <v>0</v>
      </c>
      <c r="H24" s="191">
        <f t="shared" si="1"/>
        <v>0</v>
      </c>
      <c r="I24" s="191">
        <f t="shared" si="1"/>
        <v>0</v>
      </c>
      <c r="J24" s="191">
        <f t="shared" si="1"/>
        <v>0</v>
      </c>
      <c r="K24" s="191">
        <f t="shared" si="1"/>
        <v>0</v>
      </c>
      <c r="L24" s="191">
        <f t="shared" si="1"/>
        <v>0</v>
      </c>
      <c r="M24" s="191">
        <f t="shared" si="1"/>
        <v>0</v>
      </c>
      <c r="N24" s="191">
        <f t="shared" si="1"/>
        <v>0</v>
      </c>
      <c r="O24" s="191">
        <f t="shared" si="1"/>
        <v>0</v>
      </c>
      <c r="P24" s="191">
        <f t="shared" si="1"/>
        <v>0</v>
      </c>
      <c r="Q24" s="191">
        <f t="shared" si="1"/>
        <v>0</v>
      </c>
      <c r="R24" s="191">
        <f t="shared" si="1"/>
        <v>0</v>
      </c>
      <c r="S24" s="191">
        <f t="shared" si="1"/>
        <v>0</v>
      </c>
      <c r="T24" s="191">
        <f t="shared" si="1"/>
        <v>0</v>
      </c>
      <c r="U24" s="191">
        <f t="shared" si="1"/>
        <v>0</v>
      </c>
      <c r="V24" s="191">
        <f t="shared" si="1"/>
        <v>0</v>
      </c>
      <c r="W24" s="191">
        <f t="shared" si="1"/>
        <v>0</v>
      </c>
      <c r="X24" s="191">
        <f t="shared" si="1"/>
        <v>0</v>
      </c>
      <c r="Y24" s="191">
        <f t="shared" si="1"/>
        <v>0</v>
      </c>
      <c r="Z24" s="192">
        <f t="shared" si="1"/>
        <v>0</v>
      </c>
      <c r="AA24" s="192">
        <f t="shared" si="1"/>
        <v>0</v>
      </c>
      <c r="AB24" s="22"/>
      <c r="AD24" s="343"/>
    </row>
    <row r="25" spans="1:30" s="6" customFormat="1" ht="12" customHeight="1">
      <c r="A25" s="404" t="s">
        <v>115</v>
      </c>
      <c r="B25" s="406" t="s">
        <v>45</v>
      </c>
      <c r="C25" s="436"/>
      <c r="D25" s="433" t="s">
        <v>103</v>
      </c>
      <c r="E25" s="226"/>
      <c r="F25" s="227"/>
      <c r="G25" s="227"/>
      <c r="H25" s="228">
        <v>0.72299999999999998</v>
      </c>
      <c r="I25" s="228">
        <v>4.78</v>
      </c>
      <c r="J25" s="228"/>
      <c r="K25" s="227"/>
      <c r="L25" s="209"/>
      <c r="M25" s="209">
        <v>1.6039999999999999E-2</v>
      </c>
      <c r="N25" s="209"/>
      <c r="O25" s="209">
        <v>2.484</v>
      </c>
      <c r="P25" s="209"/>
      <c r="Q25" s="209"/>
      <c r="R25" s="209">
        <f>O25</f>
        <v>2.484</v>
      </c>
      <c r="S25" s="209"/>
      <c r="T25" s="209"/>
      <c r="U25" s="209"/>
      <c r="V25" s="209">
        <v>0.5</v>
      </c>
      <c r="W25" s="209">
        <v>1.08</v>
      </c>
      <c r="X25" s="211">
        <v>0.06</v>
      </c>
      <c r="Y25" s="211">
        <v>0.44700000000000001</v>
      </c>
      <c r="Z25" s="211"/>
      <c r="AA25" s="209"/>
      <c r="AB25" s="14"/>
      <c r="AD25" s="344" t="s">
        <v>108</v>
      </c>
    </row>
    <row r="26" spans="1:30" s="6" customFormat="1" ht="12" customHeight="1">
      <c r="A26" s="405"/>
      <c r="B26" s="407"/>
      <c r="C26" s="437"/>
      <c r="D26" s="434"/>
      <c r="E26" s="225"/>
      <c r="F26" s="224"/>
      <c r="G26" s="224"/>
      <c r="H26" s="235">
        <f>ROUNDDOWN($C$25*H25,2)</f>
        <v>0</v>
      </c>
      <c r="I26" s="224">
        <f>ROUNDDOWN($C$25*I25,2)</f>
        <v>0</v>
      </c>
      <c r="J26" s="224"/>
      <c r="K26" s="224"/>
      <c r="L26" s="214"/>
      <c r="M26" s="236">
        <f>ROUNDDOWN($C$25*M25,3)</f>
        <v>0</v>
      </c>
      <c r="N26" s="214"/>
      <c r="O26" s="235">
        <f>ROUNDDOWN($C$25*O25,2)</f>
        <v>0</v>
      </c>
      <c r="P26" s="214"/>
      <c r="Q26" s="214"/>
      <c r="R26" s="235">
        <f>ROUNDDOWN($C$25*R25,2)</f>
        <v>0</v>
      </c>
      <c r="S26" s="235"/>
      <c r="T26" s="235"/>
      <c r="U26" s="214"/>
      <c r="V26" s="224">
        <f>ROUNDDOWN($C$25*V25,2)</f>
        <v>0</v>
      </c>
      <c r="W26" s="224">
        <f>ROUNDDOWN($C$25*W25,2)</f>
        <v>0</v>
      </c>
      <c r="X26" s="224">
        <f>ROUNDDOWN($C$25*X25,2)</f>
        <v>0</v>
      </c>
      <c r="Y26" s="224">
        <f>ROUNDDOWN($C$25*Y25,2)</f>
        <v>0</v>
      </c>
      <c r="Z26" s="229"/>
      <c r="AA26" s="224"/>
      <c r="AB26" s="13"/>
      <c r="AD26" s="343"/>
    </row>
    <row r="27" spans="1:30" s="6" customFormat="1" ht="12" customHeight="1">
      <c r="A27" s="405"/>
      <c r="B27" s="407"/>
      <c r="C27" s="437"/>
      <c r="D27" s="434" t="s">
        <v>73</v>
      </c>
      <c r="E27" s="230"/>
      <c r="F27" s="231"/>
      <c r="G27" s="231"/>
      <c r="H27" s="232">
        <f>0.144*2</f>
        <v>0.28799999999999998</v>
      </c>
      <c r="I27" s="231"/>
      <c r="J27" s="231"/>
      <c r="K27" s="232">
        <f>0.948*2</f>
        <v>1.8959999999999999</v>
      </c>
      <c r="L27" s="220"/>
      <c r="M27" s="220">
        <f>0.0032*2</f>
        <v>6.4000000000000003E-3</v>
      </c>
      <c r="N27" s="220">
        <f>0.00615*2</f>
        <v>1.23E-2</v>
      </c>
      <c r="O27" s="220"/>
      <c r="P27" s="220"/>
      <c r="Q27" s="220"/>
      <c r="R27" s="220"/>
      <c r="S27" s="220"/>
      <c r="T27" s="220"/>
      <c r="U27" s="220"/>
      <c r="V27" s="220"/>
      <c r="W27" s="220"/>
      <c r="X27" s="222"/>
      <c r="Y27" s="222"/>
      <c r="Z27" s="222"/>
      <c r="AA27" s="220"/>
      <c r="AB27" s="10"/>
      <c r="AD27" s="343"/>
    </row>
    <row r="28" spans="1:30" s="6" customFormat="1" ht="12" customHeight="1">
      <c r="A28" s="405"/>
      <c r="B28" s="407"/>
      <c r="C28" s="437"/>
      <c r="D28" s="434"/>
      <c r="E28" s="233"/>
      <c r="F28" s="231"/>
      <c r="G28" s="231"/>
      <c r="H28" s="237">
        <f>ROUNDDOWN($C$25*H27,2)</f>
        <v>0</v>
      </c>
      <c r="I28" s="231"/>
      <c r="J28" s="231"/>
      <c r="K28" s="237">
        <f>ROUNDDOWN($C$25*K27,2)</f>
        <v>0</v>
      </c>
      <c r="L28" s="214"/>
      <c r="M28" s="237">
        <f>ROUNDDOWN($C$25*M27,3)</f>
        <v>0</v>
      </c>
      <c r="N28" s="237">
        <f>ROUNDDOWN($C$25*N27,3)</f>
        <v>0</v>
      </c>
      <c r="O28" s="214"/>
      <c r="P28" s="214"/>
      <c r="Q28" s="214"/>
      <c r="R28" s="214"/>
      <c r="S28" s="224"/>
      <c r="T28" s="224"/>
      <c r="U28" s="214"/>
      <c r="V28" s="214"/>
      <c r="W28" s="214"/>
      <c r="X28" s="234"/>
      <c r="Y28" s="234"/>
      <c r="Z28" s="234"/>
      <c r="AA28" s="214"/>
      <c r="AB28" s="13"/>
      <c r="AD28" s="343"/>
    </row>
    <row r="29" spans="1:30" s="6" customFormat="1" ht="12" hidden="1" customHeight="1">
      <c r="A29" s="421" t="s">
        <v>115</v>
      </c>
      <c r="B29" s="422" t="s">
        <v>35</v>
      </c>
      <c r="C29" s="423"/>
      <c r="D29" s="435" t="s">
        <v>103</v>
      </c>
      <c r="E29" s="230"/>
      <c r="F29" s="231"/>
      <c r="G29" s="231"/>
      <c r="H29" s="232">
        <v>0.72299999999999998</v>
      </c>
      <c r="I29" s="232">
        <v>4.78</v>
      </c>
      <c r="J29" s="232"/>
      <c r="K29" s="231"/>
      <c r="L29" s="220"/>
      <c r="M29" s="220">
        <v>1.6039999999999999E-2</v>
      </c>
      <c r="N29" s="220"/>
      <c r="O29" s="220">
        <v>2.484</v>
      </c>
      <c r="P29" s="220"/>
      <c r="Q29" s="220"/>
      <c r="R29" s="220"/>
      <c r="S29" s="220">
        <f>O29</f>
        <v>2.484</v>
      </c>
      <c r="T29" s="220"/>
      <c r="U29" s="220"/>
      <c r="V29" s="220">
        <v>0.5</v>
      </c>
      <c r="W29" s="220">
        <v>1.08</v>
      </c>
      <c r="X29" s="222">
        <v>0.06</v>
      </c>
      <c r="Y29" s="222">
        <v>0.44700000000000001</v>
      </c>
      <c r="Z29" s="222"/>
      <c r="AA29" s="220"/>
      <c r="AB29" s="10"/>
      <c r="AD29" s="343"/>
    </row>
    <row r="30" spans="1:30" s="6" customFormat="1" ht="12" hidden="1" customHeight="1">
      <c r="A30" s="421"/>
      <c r="B30" s="422"/>
      <c r="C30" s="425"/>
      <c r="D30" s="435"/>
      <c r="E30" s="225"/>
      <c r="F30" s="224"/>
      <c r="G30" s="224"/>
      <c r="H30" s="224">
        <f>ROUNDDOWN($C$29*H29,2)</f>
        <v>0</v>
      </c>
      <c r="I30" s="224">
        <f>ROUNDDOWN($C$29*I29,2)</f>
        <v>0</v>
      </c>
      <c r="J30" s="224"/>
      <c r="K30" s="224"/>
      <c r="L30" s="214"/>
      <c r="M30" s="224">
        <f>ROUNDDOWN($C$29*M29,3)</f>
        <v>0</v>
      </c>
      <c r="N30" s="214"/>
      <c r="O30" s="224">
        <f>ROUNDDOWN($C$29*O29,2)</f>
        <v>0</v>
      </c>
      <c r="P30" s="214"/>
      <c r="Q30" s="214"/>
      <c r="R30" s="224"/>
      <c r="S30" s="224">
        <f>ROUNDDOWN($C$23*S29,2)</f>
        <v>0</v>
      </c>
      <c r="T30" s="214"/>
      <c r="U30" s="214"/>
      <c r="V30" s="224">
        <f>ROUNDDOWN($C$29*V29,2)</f>
        <v>0</v>
      </c>
      <c r="W30" s="224">
        <f>ROUNDDOWN($C$29*W29,2)</f>
        <v>0</v>
      </c>
      <c r="X30" s="224">
        <f>ROUNDDOWN($C$29*X29,2)</f>
        <v>0</v>
      </c>
      <c r="Y30" s="224">
        <f>ROUNDDOWN($C$29*Y29,2)</f>
        <v>0</v>
      </c>
      <c r="Z30" s="229"/>
      <c r="AA30" s="224"/>
      <c r="AB30" s="13"/>
      <c r="AD30" s="343"/>
    </row>
    <row r="31" spans="1:30" s="6" customFormat="1" ht="12" hidden="1" customHeight="1">
      <c r="A31" s="421"/>
      <c r="B31" s="422"/>
      <c r="C31" s="425"/>
      <c r="D31" s="435" t="s">
        <v>73</v>
      </c>
      <c r="E31" s="230"/>
      <c r="F31" s="231"/>
      <c r="G31" s="231"/>
      <c r="H31" s="232">
        <f>0.144*2</f>
        <v>0.28799999999999998</v>
      </c>
      <c r="I31" s="231"/>
      <c r="J31" s="231"/>
      <c r="K31" s="232">
        <f>0.948*2</f>
        <v>1.8959999999999999</v>
      </c>
      <c r="L31" s="220"/>
      <c r="M31" s="220">
        <f>0.0032*2</f>
        <v>6.4000000000000003E-3</v>
      </c>
      <c r="N31" s="220">
        <f>0.00615*2</f>
        <v>1.23E-2</v>
      </c>
      <c r="O31" s="220"/>
      <c r="P31" s="220"/>
      <c r="Q31" s="220"/>
      <c r="R31" s="220"/>
      <c r="S31" s="220"/>
      <c r="T31" s="220"/>
      <c r="U31" s="220"/>
      <c r="V31" s="220"/>
      <c r="W31" s="220"/>
      <c r="X31" s="222"/>
      <c r="Y31" s="222"/>
      <c r="Z31" s="222"/>
      <c r="AA31" s="220"/>
      <c r="AB31" s="10"/>
      <c r="AD31" s="343"/>
    </row>
    <row r="32" spans="1:30" s="6" customFormat="1" ht="12" hidden="1" customHeight="1">
      <c r="A32" s="439"/>
      <c r="B32" s="440"/>
      <c r="C32" s="441"/>
      <c r="D32" s="442"/>
      <c r="E32" s="233"/>
      <c r="F32" s="231"/>
      <c r="G32" s="231"/>
      <c r="H32" s="237">
        <f>ROUNDDOWN($C$29*H31,2)</f>
        <v>0</v>
      </c>
      <c r="I32" s="231"/>
      <c r="J32" s="231"/>
      <c r="K32" s="237">
        <f>ROUNDDOWN($C$29*K31,2)</f>
        <v>0</v>
      </c>
      <c r="L32" s="214"/>
      <c r="M32" s="237">
        <f>ROUNDDOWN($C$29*M31,3)</f>
        <v>0</v>
      </c>
      <c r="N32" s="237">
        <f>ROUNDDOWN($C$29*N31,3)</f>
        <v>0</v>
      </c>
      <c r="O32" s="214"/>
      <c r="P32" s="214"/>
      <c r="Q32" s="214"/>
      <c r="R32" s="214"/>
      <c r="S32" s="224"/>
      <c r="T32" s="224"/>
      <c r="U32" s="214"/>
      <c r="V32" s="214"/>
      <c r="W32" s="214"/>
      <c r="X32" s="234"/>
      <c r="Y32" s="234"/>
      <c r="Z32" s="234"/>
      <c r="AA32" s="214"/>
      <c r="AB32" s="11"/>
      <c r="AD32" s="343"/>
    </row>
    <row r="33" spans="1:30" s="6" customFormat="1" ht="12" hidden="1" customHeight="1">
      <c r="A33" s="421" t="s">
        <v>122</v>
      </c>
      <c r="B33" s="438" t="s">
        <v>34</v>
      </c>
      <c r="C33" s="423"/>
      <c r="D33" s="435" t="s">
        <v>103</v>
      </c>
      <c r="E33" s="230"/>
      <c r="F33" s="231"/>
      <c r="G33" s="231"/>
      <c r="H33" s="232">
        <v>0.72299999999999998</v>
      </c>
      <c r="I33" s="232">
        <v>4.78</v>
      </c>
      <c r="J33" s="232"/>
      <c r="K33" s="231"/>
      <c r="L33" s="220"/>
      <c r="M33" s="220">
        <v>1.6039999999999999E-2</v>
      </c>
      <c r="N33" s="220"/>
      <c r="O33" s="220">
        <v>2.484</v>
      </c>
      <c r="P33" s="220"/>
      <c r="Q33" s="220"/>
      <c r="R33" s="220"/>
      <c r="S33" s="220"/>
      <c r="T33" s="220">
        <f>O33</f>
        <v>2.484</v>
      </c>
      <c r="U33" s="220"/>
      <c r="V33" s="220">
        <v>0.5</v>
      </c>
      <c r="W33" s="220">
        <v>1.08</v>
      </c>
      <c r="X33" s="222">
        <v>0.06</v>
      </c>
      <c r="Y33" s="222">
        <v>0.44700000000000001</v>
      </c>
      <c r="Z33" s="222"/>
      <c r="AA33" s="220"/>
      <c r="AB33" s="10"/>
      <c r="AD33" s="343"/>
    </row>
    <row r="34" spans="1:30" s="6" customFormat="1" ht="12" hidden="1" customHeight="1">
      <c r="A34" s="421"/>
      <c r="B34" s="438"/>
      <c r="C34" s="425"/>
      <c r="D34" s="435"/>
      <c r="E34" s="225"/>
      <c r="F34" s="224"/>
      <c r="G34" s="224"/>
      <c r="H34" s="224">
        <f>ROUNDDOWN($C$33*H33,2)</f>
        <v>0</v>
      </c>
      <c r="I34" s="224">
        <f>ROUNDDOWN($C$33*I33,2)</f>
        <v>0</v>
      </c>
      <c r="J34" s="224"/>
      <c r="K34" s="224"/>
      <c r="L34" s="214"/>
      <c r="M34" s="224">
        <f>ROUNDDOWN($C$33*M33,3)</f>
        <v>0</v>
      </c>
      <c r="N34" s="214"/>
      <c r="O34" s="224">
        <f>ROUNDDOWN($C$33*O33,2)</f>
        <v>0</v>
      </c>
      <c r="P34" s="214"/>
      <c r="Q34" s="214"/>
      <c r="R34" s="224"/>
      <c r="S34" s="224"/>
      <c r="T34" s="224">
        <f>ROUNDDOWN($C$26*T33,2)</f>
        <v>0</v>
      </c>
      <c r="U34" s="214"/>
      <c r="V34" s="224">
        <f>ROUNDDOWN($C$33*V33,2)</f>
        <v>0</v>
      </c>
      <c r="W34" s="224">
        <f>ROUNDDOWN($C$33*W33,2)</f>
        <v>0</v>
      </c>
      <c r="X34" s="224">
        <f>ROUNDDOWN($C$33*X33,2)</f>
        <v>0</v>
      </c>
      <c r="Y34" s="224">
        <f>ROUNDDOWN($C$33*Y33,2)</f>
        <v>0</v>
      </c>
      <c r="Z34" s="229"/>
      <c r="AA34" s="224"/>
      <c r="AB34" s="13"/>
      <c r="AD34" s="343"/>
    </row>
    <row r="35" spans="1:30" s="6" customFormat="1" ht="12" hidden="1" customHeight="1">
      <c r="A35" s="421"/>
      <c r="B35" s="438"/>
      <c r="C35" s="425"/>
      <c r="D35" s="435" t="s">
        <v>73</v>
      </c>
      <c r="E35" s="230"/>
      <c r="F35" s="231"/>
      <c r="G35" s="231"/>
      <c r="H35" s="232">
        <f>0.144*2</f>
        <v>0.28799999999999998</v>
      </c>
      <c r="I35" s="231"/>
      <c r="J35" s="231"/>
      <c r="K35" s="232">
        <f>0.948*2</f>
        <v>1.8959999999999999</v>
      </c>
      <c r="L35" s="220"/>
      <c r="M35" s="220">
        <f>0.0032*2</f>
        <v>6.4000000000000003E-3</v>
      </c>
      <c r="N35" s="220">
        <f>0.00615*2</f>
        <v>1.23E-2</v>
      </c>
      <c r="O35" s="220"/>
      <c r="P35" s="220"/>
      <c r="Q35" s="220"/>
      <c r="R35" s="220"/>
      <c r="S35" s="220"/>
      <c r="T35" s="220"/>
      <c r="U35" s="220"/>
      <c r="V35" s="220"/>
      <c r="W35" s="220"/>
      <c r="X35" s="222"/>
      <c r="Y35" s="222"/>
      <c r="Z35" s="222"/>
      <c r="AA35" s="220"/>
      <c r="AB35" s="10"/>
      <c r="AD35" s="343"/>
    </row>
    <row r="36" spans="1:30" s="6" customFormat="1" ht="12" hidden="1" customHeight="1">
      <c r="A36" s="421"/>
      <c r="B36" s="438"/>
      <c r="C36" s="425"/>
      <c r="D36" s="435"/>
      <c r="E36" s="233"/>
      <c r="F36" s="231"/>
      <c r="G36" s="231"/>
      <c r="H36" s="237">
        <f>ROUNDDOWN($C$33*H35,2)</f>
        <v>0</v>
      </c>
      <c r="I36" s="231"/>
      <c r="J36" s="231"/>
      <c r="K36" s="237">
        <f>ROUNDDOWN($C$33*K35,2)</f>
        <v>0</v>
      </c>
      <c r="L36" s="214"/>
      <c r="M36" s="237">
        <f>ROUNDDOWN($C$33*M35,3)</f>
        <v>0</v>
      </c>
      <c r="N36" s="237">
        <f>ROUNDDOWN($C$33*N35,3)</f>
        <v>0</v>
      </c>
      <c r="O36" s="214"/>
      <c r="P36" s="214"/>
      <c r="Q36" s="214"/>
      <c r="R36" s="214"/>
      <c r="S36" s="214"/>
      <c r="T36" s="214"/>
      <c r="U36" s="214"/>
      <c r="V36" s="214"/>
      <c r="W36" s="214"/>
      <c r="X36" s="234"/>
      <c r="Y36" s="234"/>
      <c r="Z36" s="234"/>
      <c r="AA36" s="214"/>
      <c r="AB36" s="13"/>
      <c r="AD36" s="343"/>
    </row>
    <row r="37" spans="1:30" s="6" customFormat="1" ht="12" customHeight="1">
      <c r="A37" s="405" t="s">
        <v>89</v>
      </c>
      <c r="B37" s="407"/>
      <c r="C37" s="407"/>
      <c r="D37" s="431"/>
      <c r="E37" s="175">
        <f>E26+E28+E30+E32+E34+E36</f>
        <v>0</v>
      </c>
      <c r="F37" s="191">
        <f t="shared" ref="F37:AA37" si="2">F26+F28+F30+F32+F34+F36</f>
        <v>0</v>
      </c>
      <c r="G37" s="191">
        <f t="shared" si="2"/>
        <v>0</v>
      </c>
      <c r="H37" s="191">
        <f t="shared" si="2"/>
        <v>0</v>
      </c>
      <c r="I37" s="191">
        <f t="shared" si="2"/>
        <v>0</v>
      </c>
      <c r="J37" s="191">
        <f t="shared" si="2"/>
        <v>0</v>
      </c>
      <c r="K37" s="191">
        <f t="shared" si="2"/>
        <v>0</v>
      </c>
      <c r="L37" s="191">
        <f t="shared" si="2"/>
        <v>0</v>
      </c>
      <c r="M37" s="191">
        <f t="shared" si="2"/>
        <v>0</v>
      </c>
      <c r="N37" s="191">
        <f t="shared" si="2"/>
        <v>0</v>
      </c>
      <c r="O37" s="191">
        <f t="shared" si="2"/>
        <v>0</v>
      </c>
      <c r="P37" s="191">
        <f t="shared" si="2"/>
        <v>0</v>
      </c>
      <c r="Q37" s="191">
        <f t="shared" si="2"/>
        <v>0</v>
      </c>
      <c r="R37" s="191">
        <f t="shared" si="2"/>
        <v>0</v>
      </c>
      <c r="S37" s="191">
        <f t="shared" si="2"/>
        <v>0</v>
      </c>
      <c r="T37" s="191">
        <f t="shared" si="2"/>
        <v>0</v>
      </c>
      <c r="U37" s="191">
        <f t="shared" si="2"/>
        <v>0</v>
      </c>
      <c r="V37" s="191">
        <f t="shared" si="2"/>
        <v>0</v>
      </c>
      <c r="W37" s="191">
        <f t="shared" si="2"/>
        <v>0</v>
      </c>
      <c r="X37" s="191">
        <f t="shared" si="2"/>
        <v>0</v>
      </c>
      <c r="Y37" s="191">
        <f t="shared" si="2"/>
        <v>0</v>
      </c>
      <c r="Z37" s="192">
        <f t="shared" si="2"/>
        <v>0</v>
      </c>
      <c r="AA37" s="192">
        <f t="shared" si="2"/>
        <v>0</v>
      </c>
      <c r="AB37" s="22"/>
      <c r="AD37" s="343"/>
    </row>
    <row r="38" spans="1:30" ht="12" customHeight="1">
      <c r="A38" s="404" t="s">
        <v>113</v>
      </c>
      <c r="B38" s="430" t="s">
        <v>45</v>
      </c>
      <c r="C38" s="443"/>
      <c r="D38" s="433" t="s">
        <v>103</v>
      </c>
      <c r="E38" s="182"/>
      <c r="F38" s="183"/>
      <c r="G38" s="183"/>
      <c r="H38" s="184">
        <v>0.81899999999999995</v>
      </c>
      <c r="I38" s="184">
        <v>5.58</v>
      </c>
      <c r="J38" s="194"/>
      <c r="K38" s="183"/>
      <c r="L38" s="8"/>
      <c r="M38" s="8">
        <v>1.737E-2</v>
      </c>
      <c r="N38" s="8"/>
      <c r="O38" s="8">
        <v>2.9780000000000002</v>
      </c>
      <c r="P38" s="8"/>
      <c r="Q38" s="8"/>
      <c r="R38" s="8">
        <v>2.9780000000000002</v>
      </c>
      <c r="S38" s="8"/>
      <c r="T38" s="8"/>
      <c r="U38" s="8"/>
      <c r="V38" s="8">
        <v>0.5</v>
      </c>
      <c r="W38" s="8">
        <v>1.08</v>
      </c>
      <c r="X38" s="27">
        <v>6.8000000000000005E-2</v>
      </c>
      <c r="Y38" s="27">
        <v>0.51300000000000001</v>
      </c>
      <c r="Z38" s="27"/>
      <c r="AA38" s="27"/>
      <c r="AB38" s="14"/>
      <c r="AD38" s="344" t="s">
        <v>108</v>
      </c>
    </row>
    <row r="39" spans="1:30" ht="12" customHeight="1">
      <c r="A39" s="405"/>
      <c r="B39" s="418"/>
      <c r="C39" s="444"/>
      <c r="D39" s="434"/>
      <c r="E39" s="188"/>
      <c r="F39" s="189"/>
      <c r="G39" s="189"/>
      <c r="H39" s="193">
        <f>ROUNDDOWN($C$38*H38,2)</f>
        <v>0</v>
      </c>
      <c r="I39" s="193">
        <f>ROUNDDOWN($C$38*I38,2)</f>
        <v>0</v>
      </c>
      <c r="J39" s="189"/>
      <c r="K39" s="189"/>
      <c r="L39" s="12"/>
      <c r="M39" s="193">
        <f>ROUNDDOWN($C$38*M38,3)</f>
        <v>0</v>
      </c>
      <c r="N39" s="12"/>
      <c r="O39" s="193">
        <f>ROUNDDOWN($C$38*O38,2)</f>
        <v>0</v>
      </c>
      <c r="P39" s="12"/>
      <c r="Q39" s="12"/>
      <c r="R39" s="193">
        <f>ROUNDDOWN($C$38*R38,2)</f>
        <v>0</v>
      </c>
      <c r="S39" s="193"/>
      <c r="T39" s="193"/>
      <c r="U39" s="12"/>
      <c r="V39" s="195">
        <f>ROUNDDOWN($C$38*V38,2)</f>
        <v>0</v>
      </c>
      <c r="W39" s="196">
        <f>$C$38*W38</f>
        <v>0</v>
      </c>
      <c r="X39" s="196">
        <f>$C$38*X38</f>
        <v>0</v>
      </c>
      <c r="Y39" s="196">
        <f>$C$38*Y38</f>
        <v>0</v>
      </c>
      <c r="Z39" s="197"/>
      <c r="AA39" s="197"/>
      <c r="AB39" s="13"/>
    </row>
    <row r="40" spans="1:30" ht="12" customHeight="1">
      <c r="A40" s="405"/>
      <c r="B40" s="418"/>
      <c r="C40" s="444"/>
      <c r="D40" s="434" t="s">
        <v>73</v>
      </c>
      <c r="E40" s="185"/>
      <c r="F40" s="186"/>
      <c r="G40" s="186"/>
      <c r="H40" s="187">
        <f>0.144*2</f>
        <v>0.28799999999999998</v>
      </c>
      <c r="I40" s="186"/>
      <c r="J40" s="186"/>
      <c r="K40" s="187">
        <f>0.948*2</f>
        <v>1.8959999999999999</v>
      </c>
      <c r="L40" s="9"/>
      <c r="M40" s="9">
        <f>0.0032*2</f>
        <v>6.4000000000000003E-3</v>
      </c>
      <c r="N40" s="9">
        <f>0.00615*2</f>
        <v>1.23E-2</v>
      </c>
      <c r="O40" s="9"/>
      <c r="P40" s="9"/>
      <c r="Q40" s="9"/>
      <c r="R40" s="9"/>
      <c r="S40" s="9"/>
      <c r="T40" s="9"/>
      <c r="U40" s="9"/>
      <c r="V40" s="9"/>
      <c r="W40" s="9"/>
      <c r="X40" s="28"/>
      <c r="Y40" s="28"/>
      <c r="Z40" s="28"/>
      <c r="AA40" s="28"/>
      <c r="AB40" s="10"/>
    </row>
    <row r="41" spans="1:30" ht="12" customHeight="1">
      <c r="A41" s="405"/>
      <c r="B41" s="418"/>
      <c r="C41" s="444"/>
      <c r="D41" s="434"/>
      <c r="E41" s="188"/>
      <c r="F41" s="189"/>
      <c r="G41" s="189"/>
      <c r="H41" s="193">
        <f>ROUNDDOWN($C$38*H40,2)</f>
        <v>0</v>
      </c>
      <c r="I41" s="189"/>
      <c r="J41" s="189"/>
      <c r="K41" s="193">
        <f>ROUNDDOWN($C$38*K40,2)</f>
        <v>0</v>
      </c>
      <c r="L41" s="12"/>
      <c r="M41" s="198">
        <f>ROUNDDOWN($C$38*M40,3)</f>
        <v>0</v>
      </c>
      <c r="N41" s="193">
        <f>ROUNDDOWN($C$38*N40,3)</f>
        <v>0</v>
      </c>
      <c r="O41" s="12"/>
      <c r="P41" s="12"/>
      <c r="Q41" s="12"/>
      <c r="R41" s="12"/>
      <c r="S41" s="12"/>
      <c r="T41" s="12"/>
      <c r="U41" s="12"/>
      <c r="V41" s="12"/>
      <c r="W41" s="12"/>
      <c r="X41" s="190"/>
      <c r="Y41" s="190"/>
      <c r="Z41" s="190"/>
      <c r="AA41" s="190"/>
      <c r="AB41" s="13"/>
    </row>
    <row r="42" spans="1:30" ht="12" hidden="1" customHeight="1">
      <c r="A42" s="421" t="s">
        <v>105</v>
      </c>
      <c r="B42" s="438" t="s">
        <v>35</v>
      </c>
      <c r="C42" s="425"/>
      <c r="D42" s="435" t="s">
        <v>103</v>
      </c>
      <c r="E42" s="185"/>
      <c r="F42" s="186"/>
      <c r="G42" s="186"/>
      <c r="H42" s="187">
        <v>0.81899999999999995</v>
      </c>
      <c r="I42" s="187">
        <v>5.58</v>
      </c>
      <c r="J42" s="199"/>
      <c r="K42" s="186"/>
      <c r="L42" s="9"/>
      <c r="M42" s="9">
        <v>1.737E-2</v>
      </c>
      <c r="N42" s="9"/>
      <c r="O42" s="9">
        <v>2.9780000000000002</v>
      </c>
      <c r="P42" s="9"/>
      <c r="Q42" s="9"/>
      <c r="R42" s="9"/>
      <c r="S42" s="9">
        <f>O42</f>
        <v>2.9780000000000002</v>
      </c>
      <c r="T42" s="9"/>
      <c r="U42" s="9"/>
      <c r="V42" s="9">
        <v>0.5</v>
      </c>
      <c r="W42" s="9">
        <v>1.08</v>
      </c>
      <c r="X42" s="28">
        <v>6.8000000000000005E-2</v>
      </c>
      <c r="Y42" s="28">
        <v>0.51300000000000001</v>
      </c>
      <c r="Z42" s="28"/>
      <c r="AA42" s="28"/>
      <c r="AB42" s="10"/>
    </row>
    <row r="43" spans="1:30" ht="12" hidden="1" customHeight="1">
      <c r="A43" s="421"/>
      <c r="B43" s="438"/>
      <c r="C43" s="425"/>
      <c r="D43" s="435"/>
      <c r="E43" s="188"/>
      <c r="F43" s="189"/>
      <c r="G43" s="189"/>
      <c r="H43" s="193">
        <f>ROUNDDOWN($C$42*H42,2)</f>
        <v>0</v>
      </c>
      <c r="I43" s="193">
        <f>ROUNDDOWN($C$42*I42,2)</f>
        <v>0</v>
      </c>
      <c r="J43" s="189"/>
      <c r="K43" s="189"/>
      <c r="L43" s="12"/>
      <c r="M43" s="193">
        <f>ROUNDDOWN($C$42*M42,3)</f>
        <v>0</v>
      </c>
      <c r="N43" s="12"/>
      <c r="O43" s="193">
        <f>ROUNDDOWN($C$42*O42,2)</f>
        <v>0</v>
      </c>
      <c r="P43" s="12"/>
      <c r="Q43" s="12"/>
      <c r="R43" s="193"/>
      <c r="S43" s="21">
        <f>ROUNDDOWN($C$23*S42,2)</f>
        <v>0</v>
      </c>
      <c r="T43" s="21"/>
      <c r="U43" s="12"/>
      <c r="V43" s="193">
        <f>ROUNDDOWN($C$42*V42,2)</f>
        <v>0</v>
      </c>
      <c r="W43" s="193">
        <f>ROUNDDOWN($C$42*W42,2)</f>
        <v>0</v>
      </c>
      <c r="X43" s="193">
        <f>ROUNDDOWN($C$42*X42,2)</f>
        <v>0</v>
      </c>
      <c r="Y43" s="193">
        <f>ROUNDDOWN($C$42*Y42,2)</f>
        <v>0</v>
      </c>
      <c r="Z43" s="200"/>
      <c r="AA43" s="200"/>
      <c r="AB43" s="13"/>
    </row>
    <row r="44" spans="1:30" ht="12" hidden="1" customHeight="1">
      <c r="A44" s="421"/>
      <c r="B44" s="438"/>
      <c r="C44" s="425"/>
      <c r="D44" s="435" t="s">
        <v>73</v>
      </c>
      <c r="E44" s="185"/>
      <c r="F44" s="186"/>
      <c r="G44" s="186"/>
      <c r="H44" s="187">
        <f>0.144*2</f>
        <v>0.28799999999999998</v>
      </c>
      <c r="I44" s="186"/>
      <c r="J44" s="186"/>
      <c r="K44" s="187">
        <f>0.948*2</f>
        <v>1.8959999999999999</v>
      </c>
      <c r="L44" s="9"/>
      <c r="M44" s="9">
        <f>0.0032*2</f>
        <v>6.4000000000000003E-3</v>
      </c>
      <c r="N44" s="9">
        <f>0.00615*2</f>
        <v>1.23E-2</v>
      </c>
      <c r="O44" s="9"/>
      <c r="P44" s="9"/>
      <c r="Q44" s="9"/>
      <c r="R44" s="9"/>
      <c r="S44" s="9"/>
      <c r="T44" s="9"/>
      <c r="U44" s="9"/>
      <c r="V44" s="9"/>
      <c r="W44" s="9"/>
      <c r="X44" s="28"/>
      <c r="Y44" s="28"/>
      <c r="Z44" s="28"/>
      <c r="AA44" s="28"/>
      <c r="AB44" s="10"/>
    </row>
    <row r="45" spans="1:30" ht="12" hidden="1" customHeight="1">
      <c r="A45" s="421"/>
      <c r="B45" s="438"/>
      <c r="C45" s="425"/>
      <c r="D45" s="435"/>
      <c r="E45" s="188"/>
      <c r="F45" s="189"/>
      <c r="G45" s="189"/>
      <c r="H45" s="193">
        <f>ROUNDDOWN($C$42*H44,2)</f>
        <v>0</v>
      </c>
      <c r="I45" s="189"/>
      <c r="J45" s="189"/>
      <c r="K45" s="193">
        <f>ROUNDDOWN($C$42*K44,2)</f>
        <v>0</v>
      </c>
      <c r="L45" s="12"/>
      <c r="M45" s="193">
        <f>ROUNDDOWN($C$42*M44,3)</f>
        <v>0</v>
      </c>
      <c r="N45" s="193">
        <f>ROUNDDOWN($C$42*N44,3)</f>
        <v>0</v>
      </c>
      <c r="O45" s="12"/>
      <c r="P45" s="12"/>
      <c r="Q45" s="12"/>
      <c r="R45" s="12"/>
      <c r="S45" s="12"/>
      <c r="T45" s="12"/>
      <c r="U45" s="12"/>
      <c r="V45" s="12"/>
      <c r="W45" s="12"/>
      <c r="X45" s="190"/>
      <c r="Y45" s="190"/>
      <c r="Z45" s="190"/>
      <c r="AA45" s="190"/>
      <c r="AB45" s="13"/>
    </row>
    <row r="46" spans="1:30" ht="12" hidden="1" customHeight="1">
      <c r="A46" s="421" t="s">
        <v>113</v>
      </c>
      <c r="B46" s="438" t="s">
        <v>34</v>
      </c>
      <c r="C46" s="425"/>
      <c r="D46" s="435" t="s">
        <v>103</v>
      </c>
      <c r="E46" s="185"/>
      <c r="F46" s="186"/>
      <c r="G46" s="186"/>
      <c r="H46" s="187">
        <v>0.81899999999999995</v>
      </c>
      <c r="I46" s="187">
        <v>5.58</v>
      </c>
      <c r="J46" s="199"/>
      <c r="K46" s="186"/>
      <c r="L46" s="9"/>
      <c r="M46" s="9">
        <v>1.737E-2</v>
      </c>
      <c r="N46" s="9"/>
      <c r="O46" s="9">
        <v>2.9780000000000002</v>
      </c>
      <c r="P46" s="9"/>
      <c r="Q46" s="9"/>
      <c r="R46" s="9"/>
      <c r="S46" s="9"/>
      <c r="T46" s="9">
        <f>O46</f>
        <v>2.9780000000000002</v>
      </c>
      <c r="U46" s="9"/>
      <c r="V46" s="9">
        <v>0.5</v>
      </c>
      <c r="W46" s="9">
        <v>1.08</v>
      </c>
      <c r="X46" s="28">
        <v>6.8000000000000005E-2</v>
      </c>
      <c r="Y46" s="28">
        <v>0.51300000000000001</v>
      </c>
      <c r="Z46" s="28"/>
      <c r="AA46" s="28"/>
      <c r="AB46" s="10"/>
    </row>
    <row r="47" spans="1:30" ht="12" hidden="1" customHeight="1">
      <c r="A47" s="421"/>
      <c r="B47" s="438"/>
      <c r="C47" s="425"/>
      <c r="D47" s="435"/>
      <c r="E47" s="188"/>
      <c r="F47" s="189"/>
      <c r="G47" s="189"/>
      <c r="H47" s="193">
        <f>ROUNDDOWN($C$46*H46,2)</f>
        <v>0</v>
      </c>
      <c r="I47" s="193">
        <f>ROUNDDOWN($C$46*I46,2)</f>
        <v>0</v>
      </c>
      <c r="J47" s="189"/>
      <c r="K47" s="189"/>
      <c r="L47" s="12"/>
      <c r="M47" s="193">
        <f>ROUNDDOWN($C$46*M46,3)</f>
        <v>0</v>
      </c>
      <c r="N47" s="12"/>
      <c r="O47" s="193">
        <f>ROUNDDOWN($C$46*O46,2)</f>
        <v>0</v>
      </c>
      <c r="P47" s="12"/>
      <c r="Q47" s="12"/>
      <c r="R47" s="193"/>
      <c r="S47" s="21"/>
      <c r="T47" s="21">
        <f>ROUNDDOWN($C$26*T46,2)</f>
        <v>0</v>
      </c>
      <c r="U47" s="12"/>
      <c r="V47" s="193">
        <f>ROUNDDOWN($C$46*V46,2)</f>
        <v>0</v>
      </c>
      <c r="W47" s="193">
        <f>ROUNDDOWN($C$46*W46,2)</f>
        <v>0</v>
      </c>
      <c r="X47" s="193">
        <f>ROUNDDOWN($C$46*X46,2)</f>
        <v>0</v>
      </c>
      <c r="Y47" s="193">
        <f>ROUNDDOWN($C$46*Y46,2)</f>
        <v>0</v>
      </c>
      <c r="Z47" s="200"/>
      <c r="AA47" s="200"/>
      <c r="AB47" s="13"/>
    </row>
    <row r="48" spans="1:30" ht="12" hidden="1" customHeight="1">
      <c r="A48" s="421"/>
      <c r="B48" s="438"/>
      <c r="C48" s="425"/>
      <c r="D48" s="435" t="s">
        <v>73</v>
      </c>
      <c r="E48" s="185"/>
      <c r="F48" s="186"/>
      <c r="G48" s="186"/>
      <c r="H48" s="187">
        <f>0.144*2</f>
        <v>0.28799999999999998</v>
      </c>
      <c r="I48" s="186"/>
      <c r="J48" s="186"/>
      <c r="K48" s="187">
        <f>0.948*2</f>
        <v>1.8959999999999999</v>
      </c>
      <c r="L48" s="9"/>
      <c r="M48" s="9">
        <f>0.0032*2</f>
        <v>6.4000000000000003E-3</v>
      </c>
      <c r="N48" s="9">
        <f>0.00615*2</f>
        <v>1.23E-2</v>
      </c>
      <c r="O48" s="9"/>
      <c r="P48" s="9"/>
      <c r="Q48" s="9"/>
      <c r="R48" s="9"/>
      <c r="S48" s="9"/>
      <c r="T48" s="9"/>
      <c r="U48" s="9"/>
      <c r="V48" s="9"/>
      <c r="W48" s="9"/>
      <c r="X48" s="28"/>
      <c r="Y48" s="28"/>
      <c r="Z48" s="28"/>
      <c r="AA48" s="28"/>
      <c r="AB48" s="10"/>
    </row>
    <row r="49" spans="1:30" ht="12" hidden="1" customHeight="1">
      <c r="A49" s="421"/>
      <c r="B49" s="438"/>
      <c r="C49" s="425"/>
      <c r="D49" s="435"/>
      <c r="E49" s="188"/>
      <c r="F49" s="189"/>
      <c r="G49" s="189"/>
      <c r="H49" s="193">
        <f>ROUNDDOWN($C$46*H48,2)</f>
        <v>0</v>
      </c>
      <c r="I49" s="189"/>
      <c r="J49" s="189"/>
      <c r="K49" s="193">
        <f>ROUNDDOWN($C$46*K48,2)</f>
        <v>0</v>
      </c>
      <c r="L49" s="12"/>
      <c r="M49" s="193">
        <f>ROUNDDOWN($C$46*M48,2)</f>
        <v>0</v>
      </c>
      <c r="N49" s="193">
        <f>ROUNDDOWN($C$46*N48,2)</f>
        <v>0</v>
      </c>
      <c r="O49" s="12"/>
      <c r="P49" s="12"/>
      <c r="Q49" s="12"/>
      <c r="R49" s="12"/>
      <c r="S49" s="12"/>
      <c r="T49" s="12"/>
      <c r="U49" s="12"/>
      <c r="V49" s="12"/>
      <c r="W49" s="12"/>
      <c r="X49" s="190"/>
      <c r="Y49" s="190"/>
      <c r="Z49" s="190"/>
      <c r="AA49" s="190"/>
      <c r="AB49" s="13"/>
    </row>
    <row r="50" spans="1:30" ht="12" customHeight="1">
      <c r="A50" s="445" t="s">
        <v>89</v>
      </c>
      <c r="B50" s="446"/>
      <c r="C50" s="446"/>
      <c r="D50" s="447"/>
      <c r="E50" s="245">
        <f>E39+E41+E43+E45+E47+E49</f>
        <v>0</v>
      </c>
      <c r="F50" s="171">
        <f t="shared" ref="F50:AA50" si="3">F39+F41+F43+F45+F47+F49</f>
        <v>0</v>
      </c>
      <c r="G50" s="171">
        <f t="shared" si="3"/>
        <v>0</v>
      </c>
      <c r="H50" s="171">
        <f t="shared" si="3"/>
        <v>0</v>
      </c>
      <c r="I50" s="171">
        <f t="shared" si="3"/>
        <v>0</v>
      </c>
      <c r="J50" s="171">
        <f t="shared" si="3"/>
        <v>0</v>
      </c>
      <c r="K50" s="171">
        <f t="shared" si="3"/>
        <v>0</v>
      </c>
      <c r="L50" s="171">
        <f t="shared" si="3"/>
        <v>0</v>
      </c>
      <c r="M50" s="171">
        <f t="shared" si="3"/>
        <v>0</v>
      </c>
      <c r="N50" s="171">
        <f t="shared" si="3"/>
        <v>0</v>
      </c>
      <c r="O50" s="171">
        <f t="shared" si="3"/>
        <v>0</v>
      </c>
      <c r="P50" s="171">
        <f t="shared" si="3"/>
        <v>0</v>
      </c>
      <c r="Q50" s="171">
        <f t="shared" si="3"/>
        <v>0</v>
      </c>
      <c r="R50" s="171">
        <f t="shared" si="3"/>
        <v>0</v>
      </c>
      <c r="S50" s="171">
        <f t="shared" si="3"/>
        <v>0</v>
      </c>
      <c r="T50" s="171">
        <f t="shared" si="3"/>
        <v>0</v>
      </c>
      <c r="U50" s="171">
        <f t="shared" si="3"/>
        <v>0</v>
      </c>
      <c r="V50" s="171">
        <f t="shared" si="3"/>
        <v>0</v>
      </c>
      <c r="W50" s="171">
        <f t="shared" si="3"/>
        <v>0</v>
      </c>
      <c r="X50" s="171">
        <f t="shared" si="3"/>
        <v>0</v>
      </c>
      <c r="Y50" s="171">
        <f t="shared" si="3"/>
        <v>0</v>
      </c>
      <c r="Z50" s="172">
        <f t="shared" si="3"/>
        <v>0</v>
      </c>
      <c r="AA50" s="172">
        <f t="shared" si="3"/>
        <v>0</v>
      </c>
      <c r="AB50" s="23"/>
    </row>
    <row r="51" spans="1:30" ht="12" customHeight="1">
      <c r="A51" s="426" t="s">
        <v>107</v>
      </c>
      <c r="B51" s="430" t="s">
        <v>45</v>
      </c>
      <c r="C51" s="419">
        <f>U형측구현황!N24</f>
        <v>358.00000000000006</v>
      </c>
      <c r="D51" s="420"/>
      <c r="E51" s="280">
        <v>0.32100000000000001</v>
      </c>
      <c r="F51" s="281"/>
      <c r="G51" s="281"/>
      <c r="H51" s="281"/>
      <c r="I51" s="281">
        <v>1.3</v>
      </c>
      <c r="J51" s="281">
        <v>1.044</v>
      </c>
      <c r="K51" s="281"/>
      <c r="L51" s="284"/>
      <c r="M51" s="284">
        <v>1.66E-3</v>
      </c>
      <c r="N51" s="284"/>
      <c r="O51" s="303">
        <v>1.488</v>
      </c>
      <c r="P51" s="303">
        <v>0.94199999999999995</v>
      </c>
      <c r="Q51" s="303"/>
      <c r="R51" s="303">
        <f>O51-P51</f>
        <v>0.54600000000000004</v>
      </c>
      <c r="S51" s="281"/>
      <c r="T51" s="281"/>
      <c r="U51" s="281"/>
      <c r="V51" s="281"/>
      <c r="W51" s="281">
        <v>0.9</v>
      </c>
      <c r="X51" s="281">
        <v>3.4000000000000002E-2</v>
      </c>
      <c r="Y51" s="281">
        <v>0.27400000000000002</v>
      </c>
      <c r="Z51" s="281"/>
      <c r="AA51" s="281"/>
      <c r="AB51" s="14"/>
      <c r="AD51" s="344" t="s">
        <v>108</v>
      </c>
    </row>
    <row r="52" spans="1:30" ht="12" customHeight="1">
      <c r="A52" s="427"/>
      <c r="B52" s="418"/>
      <c r="C52" s="390"/>
      <c r="D52" s="391"/>
      <c r="E52" s="291">
        <f>ROUNDDOWN($C$51*E51,2)</f>
        <v>114.91</v>
      </c>
      <c r="F52" s="235">
        <f>ROUNDDOWN($C$51*F51,2)</f>
        <v>0</v>
      </c>
      <c r="G52" s="235"/>
      <c r="H52" s="235"/>
      <c r="I52" s="235">
        <f>ROUNDDOWN($C$51*I51,2)</f>
        <v>465.4</v>
      </c>
      <c r="J52" s="235">
        <f>ROUNDDOWN($C$51*J51,2)</f>
        <v>373.75</v>
      </c>
      <c r="K52" s="235"/>
      <c r="L52" s="298"/>
      <c r="M52" s="238">
        <f>ROUNDDOWN($C$51*M51,3)</f>
        <v>0.59399999999999997</v>
      </c>
      <c r="N52" s="298"/>
      <c r="O52" s="235">
        <f>ROUNDDOWN($C$51*O51,2)</f>
        <v>532.70000000000005</v>
      </c>
      <c r="P52" s="235">
        <f>ROUNDDOWN($C$51*P51,2)</f>
        <v>337.23</v>
      </c>
      <c r="Q52" s="235"/>
      <c r="R52" s="235">
        <f>ROUNDDOWN($C$51*R51,2)</f>
        <v>195.46</v>
      </c>
      <c r="S52" s="235"/>
      <c r="T52" s="235"/>
      <c r="U52" s="292"/>
      <c r="V52" s="292"/>
      <c r="W52" s="235">
        <f>ROUNDDOWN($C$51*W51,2)</f>
        <v>322.2</v>
      </c>
      <c r="X52" s="235">
        <f>ROUNDDOWN($C$51*X51,2)</f>
        <v>12.17</v>
      </c>
      <c r="Y52" s="235">
        <f>ROUNDDOWN($C$51*Y51,2)</f>
        <v>98.09</v>
      </c>
      <c r="Z52" s="293"/>
      <c r="AA52" s="235"/>
      <c r="AB52" s="11"/>
    </row>
    <row r="53" spans="1:30" ht="12" customHeight="1">
      <c r="A53" s="427"/>
      <c r="B53" s="418" t="s">
        <v>35</v>
      </c>
      <c r="C53" s="390">
        <f>U형측구현황!O24</f>
        <v>30</v>
      </c>
      <c r="D53" s="391"/>
      <c r="E53" s="283">
        <v>0.32100000000000001</v>
      </c>
      <c r="F53" s="282"/>
      <c r="G53" s="282"/>
      <c r="H53" s="282"/>
      <c r="I53" s="282">
        <v>1.3</v>
      </c>
      <c r="J53" s="282">
        <v>1.044</v>
      </c>
      <c r="K53" s="282"/>
      <c r="L53" s="285"/>
      <c r="M53" s="285">
        <v>1.66E-3</v>
      </c>
      <c r="N53" s="285"/>
      <c r="O53" s="304">
        <v>1.488</v>
      </c>
      <c r="P53" s="305">
        <v>0.94199999999999995</v>
      </c>
      <c r="Q53" s="305">
        <f>P53</f>
        <v>0.94199999999999995</v>
      </c>
      <c r="R53" s="282"/>
      <c r="S53" s="305">
        <f>O53-P53</f>
        <v>0.54600000000000004</v>
      </c>
      <c r="T53" s="282"/>
      <c r="U53" s="282"/>
      <c r="V53" s="282"/>
      <c r="W53" s="282">
        <v>0.9</v>
      </c>
      <c r="X53" s="282">
        <v>3.4000000000000002E-2</v>
      </c>
      <c r="Y53" s="282">
        <v>0.27400000000000002</v>
      </c>
      <c r="Z53" s="282"/>
      <c r="AA53" s="282"/>
      <c r="AB53" s="10"/>
      <c r="AD53" s="344" t="s">
        <v>108</v>
      </c>
    </row>
    <row r="54" spans="1:30" ht="12" customHeight="1">
      <c r="A54" s="427"/>
      <c r="B54" s="418"/>
      <c r="C54" s="390"/>
      <c r="D54" s="391"/>
      <c r="E54" s="294">
        <f>ROUNDDOWN($C$53*E53,2)</f>
        <v>9.6300000000000008</v>
      </c>
      <c r="F54" s="295">
        <f>ROUNDDOWN($C$51*F53,2)</f>
        <v>0</v>
      </c>
      <c r="G54" s="295"/>
      <c r="H54" s="295"/>
      <c r="I54" s="295">
        <f>ROUNDDOWN($C$53*I53,2)</f>
        <v>39</v>
      </c>
      <c r="J54" s="295">
        <f>ROUNDDOWN($C$53*J53,2)</f>
        <v>31.32</v>
      </c>
      <c r="K54" s="295"/>
      <c r="L54" s="298"/>
      <c r="M54" s="238">
        <f>ROUNDDOWN($C$53*M53,3)</f>
        <v>4.9000000000000002E-2</v>
      </c>
      <c r="N54" s="298"/>
      <c r="O54" s="295">
        <f t="shared" ref="O54:T54" si="4">ROUNDDOWN($C$53*O53,2)</f>
        <v>44.64</v>
      </c>
      <c r="P54" s="295">
        <f t="shared" si="4"/>
        <v>28.26</v>
      </c>
      <c r="Q54" s="295">
        <f t="shared" si="4"/>
        <v>28.26</v>
      </c>
      <c r="R54" s="295">
        <f t="shared" si="4"/>
        <v>0</v>
      </c>
      <c r="S54" s="295">
        <f t="shared" si="4"/>
        <v>16.38</v>
      </c>
      <c r="T54" s="295">
        <f t="shared" si="4"/>
        <v>0</v>
      </c>
      <c r="U54" s="296"/>
      <c r="V54" s="296"/>
      <c r="W54" s="295">
        <f>ROUNDDOWN($C$53*W53,2)</f>
        <v>27</v>
      </c>
      <c r="X54" s="295">
        <f>ROUNDDOWN($C$53*X53,2)</f>
        <v>1.02</v>
      </c>
      <c r="Y54" s="295">
        <f>ROUNDDOWN($C$53*Y53,2)</f>
        <v>8.2200000000000006</v>
      </c>
      <c r="Z54" s="297"/>
      <c r="AA54" s="295"/>
      <c r="AB54" s="13"/>
    </row>
    <row r="55" spans="1:30" ht="12" customHeight="1">
      <c r="A55" s="427"/>
      <c r="B55" s="418" t="s">
        <v>34</v>
      </c>
      <c r="C55" s="390">
        <f>U형측구현황!P24</f>
        <v>88.8</v>
      </c>
      <c r="D55" s="391"/>
      <c r="E55" s="283">
        <f>E51</f>
        <v>0.32100000000000001</v>
      </c>
      <c r="F55" s="282">
        <f>F53</f>
        <v>0</v>
      </c>
      <c r="G55" s="282"/>
      <c r="H55" s="282"/>
      <c r="I55" s="282">
        <f>I51</f>
        <v>1.3</v>
      </c>
      <c r="J55" s="282">
        <f>J51</f>
        <v>1.044</v>
      </c>
      <c r="K55" s="282"/>
      <c r="L55" s="285"/>
      <c r="M55" s="285">
        <f>M51</f>
        <v>1.66E-3</v>
      </c>
      <c r="N55" s="285"/>
      <c r="O55" s="304">
        <f>0.84*0.65</f>
        <v>0.54600000000000004</v>
      </c>
      <c r="P55" s="282"/>
      <c r="Q55" s="282"/>
      <c r="R55" s="282"/>
      <c r="S55" s="282"/>
      <c r="T55" s="305">
        <f>O55</f>
        <v>0.54600000000000004</v>
      </c>
      <c r="U55" s="282"/>
      <c r="V55" s="282"/>
      <c r="W55" s="282">
        <f>W51</f>
        <v>0.9</v>
      </c>
      <c r="X55" s="282">
        <f>X51</f>
        <v>3.4000000000000002E-2</v>
      </c>
      <c r="Y55" s="282">
        <f>Y51</f>
        <v>0.27400000000000002</v>
      </c>
      <c r="Z55" s="282"/>
      <c r="AA55" s="282"/>
      <c r="AB55" s="10"/>
      <c r="AD55" s="344" t="s">
        <v>108</v>
      </c>
    </row>
    <row r="56" spans="1:30" ht="12" customHeight="1">
      <c r="A56" s="428"/>
      <c r="B56" s="429"/>
      <c r="C56" s="416"/>
      <c r="D56" s="417"/>
      <c r="E56" s="294">
        <f>ROUNDDOWN($C$55*E55,2)</f>
        <v>28.5</v>
      </c>
      <c r="F56" s="295">
        <f>ROUNDDOWN($C$55*F55,2)</f>
        <v>0</v>
      </c>
      <c r="G56" s="295"/>
      <c r="H56" s="295"/>
      <c r="I56" s="295">
        <f>ROUNDDOWN($C$55*I55,2)</f>
        <v>115.44</v>
      </c>
      <c r="J56" s="295">
        <f>ROUNDDOWN($C$55*J55,2)</f>
        <v>92.7</v>
      </c>
      <c r="K56" s="295"/>
      <c r="L56" s="298"/>
      <c r="M56" s="238">
        <f>ROUNDDOWN($C$55*M55,3)</f>
        <v>0.14699999999999999</v>
      </c>
      <c r="N56" s="298"/>
      <c r="O56" s="295">
        <f>ROUNDDOWN($C$55*O55,2)</f>
        <v>48.48</v>
      </c>
      <c r="P56" s="295">
        <f>ROUNDDOWN($C$55*P55,2)</f>
        <v>0</v>
      </c>
      <c r="Q56" s="295">
        <f>ROUNDDOWN($C$55*Q55,2)</f>
        <v>0</v>
      </c>
      <c r="R56" s="295">
        <f>ROUNDDOWN($C$55*R55,2)</f>
        <v>0</v>
      </c>
      <c r="S56" s="295"/>
      <c r="T56" s="295">
        <f>ROUNDDOWN($C$55*T55,2)</f>
        <v>48.48</v>
      </c>
      <c r="U56" s="296"/>
      <c r="V56" s="296"/>
      <c r="W56" s="295">
        <f>ROUNDDOWN($C$55*W55,2)</f>
        <v>79.92</v>
      </c>
      <c r="X56" s="295">
        <f>ROUNDDOWN($C$55*X55,2)</f>
        <v>3.01</v>
      </c>
      <c r="Y56" s="295">
        <f>ROUNDDOWN($C$55*Y55,2)</f>
        <v>24.33</v>
      </c>
      <c r="Z56" s="297"/>
      <c r="AA56" s="295"/>
      <c r="AB56" s="11"/>
    </row>
    <row r="57" spans="1:30" s="6" customFormat="1" ht="12" customHeight="1">
      <c r="A57" s="376" t="s">
        <v>89</v>
      </c>
      <c r="B57" s="377"/>
      <c r="C57" s="377"/>
      <c r="D57" s="378"/>
      <c r="E57" s="299">
        <f>E52+E54+E56</f>
        <v>153.04</v>
      </c>
      <c r="F57" s="299">
        <f t="shared" ref="F57:Y57" si="5">F52+F54+F56</f>
        <v>0</v>
      </c>
      <c r="G57" s="299">
        <f t="shared" si="5"/>
        <v>0</v>
      </c>
      <c r="H57" s="299">
        <f t="shared" si="5"/>
        <v>0</v>
      </c>
      <c r="I57" s="299">
        <f t="shared" si="5"/>
        <v>619.83999999999992</v>
      </c>
      <c r="J57" s="299">
        <f t="shared" si="5"/>
        <v>497.77</v>
      </c>
      <c r="K57" s="299">
        <f t="shared" si="5"/>
        <v>0</v>
      </c>
      <c r="L57" s="300">
        <f t="shared" si="5"/>
        <v>0</v>
      </c>
      <c r="M57" s="300">
        <f t="shared" si="5"/>
        <v>0.79</v>
      </c>
      <c r="N57" s="300">
        <f t="shared" si="5"/>
        <v>0</v>
      </c>
      <c r="O57" s="299">
        <f t="shared" si="5"/>
        <v>625.82000000000005</v>
      </c>
      <c r="P57" s="299">
        <f t="shared" si="5"/>
        <v>365.49</v>
      </c>
      <c r="Q57" s="299">
        <f t="shared" si="5"/>
        <v>28.26</v>
      </c>
      <c r="R57" s="299">
        <f t="shared" si="5"/>
        <v>195.46</v>
      </c>
      <c r="S57" s="299">
        <f t="shared" si="5"/>
        <v>16.38</v>
      </c>
      <c r="T57" s="299">
        <f t="shared" si="5"/>
        <v>48.48</v>
      </c>
      <c r="U57" s="299">
        <f t="shared" si="5"/>
        <v>0</v>
      </c>
      <c r="V57" s="299">
        <f t="shared" si="5"/>
        <v>0</v>
      </c>
      <c r="W57" s="299">
        <f t="shared" si="5"/>
        <v>429.12</v>
      </c>
      <c r="X57" s="299">
        <f t="shared" si="5"/>
        <v>16.2</v>
      </c>
      <c r="Y57" s="299">
        <f t="shared" si="5"/>
        <v>130.63999999999999</v>
      </c>
      <c r="Z57" s="301"/>
      <c r="AA57" s="299"/>
      <c r="AB57" s="23"/>
      <c r="AD57" s="343"/>
    </row>
    <row r="58" spans="1:30" ht="12" customHeight="1">
      <c r="A58" s="405" t="s">
        <v>123</v>
      </c>
      <c r="B58" s="418" t="s">
        <v>45</v>
      </c>
      <c r="C58" s="419">
        <f>U형측구현황!Q24</f>
        <v>135</v>
      </c>
      <c r="D58" s="420"/>
      <c r="E58" s="280"/>
      <c r="F58" s="281">
        <f>'U형측구 단위수량(형식6_옹벽상단)'!AI15</f>
        <v>0.22500000000000001</v>
      </c>
      <c r="G58" s="281"/>
      <c r="H58" s="281"/>
      <c r="I58" s="281">
        <f>'U형측구 단위수량(형식6_옹벽상단)'!AI18</f>
        <v>1.9000000000000001</v>
      </c>
      <c r="J58" s="281"/>
      <c r="K58" s="281"/>
      <c r="L58" s="281"/>
      <c r="M58" s="284"/>
      <c r="N58" s="281"/>
      <c r="O58" s="281"/>
      <c r="P58" s="281"/>
      <c r="Q58" s="281"/>
      <c r="R58" s="281"/>
      <c r="S58" s="281"/>
      <c r="T58" s="281"/>
      <c r="U58" s="281"/>
      <c r="V58" s="281"/>
      <c r="W58" s="281">
        <f>'U형측구 단위수량(형식6_옹벽상단)'!AI22</f>
        <v>0.7</v>
      </c>
      <c r="X58" s="281">
        <f>'U형측구 단위수량(형식6_옹벽상단)'!AI26</f>
        <v>1.7999999999999999E-2</v>
      </c>
      <c r="Y58" s="281">
        <f>'U형측구 단위수량(형식6_옹벽상단)'!AI30</f>
        <v>0.25</v>
      </c>
      <c r="Z58" s="281"/>
      <c r="AA58" s="281"/>
      <c r="AB58" s="373"/>
      <c r="AD58" s="344" t="s">
        <v>108</v>
      </c>
    </row>
    <row r="59" spans="1:30" ht="12" customHeight="1">
      <c r="A59" s="405"/>
      <c r="B59" s="418"/>
      <c r="C59" s="390"/>
      <c r="D59" s="391"/>
      <c r="E59" s="279">
        <f>ROUNDDOWN($C$58*E58,2)</f>
        <v>0</v>
      </c>
      <c r="F59" s="235">
        <f>ROUNDDOWN($C$58*F58,2)</f>
        <v>30.37</v>
      </c>
      <c r="G59" s="235">
        <f>ROUNDDOWN($C$58*G58,2)</f>
        <v>0</v>
      </c>
      <c r="H59" s="224"/>
      <c r="I59" s="235">
        <f>ROUNDDOWN($C$58*I58,2)</f>
        <v>256.5</v>
      </c>
      <c r="J59" s="235">
        <f>ROUNDDOWN($C$58*J58,2)</f>
        <v>0</v>
      </c>
      <c r="K59" s="224"/>
      <c r="L59" s="235">
        <f>ROUNDDOWN($C$58*L58,2)</f>
        <v>0</v>
      </c>
      <c r="M59" s="238"/>
      <c r="N59" s="214"/>
      <c r="O59" s="235">
        <f>ROUNDDOWN($C$58*O58,2)</f>
        <v>0</v>
      </c>
      <c r="P59" s="235">
        <f>ROUNDDOWN($C$58*P58,2)</f>
        <v>0</v>
      </c>
      <c r="Q59" s="213"/>
      <c r="R59" s="235">
        <f>ROUNDDOWN($C$58*R58,2)</f>
        <v>0</v>
      </c>
      <c r="S59" s="213"/>
      <c r="T59" s="224"/>
      <c r="U59" s="235"/>
      <c r="V59" s="235">
        <f t="shared" ref="V59:AA59" si="6">ROUNDDOWN($C$58*V58,2)</f>
        <v>0</v>
      </c>
      <c r="W59" s="235">
        <f t="shared" si="6"/>
        <v>94.5</v>
      </c>
      <c r="X59" s="235">
        <f t="shared" si="6"/>
        <v>2.4300000000000002</v>
      </c>
      <c r="Y59" s="235">
        <f t="shared" si="6"/>
        <v>33.75</v>
      </c>
      <c r="Z59" s="235">
        <f t="shared" si="6"/>
        <v>0</v>
      </c>
      <c r="AA59" s="235">
        <f t="shared" si="6"/>
        <v>0</v>
      </c>
      <c r="AB59" s="374"/>
    </row>
    <row r="60" spans="1:30" ht="12" customHeight="1">
      <c r="A60" s="376" t="s">
        <v>89</v>
      </c>
      <c r="B60" s="377"/>
      <c r="C60" s="377"/>
      <c r="D60" s="378"/>
      <c r="E60" s="310">
        <f t="shared" ref="E60:P60" si="7">E59</f>
        <v>0</v>
      </c>
      <c r="F60" s="311">
        <f t="shared" si="7"/>
        <v>30.37</v>
      </c>
      <c r="G60" s="311">
        <f t="shared" si="7"/>
        <v>0</v>
      </c>
      <c r="H60" s="311">
        <f t="shared" si="7"/>
        <v>0</v>
      </c>
      <c r="I60" s="311">
        <f t="shared" si="7"/>
        <v>256.5</v>
      </c>
      <c r="J60" s="311">
        <f t="shared" si="7"/>
        <v>0</v>
      </c>
      <c r="K60" s="311">
        <f t="shared" si="7"/>
        <v>0</v>
      </c>
      <c r="L60" s="300">
        <f t="shared" si="7"/>
        <v>0</v>
      </c>
      <c r="M60" s="300">
        <f t="shared" si="7"/>
        <v>0</v>
      </c>
      <c r="N60" s="300">
        <f t="shared" si="7"/>
        <v>0</v>
      </c>
      <c r="O60" s="311">
        <f t="shared" si="7"/>
        <v>0</v>
      </c>
      <c r="P60" s="311">
        <f t="shared" si="7"/>
        <v>0</v>
      </c>
      <c r="Q60" s="311"/>
      <c r="R60" s="311">
        <f t="shared" ref="R60:AA60" si="8">R59</f>
        <v>0</v>
      </c>
      <c r="S60" s="311">
        <f t="shared" si="8"/>
        <v>0</v>
      </c>
      <c r="T60" s="311">
        <f t="shared" si="8"/>
        <v>0</v>
      </c>
      <c r="U60" s="311">
        <f t="shared" si="8"/>
        <v>0</v>
      </c>
      <c r="V60" s="311">
        <f t="shared" si="8"/>
        <v>0</v>
      </c>
      <c r="W60" s="311">
        <f t="shared" si="8"/>
        <v>94.5</v>
      </c>
      <c r="X60" s="311">
        <f t="shared" si="8"/>
        <v>2.4300000000000002</v>
      </c>
      <c r="Y60" s="311">
        <f t="shared" si="8"/>
        <v>33.75</v>
      </c>
      <c r="Z60" s="311">
        <f t="shared" si="8"/>
        <v>0</v>
      </c>
      <c r="AA60" s="311">
        <f t="shared" si="8"/>
        <v>0</v>
      </c>
      <c r="AB60" s="375"/>
    </row>
    <row r="61" spans="1:30" ht="12" customHeight="1">
      <c r="A61" s="405" t="s">
        <v>117</v>
      </c>
      <c r="B61" s="418" t="s">
        <v>45</v>
      </c>
      <c r="C61" s="419">
        <f>U형측구현황!R24</f>
        <v>82.8</v>
      </c>
      <c r="D61" s="420"/>
      <c r="E61" s="239"/>
      <c r="F61" s="240">
        <f>'U형측구 단위수량(형식7_500x500)'!AI15</f>
        <v>0.27</v>
      </c>
      <c r="G61" s="241"/>
      <c r="H61" s="241"/>
      <c r="I61" s="240">
        <f>'U형측구 단위수량(형식7_500x500)'!AI18</f>
        <v>2.2999999999999998</v>
      </c>
      <c r="J61" s="241"/>
      <c r="K61" s="206"/>
      <c r="L61" s="242"/>
      <c r="M61" s="209"/>
      <c r="N61" s="209"/>
      <c r="O61" s="313">
        <f>'U형측구 단위수량(형식7_500x500)'!AI33</f>
        <v>1.4630000000000001</v>
      </c>
      <c r="P61" s="313">
        <f>'U형측구 단위수량(형식7_500x500)'!AI36</f>
        <v>0.94299999999999995</v>
      </c>
      <c r="Q61" s="241"/>
      <c r="R61" s="313">
        <f>'U형측구 단위수량(형식7_500x500)'!AI39</f>
        <v>0.52</v>
      </c>
      <c r="S61" s="241"/>
      <c r="T61" s="241"/>
      <c r="U61" s="243"/>
      <c r="V61" s="243"/>
      <c r="W61" s="243">
        <f>'U형측구 단위수량(형식7_500x500)'!AI22</f>
        <v>0.8</v>
      </c>
      <c r="X61" s="244">
        <f>'U형측구 단위수량(형식7_500x500)'!AI26</f>
        <v>2.1999999999999999E-2</v>
      </c>
      <c r="Y61" s="244">
        <f>'U형측구 단위수량(형식7_500x500)'!AI30</f>
        <v>0.3</v>
      </c>
      <c r="Z61" s="244"/>
      <c r="AA61" s="243"/>
      <c r="AB61" s="379" t="s">
        <v>111</v>
      </c>
      <c r="AD61" s="344" t="s">
        <v>108</v>
      </c>
    </row>
    <row r="62" spans="1:30" ht="12" customHeight="1">
      <c r="A62" s="405"/>
      <c r="B62" s="418"/>
      <c r="C62" s="390"/>
      <c r="D62" s="391"/>
      <c r="E62" s="279">
        <f>ROUNDDOWN($C$61*E61,2)</f>
        <v>0</v>
      </c>
      <c r="F62" s="235">
        <f>ROUNDDOWN($C$61*F61,2)</f>
        <v>22.35</v>
      </c>
      <c r="G62" s="224"/>
      <c r="H62" s="224"/>
      <c r="I62" s="235">
        <f>ROUNDDOWN($C$61*I61,2)</f>
        <v>190.44</v>
      </c>
      <c r="J62" s="235">
        <f>ROUNDDOWN($C$61*J61,2)</f>
        <v>0</v>
      </c>
      <c r="K62" s="224"/>
      <c r="L62" s="235">
        <f>ROUNDDOWN($C$61*L61,2)</f>
        <v>0</v>
      </c>
      <c r="M62" s="238"/>
      <c r="N62" s="214"/>
      <c r="O62" s="235">
        <f>ROUNDDOWN($C$61*O61,2)</f>
        <v>121.13</v>
      </c>
      <c r="P62" s="235">
        <f>ROUNDDOWN($C$61*P61,2)</f>
        <v>78.08</v>
      </c>
      <c r="Q62" s="213"/>
      <c r="R62" s="235">
        <f>ROUNDDOWN($C$61*R61,2)</f>
        <v>43.05</v>
      </c>
      <c r="S62" s="213"/>
      <c r="T62" s="224"/>
      <c r="U62" s="235"/>
      <c r="V62" s="235">
        <f t="shared" ref="V62:AA62" si="9">ROUNDDOWN($C$61*V61,2)</f>
        <v>0</v>
      </c>
      <c r="W62" s="235">
        <f t="shared" si="9"/>
        <v>66.239999999999995</v>
      </c>
      <c r="X62" s="235">
        <f t="shared" si="9"/>
        <v>1.82</v>
      </c>
      <c r="Y62" s="235">
        <f t="shared" si="9"/>
        <v>24.84</v>
      </c>
      <c r="Z62" s="235">
        <f t="shared" si="9"/>
        <v>0</v>
      </c>
      <c r="AA62" s="235">
        <f t="shared" si="9"/>
        <v>0</v>
      </c>
      <c r="AB62" s="374"/>
    </row>
    <row r="63" spans="1:30" ht="12" customHeight="1">
      <c r="A63" s="376" t="s">
        <v>89</v>
      </c>
      <c r="B63" s="377"/>
      <c r="C63" s="377"/>
      <c r="D63" s="378"/>
      <c r="E63" s="310">
        <f t="shared" ref="E63:P63" si="10">E62</f>
        <v>0</v>
      </c>
      <c r="F63" s="311">
        <f t="shared" si="10"/>
        <v>22.35</v>
      </c>
      <c r="G63" s="311">
        <f t="shared" si="10"/>
        <v>0</v>
      </c>
      <c r="H63" s="311">
        <f t="shared" si="10"/>
        <v>0</v>
      </c>
      <c r="I63" s="311">
        <f t="shared" si="10"/>
        <v>190.44</v>
      </c>
      <c r="J63" s="311">
        <f t="shared" si="10"/>
        <v>0</v>
      </c>
      <c r="K63" s="311">
        <f t="shared" si="10"/>
        <v>0</v>
      </c>
      <c r="L63" s="311">
        <f t="shared" si="10"/>
        <v>0</v>
      </c>
      <c r="M63" s="311">
        <f t="shared" si="10"/>
        <v>0</v>
      </c>
      <c r="N63" s="311">
        <f t="shared" si="10"/>
        <v>0</v>
      </c>
      <c r="O63" s="311">
        <f t="shared" si="10"/>
        <v>121.13</v>
      </c>
      <c r="P63" s="311">
        <f t="shared" si="10"/>
        <v>78.08</v>
      </c>
      <c r="Q63" s="311"/>
      <c r="R63" s="311">
        <f t="shared" ref="R63:AA63" si="11">R62</f>
        <v>43.05</v>
      </c>
      <c r="S63" s="311">
        <f t="shared" si="11"/>
        <v>0</v>
      </c>
      <c r="T63" s="311">
        <f t="shared" si="11"/>
        <v>0</v>
      </c>
      <c r="U63" s="311">
        <f t="shared" si="11"/>
        <v>0</v>
      </c>
      <c r="V63" s="311">
        <f t="shared" si="11"/>
        <v>0</v>
      </c>
      <c r="W63" s="311">
        <f t="shared" si="11"/>
        <v>66.239999999999995</v>
      </c>
      <c r="X63" s="311">
        <f t="shared" si="11"/>
        <v>1.82</v>
      </c>
      <c r="Y63" s="311">
        <f t="shared" si="11"/>
        <v>24.84</v>
      </c>
      <c r="Z63" s="311">
        <f t="shared" si="11"/>
        <v>0</v>
      </c>
      <c r="AA63" s="311">
        <f t="shared" si="11"/>
        <v>0</v>
      </c>
      <c r="AB63" s="375"/>
    </row>
    <row r="64" spans="1:30" ht="12" customHeight="1">
      <c r="A64" s="405" t="s">
        <v>121</v>
      </c>
      <c r="B64" s="418" t="s">
        <v>45</v>
      </c>
      <c r="C64" s="419">
        <f>U형측구현황!S24</f>
        <v>66.900000000000006</v>
      </c>
      <c r="D64" s="420"/>
      <c r="E64" s="239"/>
      <c r="F64" s="240">
        <f>'U형측구 단위수량(형식8_600x600)'!AI15</f>
        <v>0.315</v>
      </c>
      <c r="G64" s="241"/>
      <c r="H64" s="241"/>
      <c r="I64" s="240">
        <f>'U형측구 단위수량(형식8_600x600)'!AI18</f>
        <v>2.7</v>
      </c>
      <c r="J64" s="241"/>
      <c r="K64" s="206"/>
      <c r="L64" s="242"/>
      <c r="M64" s="209"/>
      <c r="N64" s="209"/>
      <c r="O64" s="313">
        <f>'U형측구 단위수량(형식8_600x600)'!AI33</f>
        <v>1.8380000000000001</v>
      </c>
      <c r="P64" s="313">
        <f>'U형측구 단위수량(형식8_600x600)'!AI36</f>
        <v>1.163</v>
      </c>
      <c r="Q64" s="241"/>
      <c r="R64" s="313">
        <f>'U형측구 단위수량(형식8_600x600)'!AI39</f>
        <v>0.67500000000000004</v>
      </c>
      <c r="S64" s="241"/>
      <c r="T64" s="241"/>
      <c r="U64" s="243"/>
      <c r="V64" s="243"/>
      <c r="W64" s="243">
        <f>'U형측구 단위수량(형식8_600x600)'!AI22</f>
        <v>0.9</v>
      </c>
      <c r="X64" s="244">
        <f>'U형측구 단위수량(형식8_600x600)'!AI26</f>
        <v>2.5999999999999999E-2</v>
      </c>
      <c r="Y64" s="244">
        <f>'U형측구 단위수량(형식8_600x600)'!AI30</f>
        <v>0.35</v>
      </c>
      <c r="Z64" s="244"/>
      <c r="AA64" s="243"/>
      <c r="AB64" s="379" t="s">
        <v>111</v>
      </c>
      <c r="AD64" s="344" t="s">
        <v>108</v>
      </c>
    </row>
    <row r="65" spans="1:30" ht="12" customHeight="1">
      <c r="A65" s="405"/>
      <c r="B65" s="418"/>
      <c r="C65" s="390"/>
      <c r="D65" s="391"/>
      <c r="E65" s="235">
        <f>ROUNDDOWN($C$64*E64,2)</f>
        <v>0</v>
      </c>
      <c r="F65" s="235">
        <f>ROUNDDOWN($C$64*F64,2)</f>
        <v>21.07</v>
      </c>
      <c r="G65" s="224"/>
      <c r="H65" s="224"/>
      <c r="I65" s="235">
        <f>ROUNDDOWN($C$64*I64,2)</f>
        <v>180.63</v>
      </c>
      <c r="J65" s="235">
        <f>ROUNDDOWN($C$64*J64,2)</f>
        <v>0</v>
      </c>
      <c r="K65" s="224"/>
      <c r="L65" s="235">
        <f>ROUNDDOWN($C$64*L64,2)</f>
        <v>0</v>
      </c>
      <c r="M65" s="238"/>
      <c r="N65" s="214"/>
      <c r="O65" s="235">
        <f>ROUNDDOWN($C$64*O64,2)</f>
        <v>122.96</v>
      </c>
      <c r="P65" s="235">
        <f>ROUNDDOWN($C$64*P64,2)</f>
        <v>77.8</v>
      </c>
      <c r="Q65" s="213"/>
      <c r="R65" s="235">
        <f>ROUNDDOWN($C$64*R64,2)</f>
        <v>45.15</v>
      </c>
      <c r="S65" s="213"/>
      <c r="T65" s="224"/>
      <c r="U65" s="235"/>
      <c r="V65" s="235">
        <f t="shared" ref="V65:AA65" si="12">ROUNDDOWN($C$64*V64,2)</f>
        <v>0</v>
      </c>
      <c r="W65" s="235">
        <f t="shared" si="12"/>
        <v>60.21</v>
      </c>
      <c r="X65" s="235">
        <f t="shared" si="12"/>
        <v>1.73</v>
      </c>
      <c r="Y65" s="235">
        <f t="shared" si="12"/>
        <v>23.41</v>
      </c>
      <c r="Z65" s="235">
        <f t="shared" si="12"/>
        <v>0</v>
      </c>
      <c r="AA65" s="235">
        <f t="shared" si="12"/>
        <v>0</v>
      </c>
      <c r="AB65" s="374"/>
    </row>
    <row r="66" spans="1:30" ht="12" customHeight="1">
      <c r="A66" s="376" t="s">
        <v>89</v>
      </c>
      <c r="B66" s="377"/>
      <c r="C66" s="377"/>
      <c r="D66" s="378"/>
      <c r="E66" s="310">
        <f t="shared" ref="E66:P66" si="13">E65</f>
        <v>0</v>
      </c>
      <c r="F66" s="311">
        <f t="shared" si="13"/>
        <v>21.07</v>
      </c>
      <c r="G66" s="311">
        <f t="shared" si="13"/>
        <v>0</v>
      </c>
      <c r="H66" s="311">
        <f t="shared" si="13"/>
        <v>0</v>
      </c>
      <c r="I66" s="311">
        <f t="shared" si="13"/>
        <v>180.63</v>
      </c>
      <c r="J66" s="311">
        <f t="shared" si="13"/>
        <v>0</v>
      </c>
      <c r="K66" s="311">
        <f t="shared" si="13"/>
        <v>0</v>
      </c>
      <c r="L66" s="311">
        <f t="shared" si="13"/>
        <v>0</v>
      </c>
      <c r="M66" s="311">
        <f t="shared" si="13"/>
        <v>0</v>
      </c>
      <c r="N66" s="311">
        <f t="shared" si="13"/>
        <v>0</v>
      </c>
      <c r="O66" s="311">
        <f t="shared" si="13"/>
        <v>122.96</v>
      </c>
      <c r="P66" s="311">
        <f t="shared" si="13"/>
        <v>77.8</v>
      </c>
      <c r="Q66" s="311"/>
      <c r="R66" s="311">
        <f t="shared" ref="R66:AA66" si="14">R65</f>
        <v>45.15</v>
      </c>
      <c r="S66" s="311">
        <f t="shared" si="14"/>
        <v>0</v>
      </c>
      <c r="T66" s="311">
        <f t="shared" si="14"/>
        <v>0</v>
      </c>
      <c r="U66" s="311">
        <f t="shared" si="14"/>
        <v>0</v>
      </c>
      <c r="V66" s="311">
        <f t="shared" si="14"/>
        <v>0</v>
      </c>
      <c r="W66" s="311">
        <f t="shared" si="14"/>
        <v>60.21</v>
      </c>
      <c r="X66" s="311">
        <f t="shared" si="14"/>
        <v>1.73</v>
      </c>
      <c r="Y66" s="311">
        <f t="shared" si="14"/>
        <v>23.41</v>
      </c>
      <c r="Z66" s="311">
        <f t="shared" si="14"/>
        <v>0</v>
      </c>
      <c r="AA66" s="311">
        <f t="shared" si="14"/>
        <v>0</v>
      </c>
      <c r="AB66" s="375"/>
    </row>
    <row r="67" spans="1:30" ht="12" customHeight="1">
      <c r="A67" s="405" t="s">
        <v>118</v>
      </c>
      <c r="B67" s="418" t="s">
        <v>45</v>
      </c>
      <c r="C67" s="419">
        <f>U형측구현황!T24</f>
        <v>70.099999999999994</v>
      </c>
      <c r="D67" s="420"/>
      <c r="E67" s="239"/>
      <c r="F67" s="240">
        <f>'U형측구 단위수량(형식-9_보강토옹벽상단)'!AI15</f>
        <v>0.16500000000000001</v>
      </c>
      <c r="G67" s="241"/>
      <c r="H67" s="241"/>
      <c r="I67" s="240">
        <f>'U형측구 단위수량(형식-9_보강토옹벽상단)'!AI18</f>
        <v>1.1000000000000001</v>
      </c>
      <c r="J67" s="241"/>
      <c r="K67" s="206"/>
      <c r="L67" s="242"/>
      <c r="M67" s="209"/>
      <c r="N67" s="209"/>
      <c r="O67" s="313"/>
      <c r="P67" s="313"/>
      <c r="Q67" s="241"/>
      <c r="R67" s="313"/>
      <c r="S67" s="241"/>
      <c r="T67" s="241"/>
      <c r="U67" s="243"/>
      <c r="V67" s="243"/>
      <c r="W67" s="243">
        <f>'U형측구 단위수량(형식-9_보강토옹벽상단)'!AI22</f>
        <v>0.7</v>
      </c>
      <c r="X67" s="244">
        <f>'U형측구 단위수량(형식-9_보강토옹벽상단)'!AI26</f>
        <v>1.2999999999999999E-2</v>
      </c>
      <c r="Y67" s="244">
        <f>'U형측구 단위수량(형식-9_보강토옹벽상단)'!AI30</f>
        <v>0.183</v>
      </c>
      <c r="Z67" s="244"/>
      <c r="AA67" s="243"/>
      <c r="AB67" s="373" t="s">
        <v>176</v>
      </c>
      <c r="AD67" s="344" t="s">
        <v>108</v>
      </c>
    </row>
    <row r="68" spans="1:30" ht="12" customHeight="1">
      <c r="A68" s="405"/>
      <c r="B68" s="418"/>
      <c r="C68" s="390"/>
      <c r="D68" s="391"/>
      <c r="E68" s="235">
        <f>ROUNDDOWN($C$64*E67,2)</f>
        <v>0</v>
      </c>
      <c r="F68" s="235">
        <f>ROUNDDOWN($C$64*F67,2)</f>
        <v>11.03</v>
      </c>
      <c r="G68" s="224"/>
      <c r="H68" s="224"/>
      <c r="I68" s="235">
        <f>ROUNDDOWN($C$64*I67,2)</f>
        <v>73.59</v>
      </c>
      <c r="J68" s="235">
        <f>ROUNDDOWN($C$64*J67,2)</f>
        <v>0</v>
      </c>
      <c r="K68" s="224"/>
      <c r="L68" s="235">
        <f>ROUNDDOWN($C$64*L67,2)</f>
        <v>0</v>
      </c>
      <c r="M68" s="238"/>
      <c r="N68" s="214"/>
      <c r="O68" s="235">
        <f>ROUNDDOWN($C$64*O67,2)</f>
        <v>0</v>
      </c>
      <c r="P68" s="235">
        <f>ROUNDDOWN($C$64*P67,2)</f>
        <v>0</v>
      </c>
      <c r="Q68" s="213"/>
      <c r="R68" s="235">
        <f>ROUNDDOWN($C$64*R67,2)</f>
        <v>0</v>
      </c>
      <c r="S68" s="213"/>
      <c r="T68" s="224"/>
      <c r="U68" s="235"/>
      <c r="V68" s="235">
        <f t="shared" ref="V68:AA68" si="15">ROUNDDOWN($C$64*V67,2)</f>
        <v>0</v>
      </c>
      <c r="W68" s="235">
        <f t="shared" si="15"/>
        <v>46.83</v>
      </c>
      <c r="X68" s="235">
        <f t="shared" si="15"/>
        <v>0.86</v>
      </c>
      <c r="Y68" s="235">
        <f t="shared" si="15"/>
        <v>12.24</v>
      </c>
      <c r="Z68" s="235">
        <f t="shared" si="15"/>
        <v>0</v>
      </c>
      <c r="AA68" s="235">
        <f t="shared" si="15"/>
        <v>0</v>
      </c>
      <c r="AB68" s="374"/>
    </row>
    <row r="69" spans="1:30" ht="12" customHeight="1">
      <c r="A69" s="376" t="s">
        <v>89</v>
      </c>
      <c r="B69" s="377"/>
      <c r="C69" s="377"/>
      <c r="D69" s="378"/>
      <c r="E69" s="310">
        <f t="shared" ref="E69:P69" si="16">E68</f>
        <v>0</v>
      </c>
      <c r="F69" s="311">
        <f t="shared" si="16"/>
        <v>11.03</v>
      </c>
      <c r="G69" s="311">
        <f t="shared" si="16"/>
        <v>0</v>
      </c>
      <c r="H69" s="311">
        <f t="shared" si="16"/>
        <v>0</v>
      </c>
      <c r="I69" s="311">
        <f t="shared" si="16"/>
        <v>73.59</v>
      </c>
      <c r="J69" s="311">
        <f t="shared" si="16"/>
        <v>0</v>
      </c>
      <c r="K69" s="311">
        <f t="shared" si="16"/>
        <v>0</v>
      </c>
      <c r="L69" s="311">
        <f t="shared" si="16"/>
        <v>0</v>
      </c>
      <c r="M69" s="311">
        <f t="shared" si="16"/>
        <v>0</v>
      </c>
      <c r="N69" s="311">
        <f t="shared" si="16"/>
        <v>0</v>
      </c>
      <c r="O69" s="311">
        <f t="shared" si="16"/>
        <v>0</v>
      </c>
      <c r="P69" s="311">
        <f t="shared" si="16"/>
        <v>0</v>
      </c>
      <c r="Q69" s="311"/>
      <c r="R69" s="311">
        <f t="shared" ref="R69:AA69" si="17">R68</f>
        <v>0</v>
      </c>
      <c r="S69" s="311">
        <f t="shared" si="17"/>
        <v>0</v>
      </c>
      <c r="T69" s="311">
        <f t="shared" si="17"/>
        <v>0</v>
      </c>
      <c r="U69" s="311">
        <f t="shared" si="17"/>
        <v>0</v>
      </c>
      <c r="V69" s="311">
        <f t="shared" si="17"/>
        <v>0</v>
      </c>
      <c r="W69" s="311">
        <f t="shared" si="17"/>
        <v>46.83</v>
      </c>
      <c r="X69" s="311">
        <f t="shared" si="17"/>
        <v>0.86</v>
      </c>
      <c r="Y69" s="311">
        <f t="shared" si="17"/>
        <v>12.24</v>
      </c>
      <c r="Z69" s="311">
        <f t="shared" si="17"/>
        <v>0</v>
      </c>
      <c r="AA69" s="311">
        <f t="shared" si="17"/>
        <v>0</v>
      </c>
      <c r="AB69" s="375"/>
    </row>
    <row r="70" spans="1:30" s="314" customFormat="1" ht="20.100000000000001" customHeight="1">
      <c r="A70" s="412" t="s">
        <v>64</v>
      </c>
      <c r="B70" s="413"/>
      <c r="C70" s="414">
        <f>SUMIF($AD$5:$AD$69,"U",$C$5:$C$69)</f>
        <v>831.6</v>
      </c>
      <c r="D70" s="415"/>
      <c r="E70" s="306">
        <f t="shared" ref="E70:AA70" si="18">SUMIF($A$5:$A$69,"소  계",E$5:E$69)</f>
        <v>153.04</v>
      </c>
      <c r="F70" s="306">
        <f t="shared" si="18"/>
        <v>84.82</v>
      </c>
      <c r="G70" s="306">
        <f t="shared" si="18"/>
        <v>0</v>
      </c>
      <c r="H70" s="306">
        <f t="shared" si="18"/>
        <v>0</v>
      </c>
      <c r="I70" s="306">
        <f t="shared" si="18"/>
        <v>1320.9999999999998</v>
      </c>
      <c r="J70" s="306">
        <f t="shared" si="18"/>
        <v>497.77</v>
      </c>
      <c r="K70" s="306">
        <f t="shared" si="18"/>
        <v>0</v>
      </c>
      <c r="L70" s="306">
        <f t="shared" si="18"/>
        <v>0</v>
      </c>
      <c r="M70" s="306">
        <f t="shared" si="18"/>
        <v>0.79</v>
      </c>
      <c r="N70" s="306">
        <f t="shared" si="18"/>
        <v>0</v>
      </c>
      <c r="O70" s="306">
        <f t="shared" si="18"/>
        <v>869.91000000000008</v>
      </c>
      <c r="P70" s="306">
        <f t="shared" si="18"/>
        <v>521.37</v>
      </c>
      <c r="Q70" s="306">
        <f t="shared" si="18"/>
        <v>28.26</v>
      </c>
      <c r="R70" s="306">
        <f t="shared" si="18"/>
        <v>283.65999999999997</v>
      </c>
      <c r="S70" s="306">
        <f t="shared" si="18"/>
        <v>16.38</v>
      </c>
      <c r="T70" s="306">
        <f t="shared" si="18"/>
        <v>48.48</v>
      </c>
      <c r="U70" s="306">
        <f t="shared" si="18"/>
        <v>0</v>
      </c>
      <c r="V70" s="306">
        <f t="shared" si="18"/>
        <v>0</v>
      </c>
      <c r="W70" s="306">
        <f t="shared" si="18"/>
        <v>696.90000000000009</v>
      </c>
      <c r="X70" s="306">
        <f t="shared" si="18"/>
        <v>23.04</v>
      </c>
      <c r="Y70" s="306">
        <f t="shared" si="18"/>
        <v>224.88</v>
      </c>
      <c r="Z70" s="306">
        <f t="shared" si="18"/>
        <v>0</v>
      </c>
      <c r="AA70" s="306">
        <f t="shared" si="18"/>
        <v>0</v>
      </c>
      <c r="AB70" s="307"/>
      <c r="AD70" s="344"/>
    </row>
  </sheetData>
  <mergeCells count="100">
    <mergeCell ref="A50:D50"/>
    <mergeCell ref="A42:A45"/>
    <mergeCell ref="B42:B45"/>
    <mergeCell ref="C42:C45"/>
    <mergeCell ref="D42:D43"/>
    <mergeCell ref="D44:D45"/>
    <mergeCell ref="A46:A49"/>
    <mergeCell ref="B46:B49"/>
    <mergeCell ref="C46:C49"/>
    <mergeCell ref="D46:D47"/>
    <mergeCell ref="D48:D49"/>
    <mergeCell ref="A37:D37"/>
    <mergeCell ref="A38:A41"/>
    <mergeCell ref="B38:B41"/>
    <mergeCell ref="C38:C41"/>
    <mergeCell ref="D38:D39"/>
    <mergeCell ref="D40:D41"/>
    <mergeCell ref="A29:A32"/>
    <mergeCell ref="B29:B32"/>
    <mergeCell ref="C29:C32"/>
    <mergeCell ref="D29:D30"/>
    <mergeCell ref="D31:D32"/>
    <mergeCell ref="A33:A36"/>
    <mergeCell ref="B33:B36"/>
    <mergeCell ref="C33:C36"/>
    <mergeCell ref="D33:D34"/>
    <mergeCell ref="D35:D36"/>
    <mergeCell ref="A24:D24"/>
    <mergeCell ref="A25:A28"/>
    <mergeCell ref="B25:B28"/>
    <mergeCell ref="C25:C28"/>
    <mergeCell ref="D25:D26"/>
    <mergeCell ref="D27:D28"/>
    <mergeCell ref="A16:A19"/>
    <mergeCell ref="B16:B19"/>
    <mergeCell ref="C16:C19"/>
    <mergeCell ref="D16:D17"/>
    <mergeCell ref="D18:D19"/>
    <mergeCell ref="A20:A23"/>
    <mergeCell ref="B20:B23"/>
    <mergeCell ref="C20:C23"/>
    <mergeCell ref="D20:D21"/>
    <mergeCell ref="D22:D23"/>
    <mergeCell ref="C9:D10"/>
    <mergeCell ref="A11:D11"/>
    <mergeCell ref="A12:A15"/>
    <mergeCell ref="B12:B15"/>
    <mergeCell ref="C12:C15"/>
    <mergeCell ref="D12:D13"/>
    <mergeCell ref="D14:D15"/>
    <mergeCell ref="A57:D57"/>
    <mergeCell ref="C58:D59"/>
    <mergeCell ref="B55:B56"/>
    <mergeCell ref="B51:B52"/>
    <mergeCell ref="B53:B54"/>
    <mergeCell ref="A70:B70"/>
    <mergeCell ref="C70:D70"/>
    <mergeCell ref="C55:D56"/>
    <mergeCell ref="B58:B59"/>
    <mergeCell ref="A58:A59"/>
    <mergeCell ref="A61:A62"/>
    <mergeCell ref="B61:B62"/>
    <mergeCell ref="C61:D62"/>
    <mergeCell ref="A64:A65"/>
    <mergeCell ref="B64:B65"/>
    <mergeCell ref="C64:D65"/>
    <mergeCell ref="A69:D69"/>
    <mergeCell ref="A67:A68"/>
    <mergeCell ref="B67:B68"/>
    <mergeCell ref="C67:D68"/>
    <mergeCell ref="A51:A56"/>
    <mergeCell ref="O2:O3"/>
    <mergeCell ref="C53:D54"/>
    <mergeCell ref="C2:D4"/>
    <mergeCell ref="A2:A4"/>
    <mergeCell ref="B2:B4"/>
    <mergeCell ref="E2:G2"/>
    <mergeCell ref="I2:K2"/>
    <mergeCell ref="A5:A6"/>
    <mergeCell ref="B5:B6"/>
    <mergeCell ref="C5:D6"/>
    <mergeCell ref="A7:A8"/>
    <mergeCell ref="B7:B8"/>
    <mergeCell ref="C7:D8"/>
    <mergeCell ref="A9:A10"/>
    <mergeCell ref="B9:B10"/>
    <mergeCell ref="C51:D52"/>
    <mergeCell ref="P2:P3"/>
    <mergeCell ref="W1:AB1"/>
    <mergeCell ref="AB2:AB4"/>
    <mergeCell ref="Z2:AA2"/>
    <mergeCell ref="R2:T2"/>
    <mergeCell ref="Q2:Q3"/>
    <mergeCell ref="AB67:AB69"/>
    <mergeCell ref="A66:D66"/>
    <mergeCell ref="AB58:AB60"/>
    <mergeCell ref="AB61:AB63"/>
    <mergeCell ref="AB64:AB66"/>
    <mergeCell ref="A63:D63"/>
    <mergeCell ref="A60:D60"/>
  </mergeCells>
  <phoneticPr fontId="84" type="noConversion"/>
  <printOptions horizontalCentered="1"/>
  <pageMargins left="0.31486111879348755" right="0.19666667282581329" top="0.90541666746139526" bottom="0.35430556535720825" header="0.55097222328186035" footer="0"/>
  <pageSetup paperSize="9" scale="90" fitToHeight="0" orientation="landscape" blackAndWhite="1" r:id="rId1"/>
  <headerFooter alignWithMargins="0">
    <oddHeader>&amp;C&amp;"돋움,Bold"&amp;16U형측구 수량 집계표</oddHead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tabColor rgb="FF0070C0"/>
  </sheetPr>
  <dimension ref="A1:AB24"/>
  <sheetViews>
    <sheetView showGridLines="0" showZeros="0" view="pageBreakPreview" zoomScaleNormal="100" zoomScaleSheetLayoutView="100" workbookViewId="0">
      <pane ySplit="3" topLeftCell="A4" activePane="bottomLeft" state="frozen"/>
      <selection activeCell="X76" sqref="X76"/>
      <selection pane="bottomLeft" activeCell="M17" sqref="M17"/>
    </sheetView>
  </sheetViews>
  <sheetFormatPr defaultColWidth="6.21875" defaultRowHeight="20.100000000000001" customHeight="1"/>
  <cols>
    <col min="1" max="1" width="4.77734375" style="1" customWidth="1"/>
    <col min="2" max="3" width="7.77734375" style="2" customWidth="1"/>
    <col min="4" max="4" width="6.33203125" style="1" customWidth="1"/>
    <col min="5" max="5" width="7.21875" style="1" customWidth="1"/>
    <col min="6" max="7" width="7.21875" style="1" hidden="1" customWidth="1"/>
    <col min="8" max="8" width="7.21875" style="1" customWidth="1"/>
    <col min="9" max="10" width="7.21875" style="1" hidden="1" customWidth="1"/>
    <col min="11" max="20" width="7.21875" style="1" customWidth="1"/>
    <col min="21" max="21" width="6" style="1" hidden="1" customWidth="1"/>
    <col min="22" max="22" width="6" style="3" hidden="1" customWidth="1"/>
    <col min="23" max="23" width="10.77734375" style="4" customWidth="1"/>
    <col min="24" max="24" width="6.21875" style="315" bestFit="1" customWidth="1"/>
    <col min="25" max="16384" width="6.21875" style="1"/>
  </cols>
  <sheetData>
    <row r="1" spans="1:28" ht="20.100000000000001" customHeight="1">
      <c r="A1" s="451" t="s">
        <v>10</v>
      </c>
      <c r="B1" s="454" t="s">
        <v>37</v>
      </c>
      <c r="C1" s="454"/>
      <c r="D1" s="456" t="s">
        <v>5</v>
      </c>
      <c r="E1" s="467" t="s">
        <v>68</v>
      </c>
      <c r="F1" s="468"/>
      <c r="G1" s="468"/>
      <c r="H1" s="468"/>
      <c r="I1" s="468"/>
      <c r="J1" s="468"/>
      <c r="K1" s="468"/>
      <c r="L1" s="468"/>
      <c r="M1" s="468"/>
      <c r="N1" s="468"/>
      <c r="O1" s="468"/>
      <c r="P1" s="468"/>
      <c r="Q1" s="468"/>
      <c r="R1" s="468"/>
      <c r="S1" s="254"/>
      <c r="T1" s="254"/>
      <c r="U1" s="254"/>
      <c r="V1" s="201"/>
      <c r="W1" s="459" t="s">
        <v>23</v>
      </c>
    </row>
    <row r="2" spans="1:28" ht="20.100000000000001" customHeight="1">
      <c r="A2" s="452"/>
      <c r="B2" s="455"/>
      <c r="C2" s="455"/>
      <c r="D2" s="457"/>
      <c r="E2" s="462" t="s">
        <v>19</v>
      </c>
      <c r="F2" s="462"/>
      <c r="G2" s="462"/>
      <c r="H2" s="464" t="s">
        <v>90</v>
      </c>
      <c r="I2" s="465"/>
      <c r="J2" s="466"/>
      <c r="K2" s="180" t="s">
        <v>18</v>
      </c>
      <c r="L2" s="180" t="s">
        <v>27</v>
      </c>
      <c r="M2" s="180" t="s">
        <v>20</v>
      </c>
      <c r="N2" s="463" t="s">
        <v>30</v>
      </c>
      <c r="O2" s="463"/>
      <c r="P2" s="463"/>
      <c r="Q2" s="180" t="s">
        <v>24</v>
      </c>
      <c r="R2" s="180" t="s">
        <v>29</v>
      </c>
      <c r="S2" s="180" t="s">
        <v>26</v>
      </c>
      <c r="T2" s="180" t="s">
        <v>28</v>
      </c>
      <c r="U2" s="312" t="s">
        <v>136</v>
      </c>
      <c r="V2" s="312" t="s">
        <v>92</v>
      </c>
      <c r="W2" s="460"/>
    </row>
    <row r="3" spans="1:28" ht="20.100000000000001" customHeight="1">
      <c r="A3" s="453"/>
      <c r="B3" s="346" t="s">
        <v>36</v>
      </c>
      <c r="C3" s="346" t="s">
        <v>38</v>
      </c>
      <c r="D3" s="458"/>
      <c r="E3" s="347" t="s">
        <v>45</v>
      </c>
      <c r="F3" s="348" t="s">
        <v>35</v>
      </c>
      <c r="G3" s="348" t="s">
        <v>34</v>
      </c>
      <c r="H3" s="347" t="s">
        <v>45</v>
      </c>
      <c r="I3" s="348" t="s">
        <v>35</v>
      </c>
      <c r="J3" s="348" t="s">
        <v>34</v>
      </c>
      <c r="K3" s="347" t="s">
        <v>45</v>
      </c>
      <c r="L3" s="347" t="s">
        <v>45</v>
      </c>
      <c r="M3" s="347" t="s">
        <v>45</v>
      </c>
      <c r="N3" s="347" t="s">
        <v>45</v>
      </c>
      <c r="O3" s="347" t="s">
        <v>35</v>
      </c>
      <c r="P3" s="347" t="s">
        <v>34</v>
      </c>
      <c r="Q3" s="347" t="s">
        <v>45</v>
      </c>
      <c r="R3" s="347" t="s">
        <v>45</v>
      </c>
      <c r="S3" s="347" t="s">
        <v>45</v>
      </c>
      <c r="T3" s="347" t="s">
        <v>45</v>
      </c>
      <c r="U3" s="348" t="s">
        <v>45</v>
      </c>
      <c r="V3" s="348" t="s">
        <v>45</v>
      </c>
      <c r="W3" s="461"/>
    </row>
    <row r="4" spans="1:28" ht="20.100000000000001" customHeight="1">
      <c r="A4" s="349">
        <v>1</v>
      </c>
      <c r="B4" s="350">
        <v>8090</v>
      </c>
      <c r="C4" s="350">
        <v>8225</v>
      </c>
      <c r="D4" s="351" t="s">
        <v>14</v>
      </c>
      <c r="E4" s="352"/>
      <c r="F4" s="352"/>
      <c r="G4" s="352"/>
      <c r="H4" s="352"/>
      <c r="I4" s="352"/>
      <c r="J4" s="352"/>
      <c r="K4" s="352"/>
      <c r="L4" s="352"/>
      <c r="M4" s="352"/>
      <c r="N4" s="353"/>
      <c r="O4" s="353"/>
      <c r="P4" s="353"/>
      <c r="Q4" s="354">
        <v>135</v>
      </c>
      <c r="R4" s="353"/>
      <c r="S4" s="353"/>
      <c r="T4" s="353"/>
      <c r="U4" s="353"/>
      <c r="V4" s="352"/>
      <c r="W4" s="278" t="s">
        <v>126</v>
      </c>
      <c r="X4" s="315">
        <v>1</v>
      </c>
    </row>
    <row r="5" spans="1:28" ht="20.100000000000001" customHeight="1">
      <c r="A5" s="257">
        <f t="shared" ref="A5:A12" si="0">A4+1</f>
        <v>2</v>
      </c>
      <c r="B5" s="269">
        <v>10690</v>
      </c>
      <c r="C5" s="345">
        <v>10750</v>
      </c>
      <c r="D5" s="270" t="s">
        <v>14</v>
      </c>
      <c r="E5" s="263"/>
      <c r="F5" s="263"/>
      <c r="G5" s="263"/>
      <c r="H5" s="263"/>
      <c r="I5" s="263"/>
      <c r="J5" s="263"/>
      <c r="K5" s="263"/>
      <c r="L5" s="263"/>
      <c r="M5" s="263"/>
      <c r="N5" s="263"/>
      <c r="O5" s="264"/>
      <c r="P5" s="264"/>
      <c r="Q5" s="264"/>
      <c r="R5" s="264"/>
      <c r="S5" s="264"/>
      <c r="T5" s="271">
        <v>70.099999999999994</v>
      </c>
      <c r="U5" s="264"/>
      <c r="V5" s="263"/>
      <c r="W5" s="278" t="s">
        <v>149</v>
      </c>
      <c r="X5" s="315">
        <v>1</v>
      </c>
    </row>
    <row r="6" spans="1:28" s="260" customFormat="1" ht="20.100000000000001" customHeight="1">
      <c r="A6" s="257">
        <f t="shared" si="0"/>
        <v>3</v>
      </c>
      <c r="B6" s="269">
        <v>12506.25</v>
      </c>
      <c r="C6" s="269">
        <v>12575.54</v>
      </c>
      <c r="D6" s="270" t="s">
        <v>14</v>
      </c>
      <c r="E6" s="263"/>
      <c r="F6" s="263"/>
      <c r="G6" s="263"/>
      <c r="H6" s="263"/>
      <c r="I6" s="263"/>
      <c r="J6" s="263"/>
      <c r="K6" s="263"/>
      <c r="L6" s="263"/>
      <c r="M6" s="263"/>
      <c r="N6" s="271">
        <f>82.8-O6-P6</f>
        <v>19</v>
      </c>
      <c r="O6" s="271">
        <f>12570-12550</f>
        <v>20</v>
      </c>
      <c r="P6" s="271">
        <f>ROUND(12550-B6,1)</f>
        <v>43.8</v>
      </c>
      <c r="Q6" s="264"/>
      <c r="R6" s="264"/>
      <c r="S6" s="264"/>
      <c r="T6" s="264"/>
      <c r="U6" s="264"/>
      <c r="V6" s="263"/>
      <c r="W6" s="256"/>
      <c r="X6" s="316">
        <v>1</v>
      </c>
    </row>
    <row r="7" spans="1:28" s="260" customFormat="1" ht="20.100000000000001" customHeight="1">
      <c r="A7" s="257">
        <f t="shared" si="0"/>
        <v>4</v>
      </c>
      <c r="B7" s="269">
        <v>8972.74</v>
      </c>
      <c r="C7" s="345">
        <v>8983.7099999999991</v>
      </c>
      <c r="D7" s="270" t="s">
        <v>16</v>
      </c>
      <c r="E7" s="263"/>
      <c r="F7" s="263"/>
      <c r="G7" s="263"/>
      <c r="H7" s="263"/>
      <c r="I7" s="263"/>
      <c r="J7" s="263"/>
      <c r="K7" s="263"/>
      <c r="L7" s="263"/>
      <c r="M7" s="263"/>
      <c r="N7" s="271">
        <v>45</v>
      </c>
      <c r="O7" s="264"/>
      <c r="P7" s="264"/>
      <c r="Q7" s="264"/>
      <c r="R7" s="264"/>
      <c r="S7" s="264"/>
      <c r="T7" s="271"/>
      <c r="U7" s="264"/>
      <c r="V7" s="263"/>
      <c r="W7" s="278"/>
      <c r="X7" s="315">
        <v>1</v>
      </c>
    </row>
    <row r="8" spans="1:28" s="260" customFormat="1" ht="20.100000000000001" customHeight="1">
      <c r="A8" s="257">
        <f t="shared" si="0"/>
        <v>5</v>
      </c>
      <c r="B8" s="269">
        <v>9623</v>
      </c>
      <c r="C8" s="269">
        <v>9860</v>
      </c>
      <c r="D8" s="270" t="s">
        <v>16</v>
      </c>
      <c r="E8" s="263"/>
      <c r="F8" s="263"/>
      <c r="G8" s="263"/>
      <c r="H8" s="263"/>
      <c r="I8" s="263"/>
      <c r="J8" s="263"/>
      <c r="K8" s="263"/>
      <c r="L8" s="263"/>
      <c r="M8" s="263"/>
      <c r="N8" s="271">
        <v>240.1</v>
      </c>
      <c r="O8" s="264"/>
      <c r="P8" s="264"/>
      <c r="Q8" s="271"/>
      <c r="R8" s="264"/>
      <c r="S8" s="264"/>
      <c r="T8" s="264"/>
      <c r="U8" s="264"/>
      <c r="V8" s="261"/>
      <c r="W8" s="278"/>
      <c r="X8" s="316">
        <v>1</v>
      </c>
    </row>
    <row r="9" spans="1:28" s="177" customFormat="1" ht="20.100000000000001" customHeight="1">
      <c r="A9" s="257">
        <f t="shared" si="0"/>
        <v>6</v>
      </c>
      <c r="B9" s="269">
        <v>12500</v>
      </c>
      <c r="C9" s="345">
        <v>12571</v>
      </c>
      <c r="D9" s="270" t="s">
        <v>16</v>
      </c>
      <c r="E9" s="263"/>
      <c r="F9" s="263"/>
      <c r="G9" s="263"/>
      <c r="H9" s="263"/>
      <c r="I9" s="263"/>
      <c r="J9" s="263"/>
      <c r="K9" s="263"/>
      <c r="L9" s="263"/>
      <c r="M9" s="263"/>
      <c r="N9" s="271">
        <f>90.6-O9-P9</f>
        <v>35.599999999999994</v>
      </c>
      <c r="O9" s="271">
        <f>12555-12545</f>
        <v>10</v>
      </c>
      <c r="P9" s="271">
        <f>ROUND(12545-B9,1)</f>
        <v>45</v>
      </c>
      <c r="Q9" s="264"/>
      <c r="R9" s="264"/>
      <c r="S9" s="264"/>
      <c r="T9" s="264"/>
      <c r="U9" s="264"/>
      <c r="V9" s="263"/>
      <c r="W9" s="256"/>
      <c r="X9" s="316">
        <v>1</v>
      </c>
    </row>
    <row r="10" spans="1:28" s="177" customFormat="1" ht="20.100000000000001" customHeight="1">
      <c r="A10" s="257">
        <f t="shared" si="0"/>
        <v>7</v>
      </c>
      <c r="B10" s="269">
        <v>125</v>
      </c>
      <c r="C10" s="269">
        <v>184.96</v>
      </c>
      <c r="D10" s="277" t="s">
        <v>6</v>
      </c>
      <c r="E10" s="263"/>
      <c r="F10" s="263"/>
      <c r="G10" s="263"/>
      <c r="H10" s="263"/>
      <c r="I10" s="263"/>
      <c r="J10" s="263"/>
      <c r="K10" s="263"/>
      <c r="L10" s="263"/>
      <c r="M10" s="263"/>
      <c r="N10" s="271"/>
      <c r="O10" s="264"/>
      <c r="P10" s="264"/>
      <c r="Q10" s="264"/>
      <c r="R10" s="264"/>
      <c r="S10" s="271">
        <v>66.900000000000006</v>
      </c>
      <c r="T10" s="264"/>
      <c r="U10" s="264"/>
      <c r="V10" s="263"/>
      <c r="W10" s="276" t="s">
        <v>21</v>
      </c>
      <c r="X10" s="315">
        <v>3</v>
      </c>
    </row>
    <row r="11" spans="1:28" s="177" customFormat="1" ht="20.100000000000001" customHeight="1">
      <c r="A11" s="257">
        <f t="shared" si="0"/>
        <v>8</v>
      </c>
      <c r="B11" s="272">
        <v>27</v>
      </c>
      <c r="C11" s="273">
        <v>98.3</v>
      </c>
      <c r="D11" s="274" t="s">
        <v>6</v>
      </c>
      <c r="E11" s="265"/>
      <c r="F11" s="265"/>
      <c r="G11" s="265"/>
      <c r="H11" s="265"/>
      <c r="I11" s="265"/>
      <c r="J11" s="265"/>
      <c r="K11" s="265"/>
      <c r="L11" s="265"/>
      <c r="M11" s="265"/>
      <c r="N11" s="266"/>
      <c r="O11" s="266"/>
      <c r="P11" s="266"/>
      <c r="Q11" s="266"/>
      <c r="R11" s="275">
        <v>82.8</v>
      </c>
      <c r="S11" s="266"/>
      <c r="T11" s="266"/>
      <c r="U11" s="266"/>
      <c r="V11" s="265"/>
      <c r="W11" s="276" t="s">
        <v>140</v>
      </c>
      <c r="X11" s="315">
        <v>7</v>
      </c>
    </row>
    <row r="12" spans="1:28" s="177" customFormat="1" ht="20.100000000000001" customHeight="1">
      <c r="A12" s="257">
        <f t="shared" si="0"/>
        <v>9</v>
      </c>
      <c r="B12" s="269">
        <v>9.9999999999999998E-17</v>
      </c>
      <c r="C12" s="269">
        <v>3.74</v>
      </c>
      <c r="D12" s="277" t="s">
        <v>13</v>
      </c>
      <c r="E12" s="263"/>
      <c r="F12" s="263"/>
      <c r="G12" s="263"/>
      <c r="H12" s="263"/>
      <c r="I12" s="263"/>
      <c r="J12" s="263"/>
      <c r="K12" s="263"/>
      <c r="L12" s="263"/>
      <c r="M12" s="263"/>
      <c r="N12" s="271">
        <v>18.3</v>
      </c>
      <c r="O12" s="264"/>
      <c r="P12" s="264"/>
      <c r="Q12" s="264"/>
      <c r="R12" s="264"/>
      <c r="S12" s="264"/>
      <c r="T12" s="264"/>
      <c r="U12" s="264"/>
      <c r="V12" s="263"/>
      <c r="W12" s="276" t="s">
        <v>22</v>
      </c>
      <c r="X12" s="315">
        <v>7</v>
      </c>
    </row>
    <row r="13" spans="1:28" s="177" customFormat="1" ht="20.100000000000001" customHeight="1">
      <c r="A13" s="204"/>
      <c r="B13" s="269"/>
      <c r="C13" s="269"/>
      <c r="D13" s="277"/>
      <c r="E13" s="263"/>
      <c r="F13" s="263"/>
      <c r="G13" s="263"/>
      <c r="H13" s="263"/>
      <c r="I13" s="263"/>
      <c r="J13" s="263"/>
      <c r="K13" s="263"/>
      <c r="L13" s="263"/>
      <c r="M13" s="263"/>
      <c r="N13" s="271"/>
      <c r="O13" s="264"/>
      <c r="P13" s="264"/>
      <c r="Q13" s="264"/>
      <c r="R13" s="264"/>
      <c r="S13" s="264"/>
      <c r="T13" s="264"/>
      <c r="U13" s="264"/>
      <c r="V13" s="263"/>
      <c r="W13" s="276"/>
      <c r="X13" s="315"/>
    </row>
    <row r="14" spans="1:28" s="177" customFormat="1" ht="20.100000000000001" customHeight="1">
      <c r="A14" s="204"/>
      <c r="B14" s="269"/>
      <c r="C14" s="269"/>
      <c r="D14" s="277"/>
      <c r="E14" s="263"/>
      <c r="F14" s="263"/>
      <c r="G14" s="263"/>
      <c r="H14" s="263"/>
      <c r="I14" s="263"/>
      <c r="J14" s="263"/>
      <c r="K14" s="263"/>
      <c r="L14" s="263"/>
      <c r="M14" s="263"/>
      <c r="N14" s="271"/>
      <c r="O14" s="264"/>
      <c r="P14" s="264"/>
      <c r="Q14" s="264"/>
      <c r="R14" s="264"/>
      <c r="S14" s="264"/>
      <c r="T14" s="264"/>
      <c r="U14" s="264"/>
      <c r="V14" s="263"/>
      <c r="W14" s="278"/>
      <c r="X14" s="315"/>
    </row>
    <row r="15" spans="1:28" s="177" customFormat="1" ht="20.100000000000001" customHeight="1">
      <c r="A15" s="204"/>
      <c r="B15" s="269"/>
      <c r="C15" s="345"/>
      <c r="D15" s="270"/>
      <c r="E15" s="263"/>
      <c r="F15" s="263"/>
      <c r="G15" s="263"/>
      <c r="H15" s="263"/>
      <c r="I15" s="263"/>
      <c r="J15" s="263"/>
      <c r="K15" s="263"/>
      <c r="L15" s="263"/>
      <c r="M15" s="263"/>
      <c r="N15" s="271"/>
      <c r="O15" s="264"/>
      <c r="P15" s="264"/>
      <c r="Q15" s="264"/>
      <c r="R15" s="264"/>
      <c r="S15" s="264"/>
      <c r="T15" s="271"/>
      <c r="U15" s="264"/>
      <c r="V15" s="263"/>
      <c r="W15" s="278"/>
      <c r="X15" s="315"/>
    </row>
    <row r="16" spans="1:28" s="177" customFormat="1" ht="20.100000000000001" customHeight="1">
      <c r="A16" s="204"/>
      <c r="B16" s="267"/>
      <c r="C16" s="267"/>
      <c r="D16" s="181"/>
      <c r="E16" s="264"/>
      <c r="F16" s="264"/>
      <c r="G16" s="264"/>
      <c r="H16" s="264"/>
      <c r="I16" s="264"/>
      <c r="J16" s="264"/>
      <c r="K16" s="264"/>
      <c r="L16" s="264"/>
      <c r="M16" s="264"/>
      <c r="N16" s="264"/>
      <c r="O16" s="264"/>
      <c r="P16" s="264"/>
      <c r="Q16" s="264"/>
      <c r="R16" s="264"/>
      <c r="S16" s="264"/>
      <c r="T16" s="264"/>
      <c r="U16" s="264"/>
      <c r="V16" s="261"/>
      <c r="W16" s="256"/>
      <c r="X16" s="315"/>
      <c r="AB16" s="255"/>
    </row>
    <row r="17" spans="1:24" s="177" customFormat="1" ht="20.100000000000001" customHeight="1">
      <c r="A17" s="204"/>
      <c r="B17" s="267"/>
      <c r="C17" s="267"/>
      <c r="D17" s="181"/>
      <c r="E17" s="264"/>
      <c r="F17" s="264"/>
      <c r="G17" s="264"/>
      <c r="H17" s="264"/>
      <c r="I17" s="264"/>
      <c r="J17" s="264"/>
      <c r="K17" s="264"/>
      <c r="L17" s="264"/>
      <c r="M17" s="264"/>
      <c r="N17" s="264"/>
      <c r="O17" s="264"/>
      <c r="P17" s="264"/>
      <c r="Q17" s="264"/>
      <c r="R17" s="264"/>
      <c r="S17" s="264"/>
      <c r="T17" s="264"/>
      <c r="U17" s="264"/>
      <c r="V17" s="261"/>
      <c r="W17" s="256"/>
      <c r="X17" s="315"/>
    </row>
    <row r="18" spans="1:24" s="177" customFormat="1" ht="20.100000000000001" customHeight="1">
      <c r="A18" s="204"/>
      <c r="B18" s="267"/>
      <c r="C18" s="267"/>
      <c r="D18" s="181"/>
      <c r="E18" s="264"/>
      <c r="F18" s="264"/>
      <c r="G18" s="264"/>
      <c r="H18" s="264"/>
      <c r="I18" s="264"/>
      <c r="J18" s="264"/>
      <c r="K18" s="264"/>
      <c r="L18" s="264"/>
      <c r="M18" s="264"/>
      <c r="N18" s="264"/>
      <c r="O18" s="264"/>
      <c r="P18" s="264"/>
      <c r="Q18" s="264"/>
      <c r="R18" s="264"/>
      <c r="S18" s="264"/>
      <c r="T18" s="264"/>
      <c r="U18" s="264"/>
      <c r="V18" s="261"/>
      <c r="W18" s="202"/>
      <c r="X18" s="315"/>
    </row>
    <row r="19" spans="1:24" s="177" customFormat="1" ht="20.100000000000001" customHeight="1">
      <c r="A19" s="204"/>
      <c r="B19" s="267"/>
      <c r="C19" s="267"/>
      <c r="D19" s="181"/>
      <c r="E19" s="264"/>
      <c r="F19" s="264"/>
      <c r="G19" s="264"/>
      <c r="H19" s="264"/>
      <c r="I19" s="264"/>
      <c r="J19" s="264"/>
      <c r="K19" s="264"/>
      <c r="L19" s="264"/>
      <c r="M19" s="264"/>
      <c r="N19" s="264"/>
      <c r="O19" s="264"/>
      <c r="P19" s="264"/>
      <c r="Q19" s="264"/>
      <c r="R19" s="264"/>
      <c r="S19" s="264"/>
      <c r="T19" s="264"/>
      <c r="U19" s="264"/>
      <c r="V19" s="261"/>
      <c r="W19" s="202"/>
      <c r="X19" s="315"/>
    </row>
    <row r="20" spans="1:24" s="177" customFormat="1" ht="20.100000000000001" customHeight="1">
      <c r="A20" s="204"/>
      <c r="B20" s="267"/>
      <c r="C20" s="267"/>
      <c r="D20" s="181"/>
      <c r="E20" s="264"/>
      <c r="F20" s="264"/>
      <c r="G20" s="264"/>
      <c r="H20" s="264"/>
      <c r="I20" s="264"/>
      <c r="J20" s="264"/>
      <c r="K20" s="264"/>
      <c r="L20" s="264"/>
      <c r="M20" s="264"/>
      <c r="N20" s="264"/>
      <c r="O20" s="264"/>
      <c r="P20" s="264"/>
      <c r="Q20" s="264"/>
      <c r="R20" s="264"/>
      <c r="S20" s="264"/>
      <c r="T20" s="264"/>
      <c r="U20" s="264"/>
      <c r="V20" s="261"/>
      <c r="W20" s="203"/>
      <c r="X20" s="315"/>
    </row>
    <row r="21" spans="1:24" s="177" customFormat="1" ht="20.100000000000001" customHeight="1">
      <c r="A21" s="204"/>
      <c r="B21" s="267"/>
      <c r="C21" s="267"/>
      <c r="D21" s="181"/>
      <c r="E21" s="264"/>
      <c r="F21" s="264"/>
      <c r="G21" s="264"/>
      <c r="H21" s="264"/>
      <c r="I21" s="264"/>
      <c r="J21" s="264"/>
      <c r="K21" s="264"/>
      <c r="L21" s="264"/>
      <c r="M21" s="264"/>
      <c r="N21" s="264"/>
      <c r="O21" s="264"/>
      <c r="P21" s="264"/>
      <c r="Q21" s="264"/>
      <c r="R21" s="264"/>
      <c r="S21" s="264"/>
      <c r="T21" s="264"/>
      <c r="U21" s="264"/>
      <c r="V21" s="261"/>
      <c r="W21" s="202"/>
      <c r="X21" s="315"/>
    </row>
    <row r="22" spans="1:24" s="177" customFormat="1" ht="20.100000000000001" customHeight="1">
      <c r="A22" s="204"/>
      <c r="B22" s="267"/>
      <c r="C22" s="267"/>
      <c r="D22" s="181"/>
      <c r="E22" s="264"/>
      <c r="F22" s="264"/>
      <c r="G22" s="264"/>
      <c r="H22" s="264"/>
      <c r="I22" s="264"/>
      <c r="J22" s="264"/>
      <c r="K22" s="264"/>
      <c r="L22" s="264"/>
      <c r="M22" s="264"/>
      <c r="N22" s="264"/>
      <c r="O22" s="264"/>
      <c r="P22" s="264"/>
      <c r="Q22" s="264"/>
      <c r="R22" s="264"/>
      <c r="S22" s="264"/>
      <c r="T22" s="264"/>
      <c r="U22" s="264"/>
      <c r="V22" s="261"/>
      <c r="W22" s="202"/>
      <c r="X22" s="315"/>
    </row>
    <row r="23" spans="1:24" s="177" customFormat="1" ht="20.100000000000001" customHeight="1">
      <c r="A23" s="257"/>
      <c r="B23" s="268"/>
      <c r="C23" s="268"/>
      <c r="D23" s="258"/>
      <c r="E23" s="266"/>
      <c r="F23" s="266"/>
      <c r="G23" s="266"/>
      <c r="H23" s="266"/>
      <c r="I23" s="266"/>
      <c r="J23" s="266"/>
      <c r="K23" s="266"/>
      <c r="L23" s="266"/>
      <c r="M23" s="266"/>
      <c r="N23" s="266"/>
      <c r="O23" s="266"/>
      <c r="P23" s="266"/>
      <c r="Q23" s="266"/>
      <c r="R23" s="266"/>
      <c r="S23" s="266"/>
      <c r="T23" s="266"/>
      <c r="U23" s="266"/>
      <c r="V23" s="262"/>
      <c r="W23" s="259"/>
      <c r="X23" s="315"/>
    </row>
    <row r="24" spans="1:24" ht="20.100000000000001" customHeight="1">
      <c r="A24" s="448" t="s">
        <v>64</v>
      </c>
      <c r="B24" s="449"/>
      <c r="C24" s="449"/>
      <c r="D24" s="450"/>
      <c r="E24" s="308">
        <f t="shared" ref="E24:V24" si="1">SUM(E4:E23)</f>
        <v>0</v>
      </c>
      <c r="F24" s="308">
        <f t="shared" si="1"/>
        <v>0</v>
      </c>
      <c r="G24" s="308">
        <f t="shared" si="1"/>
        <v>0</v>
      </c>
      <c r="H24" s="308">
        <f t="shared" si="1"/>
        <v>0</v>
      </c>
      <c r="I24" s="308">
        <f t="shared" si="1"/>
        <v>0</v>
      </c>
      <c r="J24" s="308">
        <f t="shared" si="1"/>
        <v>0</v>
      </c>
      <c r="K24" s="308">
        <f t="shared" si="1"/>
        <v>0</v>
      </c>
      <c r="L24" s="308">
        <f t="shared" si="1"/>
        <v>0</v>
      </c>
      <c r="M24" s="308">
        <f t="shared" si="1"/>
        <v>0</v>
      </c>
      <c r="N24" s="308">
        <f t="shared" si="1"/>
        <v>358.00000000000006</v>
      </c>
      <c r="O24" s="308">
        <f t="shared" si="1"/>
        <v>30</v>
      </c>
      <c r="P24" s="308">
        <f t="shared" si="1"/>
        <v>88.8</v>
      </c>
      <c r="Q24" s="308">
        <f t="shared" si="1"/>
        <v>135</v>
      </c>
      <c r="R24" s="308">
        <f t="shared" si="1"/>
        <v>82.8</v>
      </c>
      <c r="S24" s="308">
        <f t="shared" si="1"/>
        <v>66.900000000000006</v>
      </c>
      <c r="T24" s="308">
        <f t="shared" si="1"/>
        <v>70.099999999999994</v>
      </c>
      <c r="U24" s="308">
        <f t="shared" si="1"/>
        <v>0</v>
      </c>
      <c r="V24" s="308">
        <f t="shared" si="1"/>
        <v>0</v>
      </c>
      <c r="W24" s="309"/>
    </row>
  </sheetData>
  <mergeCells count="9">
    <mergeCell ref="A24:D24"/>
    <mergeCell ref="A1:A3"/>
    <mergeCell ref="B1:C2"/>
    <mergeCell ref="D1:D3"/>
    <mergeCell ref="W1:W3"/>
    <mergeCell ref="E2:G2"/>
    <mergeCell ref="N2:P2"/>
    <mergeCell ref="H2:J2"/>
    <mergeCell ref="E1:R1"/>
  </mergeCells>
  <phoneticPr fontId="84" type="noConversion"/>
  <printOptions horizontalCentered="1"/>
  <pageMargins left="0.35430556535720825" right="0.15722222626209259" top="1.0625" bottom="0.41972222924232483" header="0.59041666984558105" footer="0"/>
  <pageSetup paperSize="9" scale="99" orientation="landscape" blackAndWhite="1" r:id="rId1"/>
  <headerFooter alignWithMargins="0">
    <oddHeader>&amp;C&amp;"돋움,Bold"&amp;16U 형 측 구 현 황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"/>
  <sheetViews>
    <sheetView showGridLines="0" view="pageBreakPreview" zoomScale="85" zoomScaleNormal="100" zoomScaleSheetLayoutView="85" workbookViewId="0">
      <selection activeCell="K15" sqref="K15:M15"/>
    </sheetView>
  </sheetViews>
  <sheetFormatPr defaultRowHeight="13.5"/>
  <sheetData/>
  <phoneticPr fontId="84" type="noConversion"/>
  <printOptions horizontalCentered="1" verticalCentered="1"/>
  <pageMargins left="0.23597222566604614" right="0.23597222566604614" top="0.39347222447395325" bottom="0.39347222447395325" header="0.31486111879348755" footer="0.31486111879348755"/>
  <pageSetup paperSize="9" scale="140" orientation="landscape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2"/>
  <dimension ref="A1:AK269"/>
  <sheetViews>
    <sheetView showGridLines="0" view="pageBreakPreview" topLeftCell="A4" zoomScaleNormal="100" zoomScaleSheetLayoutView="100" workbookViewId="0">
      <selection activeCell="K15" sqref="K15:M15"/>
    </sheetView>
  </sheetViews>
  <sheetFormatPr defaultColWidth="6.88671875" defaultRowHeight="10.5"/>
  <cols>
    <col min="1" max="1" width="1.33203125" style="118" customWidth="1"/>
    <col min="2" max="2" width="9" style="118" customWidth="1"/>
    <col min="3" max="3" width="1.33203125" style="118" customWidth="1"/>
    <col min="4" max="34" width="1.6640625" style="120" customWidth="1"/>
    <col min="35" max="35" width="7.77734375" style="122" customWidth="1"/>
    <col min="36" max="36" width="2.109375" style="118" customWidth="1"/>
    <col min="37" max="220" width="1.33203125" style="120" customWidth="1"/>
    <col min="221" max="16384" width="6.88671875" style="120"/>
  </cols>
  <sheetData>
    <row r="1" spans="1:37" s="116" customFormat="1" ht="30" customHeight="1">
      <c r="A1" s="474" t="s">
        <v>54</v>
      </c>
      <c r="B1" s="469"/>
      <c r="C1" s="470"/>
      <c r="D1" s="474" t="s">
        <v>67</v>
      </c>
      <c r="E1" s="469"/>
      <c r="F1" s="469"/>
      <c r="G1" s="469"/>
      <c r="H1" s="469"/>
      <c r="I1" s="469"/>
      <c r="J1" s="469"/>
      <c r="K1" s="469"/>
      <c r="L1" s="469"/>
      <c r="M1" s="469"/>
      <c r="N1" s="469"/>
      <c r="O1" s="469"/>
      <c r="P1" s="469"/>
      <c r="Q1" s="469"/>
      <c r="R1" s="469"/>
      <c r="S1" s="469"/>
      <c r="T1" s="469"/>
      <c r="U1" s="469"/>
      <c r="V1" s="469"/>
      <c r="W1" s="469"/>
      <c r="X1" s="469"/>
      <c r="Y1" s="469"/>
      <c r="Z1" s="469"/>
      <c r="AA1" s="469"/>
      <c r="AB1" s="469"/>
      <c r="AC1" s="469"/>
      <c r="AD1" s="469"/>
      <c r="AE1" s="469"/>
      <c r="AF1" s="469"/>
      <c r="AG1" s="470"/>
      <c r="AH1" s="469" t="s">
        <v>56</v>
      </c>
      <c r="AI1" s="469"/>
      <c r="AJ1" s="469"/>
      <c r="AK1" s="470"/>
    </row>
    <row r="2" spans="1:37" ht="15" customHeight="1">
      <c r="A2" s="117"/>
      <c r="C2" s="119"/>
      <c r="AH2" s="121"/>
      <c r="AK2" s="123"/>
    </row>
    <row r="3" spans="1:37" ht="15" customHeight="1">
      <c r="A3" s="124"/>
      <c r="B3" s="118" t="s">
        <v>142</v>
      </c>
      <c r="C3" s="125"/>
      <c r="E3" s="120" t="s">
        <v>181</v>
      </c>
      <c r="V3" s="471"/>
      <c r="W3" s="471"/>
      <c r="X3" s="471"/>
      <c r="Y3" s="471"/>
      <c r="Z3" s="471"/>
      <c r="AA3" s="471"/>
      <c r="AB3" s="471"/>
      <c r="AC3" s="471"/>
      <c r="AH3" s="126"/>
      <c r="AK3" s="127"/>
    </row>
    <row r="4" spans="1:37" ht="15" customHeight="1">
      <c r="A4" s="124"/>
      <c r="B4" s="118" t="s">
        <v>50</v>
      </c>
      <c r="C4" s="125"/>
      <c r="AH4" s="126"/>
      <c r="AK4" s="127"/>
    </row>
    <row r="5" spans="1:37" ht="15" customHeight="1">
      <c r="A5" s="124"/>
      <c r="B5" s="118" t="s">
        <v>153</v>
      </c>
      <c r="C5" s="125"/>
      <c r="AH5" s="126"/>
      <c r="AK5" s="127"/>
    </row>
    <row r="6" spans="1:37" ht="15" customHeight="1">
      <c r="A6" s="124"/>
      <c r="C6" s="125"/>
      <c r="AH6" s="126"/>
      <c r="AK6" s="127"/>
    </row>
    <row r="7" spans="1:37" ht="15" customHeight="1">
      <c r="A7" s="124"/>
      <c r="C7" s="125"/>
      <c r="AH7" s="126"/>
      <c r="AK7" s="127"/>
    </row>
    <row r="8" spans="1:37" ht="15" customHeight="1">
      <c r="A8" s="124"/>
      <c r="C8" s="125"/>
      <c r="AH8" s="126"/>
      <c r="AK8" s="127"/>
    </row>
    <row r="9" spans="1:37" ht="15" customHeight="1">
      <c r="A9" s="124"/>
      <c r="C9" s="125"/>
      <c r="AH9" s="126"/>
      <c r="AK9" s="127"/>
    </row>
    <row r="10" spans="1:37" ht="15" customHeight="1">
      <c r="A10" s="124"/>
      <c r="C10" s="125"/>
      <c r="AH10" s="126"/>
      <c r="AK10" s="127"/>
    </row>
    <row r="11" spans="1:37" ht="15" customHeight="1">
      <c r="A11" s="124"/>
      <c r="C11" s="125"/>
      <c r="AH11" s="126"/>
      <c r="AK11" s="127"/>
    </row>
    <row r="12" spans="1:37" ht="15" customHeight="1">
      <c r="A12" s="124"/>
      <c r="C12" s="125"/>
      <c r="AH12" s="126"/>
      <c r="AK12" s="127"/>
    </row>
    <row r="13" spans="1:37" ht="15" customHeight="1">
      <c r="A13" s="124"/>
      <c r="C13" s="125"/>
      <c r="AH13" s="126"/>
      <c r="AK13" s="127"/>
    </row>
    <row r="14" spans="1:37" ht="15" customHeight="1">
      <c r="A14" s="124"/>
      <c r="B14" s="128"/>
      <c r="C14" s="128"/>
      <c r="D14" s="126"/>
      <c r="E14" s="129"/>
      <c r="F14" s="130"/>
      <c r="G14" s="130"/>
      <c r="H14" s="130"/>
      <c r="AA14" s="130"/>
      <c r="AB14" s="130"/>
      <c r="AC14" s="130"/>
      <c r="AD14" s="130"/>
      <c r="AE14" s="130"/>
      <c r="AF14" s="130"/>
      <c r="AG14" s="127"/>
      <c r="AH14" s="130"/>
      <c r="AI14" s="131"/>
      <c r="AJ14" s="128"/>
      <c r="AK14" s="127"/>
    </row>
    <row r="15" spans="1:37" ht="15" customHeight="1">
      <c r="A15" s="124"/>
      <c r="B15" s="139" t="s">
        <v>177</v>
      </c>
      <c r="C15" s="128"/>
      <c r="D15" s="126"/>
      <c r="E15" s="129"/>
      <c r="F15" s="130" t="s">
        <v>8</v>
      </c>
      <c r="G15" s="475">
        <v>0.7</v>
      </c>
      <c r="H15" s="475"/>
      <c r="I15" s="475"/>
      <c r="J15" s="128" t="s">
        <v>58</v>
      </c>
      <c r="K15" s="475">
        <v>0.15</v>
      </c>
      <c r="L15" s="475"/>
      <c r="M15" s="475"/>
      <c r="N15" s="128" t="s">
        <v>4</v>
      </c>
      <c r="O15" s="128" t="s">
        <v>62</v>
      </c>
      <c r="P15" s="130" t="s">
        <v>8</v>
      </c>
      <c r="Q15" s="475">
        <v>0.15</v>
      </c>
      <c r="R15" s="475"/>
      <c r="S15" s="475"/>
      <c r="T15" s="128" t="s">
        <v>58</v>
      </c>
      <c r="U15" s="475">
        <v>0.4</v>
      </c>
      <c r="V15" s="475"/>
      <c r="W15" s="475"/>
      <c r="X15" s="128" t="s">
        <v>58</v>
      </c>
      <c r="Y15" s="473">
        <v>2</v>
      </c>
      <c r="Z15" s="473"/>
      <c r="AA15" s="473"/>
      <c r="AB15" s="130" t="s">
        <v>4</v>
      </c>
      <c r="AC15" s="130"/>
      <c r="AD15" s="130"/>
      <c r="AE15" s="130"/>
      <c r="AF15" s="130" t="s">
        <v>12</v>
      </c>
      <c r="AG15" s="127"/>
      <c r="AH15" s="130"/>
      <c r="AI15" s="131">
        <f>ROUND((G15*K15)+(Q15*U15*Y15),3)</f>
        <v>0.22500000000000001</v>
      </c>
      <c r="AJ15" s="128" t="s">
        <v>65</v>
      </c>
      <c r="AK15" s="127"/>
    </row>
    <row r="16" spans="1:37" ht="15" customHeight="1">
      <c r="A16" s="124"/>
      <c r="B16" s="128" t="s">
        <v>173</v>
      </c>
      <c r="C16" s="128"/>
      <c r="D16" s="126"/>
      <c r="E16" s="129"/>
      <c r="F16" s="128"/>
      <c r="G16" s="130"/>
      <c r="H16" s="130"/>
      <c r="I16" s="130"/>
      <c r="J16" s="130"/>
      <c r="K16" s="128"/>
      <c r="L16" s="130"/>
      <c r="M16" s="130"/>
      <c r="AB16" s="130"/>
      <c r="AC16" s="130"/>
      <c r="AD16" s="130"/>
      <c r="AE16" s="130"/>
      <c r="AG16" s="127"/>
      <c r="AH16" s="130"/>
      <c r="AK16" s="127"/>
    </row>
    <row r="17" spans="1:37" ht="15" customHeight="1">
      <c r="A17" s="124"/>
      <c r="B17" s="128"/>
      <c r="C17" s="128"/>
      <c r="D17" s="126"/>
      <c r="E17" s="132"/>
      <c r="F17" s="130"/>
      <c r="G17" s="130"/>
      <c r="H17" s="130"/>
      <c r="I17" s="130"/>
      <c r="S17" s="130"/>
      <c r="T17" s="130"/>
      <c r="U17" s="130"/>
      <c r="V17" s="130"/>
      <c r="W17" s="130"/>
      <c r="X17" s="130"/>
      <c r="Y17" s="130"/>
      <c r="Z17" s="130"/>
      <c r="AA17" s="130"/>
      <c r="AB17" s="130"/>
      <c r="AC17" s="130"/>
      <c r="AD17" s="130"/>
      <c r="AE17" s="130"/>
      <c r="AF17" s="130"/>
      <c r="AG17" s="127"/>
      <c r="AH17" s="130"/>
      <c r="AI17" s="130"/>
      <c r="AJ17" s="130"/>
      <c r="AK17" s="127"/>
    </row>
    <row r="18" spans="1:37" ht="15" customHeight="1">
      <c r="A18" s="124"/>
      <c r="B18" s="128" t="s">
        <v>137</v>
      </c>
      <c r="C18" s="128"/>
      <c r="D18" s="126"/>
      <c r="E18" s="132"/>
      <c r="F18" s="130" t="s">
        <v>141</v>
      </c>
      <c r="G18" s="130"/>
      <c r="H18" s="130"/>
      <c r="I18" s="130"/>
      <c r="J18" s="130" t="s">
        <v>8</v>
      </c>
      <c r="K18" s="472">
        <v>0.55000000000000004</v>
      </c>
      <c r="L18" s="472"/>
      <c r="M18" s="128" t="s">
        <v>58</v>
      </c>
      <c r="N18" s="473">
        <v>2</v>
      </c>
      <c r="O18" s="473"/>
      <c r="P18" s="128" t="s">
        <v>4</v>
      </c>
      <c r="Q18" s="128" t="s">
        <v>62</v>
      </c>
      <c r="R18" s="130" t="s">
        <v>8</v>
      </c>
      <c r="S18" s="472">
        <v>0.4</v>
      </c>
      <c r="T18" s="472"/>
      <c r="U18" s="472"/>
      <c r="V18" s="128" t="s">
        <v>58</v>
      </c>
      <c r="W18" s="473">
        <v>2</v>
      </c>
      <c r="X18" s="473"/>
      <c r="Y18" s="473"/>
      <c r="Z18" s="128" t="s">
        <v>4</v>
      </c>
      <c r="AA18" s="130"/>
      <c r="AB18" s="130"/>
      <c r="AC18" s="130"/>
      <c r="AD18" s="130"/>
      <c r="AE18" s="130"/>
      <c r="AF18" s="133" t="s">
        <v>12</v>
      </c>
      <c r="AG18" s="127"/>
      <c r="AH18" s="130"/>
      <c r="AI18" s="131">
        <f>(K18*N18)+(S18*W18)</f>
        <v>1.9000000000000001</v>
      </c>
      <c r="AJ18" s="128" t="s">
        <v>63</v>
      </c>
      <c r="AK18" s="127"/>
    </row>
    <row r="19" spans="1:37" ht="15" customHeight="1">
      <c r="A19" s="124"/>
      <c r="B19" s="128" t="s">
        <v>61</v>
      </c>
      <c r="C19" s="128"/>
      <c r="D19" s="126"/>
      <c r="E19" s="132"/>
      <c r="F19" s="130"/>
      <c r="G19" s="130"/>
      <c r="H19" s="130"/>
      <c r="I19" s="130"/>
      <c r="J19" s="130"/>
      <c r="K19" s="472"/>
      <c r="L19" s="472"/>
      <c r="M19" s="128"/>
      <c r="N19" s="472"/>
      <c r="O19" s="472"/>
      <c r="P19" s="128"/>
      <c r="Q19" s="128"/>
      <c r="R19" s="130"/>
      <c r="S19" s="472"/>
      <c r="T19" s="472"/>
      <c r="U19" s="472"/>
      <c r="V19" s="128"/>
      <c r="W19" s="476"/>
      <c r="X19" s="476"/>
      <c r="Y19" s="476"/>
      <c r="Z19" s="128"/>
      <c r="AA19" s="130"/>
      <c r="AB19" s="130"/>
      <c r="AC19" s="130"/>
      <c r="AD19" s="130"/>
      <c r="AE19" s="130"/>
      <c r="AF19" s="133"/>
      <c r="AG19" s="127"/>
      <c r="AH19" s="133"/>
      <c r="AK19" s="127"/>
    </row>
    <row r="20" spans="1:37" ht="15" customHeight="1">
      <c r="A20" s="124"/>
      <c r="B20" s="128"/>
      <c r="C20" s="128"/>
      <c r="D20" s="126"/>
      <c r="E20" s="130"/>
      <c r="F20" s="130"/>
      <c r="G20" s="130"/>
      <c r="H20" s="130"/>
      <c r="I20" s="130"/>
      <c r="J20" s="130"/>
      <c r="K20" s="130"/>
      <c r="L20" s="130"/>
      <c r="M20" s="130"/>
      <c r="N20" s="130"/>
      <c r="O20" s="130"/>
      <c r="P20" s="130"/>
      <c r="Q20" s="130"/>
      <c r="R20" s="130"/>
      <c r="S20" s="130"/>
      <c r="T20" s="130"/>
      <c r="U20" s="130"/>
      <c r="V20" s="130"/>
      <c r="W20" s="130"/>
      <c r="X20" s="130"/>
      <c r="Y20" s="130"/>
      <c r="Z20" s="130"/>
      <c r="AA20" s="130"/>
      <c r="AB20" s="130"/>
      <c r="AC20" s="130"/>
      <c r="AD20" s="130"/>
      <c r="AE20" s="130"/>
      <c r="AF20" s="130"/>
      <c r="AG20" s="127"/>
      <c r="AH20" s="130"/>
      <c r="AI20" s="131"/>
      <c r="AJ20" s="128"/>
      <c r="AK20" s="127"/>
    </row>
    <row r="21" spans="1:37" ht="15" customHeight="1">
      <c r="A21" s="124"/>
      <c r="B21" s="128"/>
      <c r="C21" s="128"/>
      <c r="D21" s="126"/>
      <c r="E21" s="130"/>
      <c r="F21" s="130"/>
      <c r="G21" s="130"/>
      <c r="H21" s="130"/>
      <c r="I21" s="130"/>
      <c r="U21" s="130"/>
      <c r="V21" s="130"/>
      <c r="W21" s="130"/>
      <c r="X21" s="130"/>
      <c r="Y21" s="130"/>
      <c r="Z21" s="130"/>
      <c r="AA21" s="130"/>
      <c r="AB21" s="130"/>
      <c r="AC21" s="130"/>
      <c r="AD21" s="130"/>
      <c r="AE21" s="130"/>
      <c r="AF21" s="130"/>
      <c r="AG21" s="127"/>
      <c r="AH21" s="130"/>
      <c r="AI21" s="131"/>
      <c r="AJ21" s="128"/>
      <c r="AK21" s="127"/>
    </row>
    <row r="22" spans="1:37" ht="15" customHeight="1">
      <c r="A22" s="124"/>
      <c r="B22" s="128" t="s">
        <v>150</v>
      </c>
      <c r="C22" s="128"/>
      <c r="D22" s="124"/>
      <c r="E22" s="135"/>
      <c r="F22" s="471">
        <v>0.7</v>
      </c>
      <c r="G22" s="471"/>
      <c r="H22" s="471"/>
      <c r="I22" s="128" t="s">
        <v>58</v>
      </c>
      <c r="J22" s="477">
        <v>1</v>
      </c>
      <c r="K22" s="477"/>
      <c r="L22" s="477"/>
      <c r="M22" s="477"/>
      <c r="N22" s="128"/>
      <c r="O22" s="128"/>
      <c r="P22" s="128"/>
      <c r="Q22" s="128"/>
      <c r="R22" s="128"/>
      <c r="S22" s="128"/>
      <c r="T22" s="128"/>
      <c r="U22" s="128"/>
      <c r="V22" s="128"/>
      <c r="W22" s="128"/>
      <c r="X22" s="128"/>
      <c r="Y22" s="128"/>
      <c r="Z22" s="128"/>
      <c r="AA22" s="128"/>
      <c r="AB22" s="128"/>
      <c r="AC22" s="128"/>
      <c r="AD22" s="128"/>
      <c r="AE22" s="128"/>
      <c r="AF22" s="128" t="s">
        <v>12</v>
      </c>
      <c r="AG22" s="125"/>
      <c r="AH22" s="128"/>
      <c r="AI22" s="131">
        <f>F22*J22</f>
        <v>0.7</v>
      </c>
      <c r="AJ22" s="128" t="s">
        <v>63</v>
      </c>
      <c r="AK22" s="127"/>
    </row>
    <row r="23" spans="1:37" ht="15" customHeight="1">
      <c r="A23" s="124"/>
      <c r="B23" s="128"/>
      <c r="C23" s="128"/>
      <c r="D23" s="124"/>
      <c r="E23" s="128"/>
      <c r="F23" s="130"/>
      <c r="G23" s="130"/>
      <c r="H23" s="130"/>
      <c r="I23" s="130"/>
      <c r="J23" s="130"/>
      <c r="K23" s="130"/>
      <c r="L23" s="130"/>
      <c r="M23" s="130"/>
      <c r="N23" s="130"/>
      <c r="O23" s="130"/>
      <c r="P23" s="130"/>
      <c r="Q23" s="130"/>
      <c r="R23" s="130"/>
      <c r="S23" s="130"/>
      <c r="T23" s="130"/>
      <c r="U23" s="130"/>
      <c r="V23" s="130"/>
      <c r="W23" s="130"/>
      <c r="X23" s="130"/>
      <c r="Y23" s="130"/>
      <c r="Z23" s="130"/>
      <c r="AA23" s="130"/>
      <c r="AB23" s="130"/>
      <c r="AC23" s="130"/>
      <c r="AD23" s="130"/>
      <c r="AE23" s="130"/>
      <c r="AF23" s="130"/>
      <c r="AG23" s="127"/>
      <c r="AH23" s="130"/>
      <c r="AI23" s="131"/>
      <c r="AJ23" s="128"/>
      <c r="AK23" s="127"/>
    </row>
    <row r="24" spans="1:37" ht="15" customHeight="1">
      <c r="A24" s="124"/>
      <c r="B24" s="128"/>
      <c r="C24" s="128"/>
      <c r="D24" s="124"/>
      <c r="E24" s="128"/>
      <c r="F24" s="136"/>
      <c r="G24" s="128"/>
      <c r="H24" s="128"/>
      <c r="I24" s="128"/>
      <c r="J24" s="136"/>
      <c r="K24" s="128"/>
      <c r="L24" s="128"/>
      <c r="M24" s="128"/>
      <c r="N24" s="128"/>
      <c r="O24" s="128"/>
      <c r="P24" s="128"/>
      <c r="Q24" s="128"/>
      <c r="R24" s="128"/>
      <c r="S24" s="128"/>
      <c r="T24" s="128"/>
      <c r="U24" s="128"/>
      <c r="V24" s="128"/>
      <c r="W24" s="128"/>
      <c r="X24" s="128"/>
      <c r="Y24" s="128"/>
      <c r="Z24" s="128"/>
      <c r="AA24" s="128"/>
      <c r="AB24" s="128"/>
      <c r="AC24" s="128"/>
      <c r="AD24" s="128"/>
      <c r="AE24" s="128"/>
      <c r="AF24" s="128"/>
      <c r="AG24" s="125"/>
      <c r="AH24" s="128"/>
      <c r="AI24" s="131"/>
      <c r="AJ24" s="128"/>
      <c r="AK24" s="127"/>
    </row>
    <row r="25" spans="1:37" ht="15" customHeight="1">
      <c r="A25" s="124"/>
      <c r="B25" s="128"/>
      <c r="C25" s="128"/>
      <c r="D25" s="137"/>
      <c r="E25" s="138"/>
      <c r="F25" s="136"/>
      <c r="G25" s="139"/>
      <c r="H25" s="128"/>
      <c r="I25" s="128"/>
      <c r="J25" s="136"/>
      <c r="K25" s="128"/>
      <c r="L25" s="128"/>
      <c r="M25" s="128"/>
      <c r="N25" s="128"/>
      <c r="O25" s="128"/>
      <c r="P25" s="128"/>
      <c r="Q25" s="128"/>
      <c r="R25" s="128"/>
      <c r="S25" s="128"/>
      <c r="T25" s="128"/>
      <c r="U25" s="128"/>
      <c r="V25" s="128"/>
      <c r="W25" s="128"/>
      <c r="X25" s="128"/>
      <c r="Y25" s="128"/>
      <c r="Z25" s="128"/>
      <c r="AA25" s="128"/>
      <c r="AB25" s="128"/>
      <c r="AC25" s="128"/>
      <c r="AD25" s="128"/>
      <c r="AE25" s="128"/>
      <c r="AF25" s="128"/>
      <c r="AG25" s="125"/>
      <c r="AH25" s="128"/>
      <c r="AI25" s="131"/>
      <c r="AJ25" s="128"/>
      <c r="AK25" s="127"/>
    </row>
    <row r="26" spans="1:37" ht="15" customHeight="1">
      <c r="A26" s="124"/>
      <c r="B26" s="128" t="s">
        <v>53</v>
      </c>
      <c r="C26" s="128"/>
      <c r="D26" s="124"/>
      <c r="E26" s="128"/>
      <c r="F26" s="479">
        <f>AI15</f>
        <v>0.22500000000000001</v>
      </c>
      <c r="G26" s="472"/>
      <c r="H26" s="472"/>
      <c r="I26" s="130" t="s">
        <v>58</v>
      </c>
      <c r="J26" s="480">
        <v>8.3333333333333329E-2</v>
      </c>
      <c r="K26" s="480"/>
      <c r="L26" s="480"/>
      <c r="M26" s="130"/>
      <c r="N26" s="130"/>
      <c r="O26" s="130"/>
      <c r="P26" s="130"/>
      <c r="Q26" s="130"/>
      <c r="R26" s="130"/>
      <c r="S26" s="130"/>
      <c r="T26" s="130"/>
      <c r="U26" s="130"/>
      <c r="V26" s="130"/>
      <c r="W26" s="130"/>
      <c r="X26" s="130"/>
      <c r="Y26" s="130"/>
      <c r="Z26" s="130"/>
      <c r="AA26" s="130"/>
      <c r="AB26" s="130"/>
      <c r="AC26" s="130"/>
      <c r="AD26" s="130"/>
      <c r="AE26" s="130"/>
      <c r="AF26" s="130" t="s">
        <v>12</v>
      </c>
      <c r="AG26" s="127"/>
      <c r="AH26" s="130"/>
      <c r="AI26" s="131">
        <f>ROUNDDOWN(F26*J26,3)</f>
        <v>1.7999999999999999E-2</v>
      </c>
      <c r="AJ26" s="128" t="s">
        <v>63</v>
      </c>
      <c r="AK26" s="127"/>
    </row>
    <row r="27" spans="1:37" ht="15" customHeight="1">
      <c r="A27" s="124"/>
      <c r="B27" s="128" t="s">
        <v>168</v>
      </c>
      <c r="C27" s="128"/>
      <c r="D27" s="124"/>
      <c r="E27" s="128"/>
      <c r="F27" s="136"/>
      <c r="G27" s="128"/>
      <c r="H27" s="128"/>
      <c r="I27" s="128"/>
      <c r="J27" s="136"/>
      <c r="K27" s="136"/>
      <c r="L27" s="136"/>
      <c r="M27" s="128"/>
      <c r="N27" s="128"/>
      <c r="O27" s="128"/>
      <c r="P27" s="128"/>
      <c r="Q27" s="128"/>
      <c r="R27" s="128"/>
      <c r="S27" s="128"/>
      <c r="T27" s="128"/>
      <c r="U27" s="128"/>
      <c r="V27" s="128"/>
      <c r="W27" s="128"/>
      <c r="X27" s="128"/>
      <c r="Y27" s="128"/>
      <c r="Z27" s="128"/>
      <c r="AA27" s="128"/>
      <c r="AB27" s="128"/>
      <c r="AC27" s="128"/>
      <c r="AD27" s="128"/>
      <c r="AE27" s="128"/>
      <c r="AF27" s="128"/>
      <c r="AG27" s="125"/>
      <c r="AH27" s="128"/>
      <c r="AI27" s="131"/>
      <c r="AJ27" s="128"/>
      <c r="AK27" s="127"/>
    </row>
    <row r="28" spans="1:37" ht="15" customHeight="1">
      <c r="A28" s="124"/>
      <c r="B28" s="128"/>
      <c r="C28" s="128"/>
      <c r="D28" s="124"/>
      <c r="E28" s="128"/>
      <c r="F28" s="136"/>
      <c r="G28" s="128"/>
      <c r="H28" s="128"/>
      <c r="I28" s="128"/>
      <c r="J28" s="136"/>
      <c r="K28" s="136"/>
      <c r="L28" s="136"/>
      <c r="M28" s="128"/>
      <c r="N28" s="128"/>
      <c r="O28" s="128"/>
      <c r="P28" s="128"/>
      <c r="Q28" s="128"/>
      <c r="R28" s="128"/>
      <c r="S28" s="128"/>
      <c r="T28" s="128"/>
      <c r="U28" s="128"/>
      <c r="V28" s="128"/>
      <c r="W28" s="128"/>
      <c r="X28" s="128"/>
      <c r="Y28" s="128"/>
      <c r="Z28" s="128"/>
      <c r="AA28" s="128"/>
      <c r="AB28" s="128"/>
      <c r="AC28" s="128"/>
      <c r="AD28" s="128"/>
      <c r="AE28" s="128"/>
      <c r="AF28" s="128"/>
      <c r="AG28" s="125"/>
      <c r="AH28" s="128"/>
      <c r="AI28" s="131"/>
      <c r="AJ28" s="128"/>
      <c r="AK28" s="127"/>
    </row>
    <row r="29" spans="1:37" ht="15" customHeight="1">
      <c r="A29" s="124"/>
      <c r="B29" s="128"/>
      <c r="C29" s="128"/>
      <c r="D29" s="124"/>
      <c r="E29" s="129"/>
      <c r="F29" s="130"/>
      <c r="G29" s="130"/>
      <c r="H29" s="130"/>
      <c r="I29" s="130"/>
      <c r="J29" s="130"/>
      <c r="K29" s="130"/>
      <c r="L29" s="130"/>
      <c r="M29" s="140"/>
      <c r="N29" s="140"/>
      <c r="O29" s="140"/>
      <c r="P29" s="130"/>
      <c r="Q29" s="130"/>
      <c r="R29" s="130"/>
      <c r="S29" s="130"/>
      <c r="T29" s="130"/>
      <c r="U29" s="130"/>
      <c r="V29" s="130"/>
      <c r="W29" s="130"/>
      <c r="X29" s="130"/>
      <c r="Y29" s="130"/>
      <c r="Z29" s="130"/>
      <c r="AA29" s="130"/>
      <c r="AB29" s="130"/>
      <c r="AC29" s="130"/>
      <c r="AD29" s="130"/>
      <c r="AE29" s="130"/>
      <c r="AF29" s="130"/>
      <c r="AG29" s="127"/>
      <c r="AH29" s="130"/>
      <c r="AI29" s="131"/>
      <c r="AJ29" s="128"/>
      <c r="AK29" s="127"/>
    </row>
    <row r="30" spans="1:37" ht="15" customHeight="1">
      <c r="A30" s="124"/>
      <c r="B30" s="128" t="s">
        <v>49</v>
      </c>
      <c r="C30" s="128"/>
      <c r="D30" s="124"/>
      <c r="E30" s="128" t="s">
        <v>72</v>
      </c>
      <c r="F30" s="475">
        <v>0.15</v>
      </c>
      <c r="G30" s="475"/>
      <c r="H30" s="475"/>
      <c r="I30" s="128" t="s">
        <v>62</v>
      </c>
      <c r="J30" s="475">
        <v>0.4</v>
      </c>
      <c r="K30" s="475"/>
      <c r="L30" s="475"/>
      <c r="M30" s="128" t="s">
        <v>4</v>
      </c>
      <c r="N30" s="148" t="s">
        <v>58</v>
      </c>
      <c r="O30" s="481">
        <v>2</v>
      </c>
      <c r="P30" s="481"/>
      <c r="Q30" s="481"/>
      <c r="R30" s="128" t="s">
        <v>62</v>
      </c>
      <c r="S30" s="475">
        <v>0.4</v>
      </c>
      <c r="T30" s="475"/>
      <c r="U30" s="475"/>
      <c r="V30" s="147" t="s">
        <v>60</v>
      </c>
      <c r="W30" s="130" t="s">
        <v>58</v>
      </c>
      <c r="X30" s="478">
        <v>0.16666666666666666</v>
      </c>
      <c r="Y30" s="478"/>
      <c r="Z30" s="478"/>
      <c r="AD30" s="130"/>
      <c r="AE30" s="130"/>
      <c r="AF30" s="130" t="s">
        <v>12</v>
      </c>
      <c r="AG30" s="127"/>
      <c r="AH30" s="130"/>
      <c r="AI30" s="131">
        <f>ROUND(((F30+J30)*O30+S30)*X30,3)</f>
        <v>0.25</v>
      </c>
      <c r="AJ30" s="128" t="s">
        <v>11</v>
      </c>
      <c r="AK30" s="127"/>
    </row>
    <row r="31" spans="1:37" ht="15" customHeight="1">
      <c r="A31" s="124"/>
      <c r="B31" s="128" t="s">
        <v>179</v>
      </c>
      <c r="C31" s="128"/>
      <c r="D31" s="126"/>
      <c r="E31" s="129"/>
      <c r="F31" s="130"/>
      <c r="G31" s="130"/>
      <c r="H31" s="130"/>
      <c r="I31" s="130"/>
      <c r="J31" s="130"/>
      <c r="K31" s="130"/>
      <c r="L31" s="130"/>
      <c r="M31" s="130"/>
      <c r="N31" s="130"/>
      <c r="O31" s="130"/>
      <c r="P31" s="130"/>
      <c r="Q31" s="130"/>
      <c r="R31" s="130"/>
      <c r="S31" s="130"/>
      <c r="T31" s="130"/>
      <c r="U31" s="130"/>
      <c r="V31" s="130"/>
      <c r="W31" s="130"/>
      <c r="X31" s="130"/>
      <c r="Y31" s="130"/>
      <c r="Z31" s="130"/>
      <c r="AA31" s="130"/>
      <c r="AG31" s="134"/>
      <c r="AH31" s="133"/>
      <c r="AK31" s="127"/>
    </row>
    <row r="32" spans="1:37" ht="15" customHeight="1">
      <c r="A32" s="124"/>
      <c r="B32" s="128"/>
      <c r="C32" s="128"/>
      <c r="D32" s="126"/>
      <c r="E32" s="129"/>
      <c r="F32" s="130"/>
      <c r="G32" s="130"/>
      <c r="H32" s="130"/>
      <c r="I32" s="130"/>
      <c r="J32" s="130"/>
      <c r="K32" s="130"/>
      <c r="L32" s="130"/>
      <c r="M32" s="130"/>
      <c r="N32" s="130"/>
      <c r="O32" s="130"/>
      <c r="P32" s="130"/>
      <c r="Q32" s="130"/>
      <c r="R32" s="130"/>
      <c r="S32" s="130"/>
      <c r="T32" s="130"/>
      <c r="U32" s="130"/>
      <c r="V32" s="130"/>
      <c r="W32" s="130"/>
      <c r="X32" s="130"/>
      <c r="Y32" s="130"/>
      <c r="Z32" s="130"/>
      <c r="AA32" s="130"/>
      <c r="AG32" s="134"/>
      <c r="AH32" s="133"/>
      <c r="AK32" s="127"/>
    </row>
    <row r="33" spans="1:37" ht="15" customHeight="1">
      <c r="A33" s="124"/>
      <c r="B33" s="139"/>
      <c r="C33" s="128"/>
      <c r="D33" s="126"/>
      <c r="E33" s="130"/>
      <c r="F33" s="130"/>
      <c r="G33" s="178"/>
      <c r="H33" s="178"/>
      <c r="I33" s="178"/>
      <c r="J33" s="128"/>
      <c r="K33" s="178"/>
      <c r="L33" s="178"/>
      <c r="M33" s="178"/>
      <c r="N33" s="128"/>
      <c r="O33" s="128"/>
      <c r="P33" s="130"/>
      <c r="Q33" s="475"/>
      <c r="R33" s="475"/>
      <c r="S33" s="475"/>
      <c r="T33" s="128"/>
      <c r="U33" s="475"/>
      <c r="V33" s="475"/>
      <c r="W33" s="475"/>
      <c r="X33" s="128"/>
      <c r="Y33" s="473"/>
      <c r="Z33" s="473"/>
      <c r="AA33" s="473"/>
      <c r="AB33" s="130"/>
      <c r="AC33" s="130"/>
      <c r="AD33" s="130"/>
      <c r="AE33" s="130"/>
      <c r="AF33" s="130"/>
      <c r="AG33" s="127"/>
      <c r="AH33" s="130"/>
      <c r="AI33" s="131"/>
      <c r="AJ33" s="128"/>
      <c r="AK33" s="127"/>
    </row>
    <row r="34" spans="1:37" ht="15" customHeight="1">
      <c r="A34" s="124"/>
      <c r="B34" s="128"/>
      <c r="C34" s="128"/>
      <c r="D34" s="126"/>
      <c r="E34" s="129"/>
      <c r="F34" s="130"/>
      <c r="G34" s="130"/>
      <c r="H34" s="130"/>
      <c r="I34" s="130"/>
      <c r="J34" s="130"/>
      <c r="K34" s="130"/>
      <c r="L34" s="130"/>
      <c r="M34" s="130"/>
      <c r="N34" s="130"/>
      <c r="O34" s="130"/>
      <c r="P34" s="130"/>
      <c r="Q34" s="130"/>
      <c r="R34" s="130"/>
      <c r="S34" s="130"/>
      <c r="T34" s="130"/>
      <c r="U34" s="130"/>
      <c r="V34" s="130"/>
      <c r="W34" s="130"/>
      <c r="X34" s="130"/>
      <c r="Y34" s="130"/>
      <c r="Z34" s="130"/>
      <c r="AA34" s="130"/>
      <c r="AG34" s="134"/>
      <c r="AH34" s="133"/>
      <c r="AK34" s="127"/>
    </row>
    <row r="35" spans="1:37" ht="15" customHeight="1">
      <c r="A35" s="124"/>
      <c r="B35" s="128"/>
      <c r="C35" s="128"/>
      <c r="D35" s="126"/>
      <c r="E35" s="129"/>
      <c r="F35" s="130"/>
      <c r="G35" s="130"/>
      <c r="H35" s="130"/>
      <c r="I35" s="130"/>
      <c r="J35" s="130"/>
      <c r="K35" s="130"/>
      <c r="L35" s="130"/>
      <c r="M35" s="130"/>
      <c r="N35" s="130"/>
      <c r="O35" s="130"/>
      <c r="P35" s="130"/>
      <c r="Q35" s="130"/>
      <c r="R35" s="130"/>
      <c r="S35" s="130"/>
      <c r="T35" s="130"/>
      <c r="U35" s="130"/>
      <c r="V35" s="130"/>
      <c r="W35" s="130"/>
      <c r="X35" s="130"/>
      <c r="Y35" s="130"/>
      <c r="Z35" s="130"/>
      <c r="AA35" s="130"/>
      <c r="AG35" s="134"/>
      <c r="AH35" s="133"/>
      <c r="AK35" s="127"/>
    </row>
    <row r="36" spans="1:37" ht="15" customHeight="1">
      <c r="A36" s="124"/>
      <c r="B36" s="128"/>
      <c r="C36" s="128"/>
      <c r="D36" s="126"/>
      <c r="E36" s="129"/>
      <c r="F36" s="130"/>
      <c r="G36" s="130"/>
      <c r="H36" s="130"/>
      <c r="I36" s="130"/>
      <c r="J36" s="130"/>
      <c r="K36" s="130"/>
      <c r="L36" s="130"/>
      <c r="M36" s="130"/>
      <c r="N36" s="130"/>
      <c r="O36" s="130"/>
      <c r="P36" s="130"/>
      <c r="Q36" s="130"/>
      <c r="R36" s="130"/>
      <c r="S36" s="130"/>
      <c r="T36" s="130"/>
      <c r="U36" s="130"/>
      <c r="V36" s="130"/>
      <c r="W36" s="130"/>
      <c r="X36" s="130"/>
      <c r="Y36" s="130"/>
      <c r="Z36" s="130"/>
      <c r="AA36" s="130"/>
      <c r="AG36" s="134"/>
      <c r="AH36" s="133"/>
      <c r="AK36" s="127"/>
    </row>
    <row r="37" spans="1:37" ht="15" customHeight="1">
      <c r="A37" s="124"/>
      <c r="B37" s="128"/>
      <c r="C37" s="128"/>
      <c r="D37" s="126"/>
      <c r="E37" s="129"/>
      <c r="F37" s="130"/>
      <c r="G37" s="130"/>
      <c r="H37" s="130"/>
      <c r="I37" s="130"/>
      <c r="J37" s="130"/>
      <c r="K37" s="130"/>
      <c r="L37" s="130"/>
      <c r="M37" s="130"/>
      <c r="N37" s="130"/>
      <c r="O37" s="130"/>
      <c r="P37" s="130"/>
      <c r="Q37" s="130"/>
      <c r="R37" s="130"/>
      <c r="S37" s="130"/>
      <c r="T37" s="130"/>
      <c r="U37" s="130"/>
      <c r="V37" s="130"/>
      <c r="W37" s="130"/>
      <c r="X37" s="130"/>
      <c r="Y37" s="130"/>
      <c r="Z37" s="130"/>
      <c r="AA37" s="130"/>
      <c r="AG37" s="134"/>
      <c r="AH37" s="133"/>
      <c r="AK37" s="127"/>
    </row>
    <row r="38" spans="1:37" ht="15" customHeight="1">
      <c r="A38" s="124"/>
      <c r="B38" s="128"/>
      <c r="C38" s="128"/>
      <c r="D38" s="126"/>
      <c r="E38" s="129"/>
      <c r="F38" s="130"/>
      <c r="G38" s="130"/>
      <c r="H38" s="130"/>
      <c r="I38" s="130"/>
      <c r="J38" s="130"/>
      <c r="K38" s="130"/>
      <c r="L38" s="130"/>
      <c r="M38" s="130"/>
      <c r="N38" s="130"/>
      <c r="O38" s="130"/>
      <c r="P38" s="130"/>
      <c r="Q38" s="130"/>
      <c r="R38" s="130"/>
      <c r="S38" s="130"/>
      <c r="T38" s="130"/>
      <c r="U38" s="130"/>
      <c r="V38" s="130"/>
      <c r="W38" s="130"/>
      <c r="X38" s="130"/>
      <c r="Y38" s="130"/>
      <c r="Z38" s="130"/>
      <c r="AA38" s="130"/>
      <c r="AG38" s="134"/>
      <c r="AH38" s="133"/>
      <c r="AK38" s="127"/>
    </row>
    <row r="39" spans="1:37" ht="15" customHeight="1">
      <c r="A39" s="124"/>
      <c r="B39" s="128"/>
      <c r="C39" s="128"/>
      <c r="D39" s="126"/>
      <c r="E39" s="129"/>
      <c r="F39" s="130"/>
      <c r="G39" s="130"/>
      <c r="H39" s="130"/>
      <c r="I39" s="130"/>
      <c r="J39" s="130"/>
      <c r="K39" s="130"/>
      <c r="L39" s="130"/>
      <c r="M39" s="130"/>
      <c r="N39" s="130"/>
      <c r="O39" s="130"/>
      <c r="P39" s="130"/>
      <c r="Q39" s="130"/>
      <c r="R39" s="130"/>
      <c r="S39" s="130"/>
      <c r="T39" s="130"/>
      <c r="U39" s="130"/>
      <c r="V39" s="130"/>
      <c r="W39" s="130"/>
      <c r="X39" s="130"/>
      <c r="Y39" s="130"/>
      <c r="Z39" s="130"/>
      <c r="AA39" s="130"/>
      <c r="AG39" s="134"/>
      <c r="AH39" s="133"/>
      <c r="AK39" s="127"/>
    </row>
    <row r="40" spans="1:37" ht="15" customHeight="1">
      <c r="A40" s="124"/>
      <c r="B40" s="128"/>
      <c r="C40" s="128"/>
      <c r="D40" s="126"/>
      <c r="E40" s="129"/>
      <c r="F40" s="130"/>
      <c r="G40" s="130"/>
      <c r="H40" s="130"/>
      <c r="I40" s="130"/>
      <c r="J40" s="130"/>
      <c r="K40" s="130"/>
      <c r="L40" s="130"/>
      <c r="M40" s="130"/>
      <c r="N40" s="130"/>
      <c r="O40" s="130"/>
      <c r="P40" s="130"/>
      <c r="Q40" s="130"/>
      <c r="R40" s="130"/>
      <c r="S40" s="130"/>
      <c r="T40" s="130"/>
      <c r="U40" s="130"/>
      <c r="V40" s="130"/>
      <c r="W40" s="130"/>
      <c r="X40" s="130"/>
      <c r="Y40" s="130"/>
      <c r="Z40" s="130"/>
      <c r="AA40" s="130"/>
      <c r="AG40" s="134"/>
      <c r="AH40" s="133"/>
      <c r="AK40" s="127"/>
    </row>
    <row r="41" spans="1:37" ht="15" customHeight="1">
      <c r="A41" s="124"/>
      <c r="B41" s="128"/>
      <c r="C41" s="128"/>
      <c r="D41" s="126"/>
      <c r="E41" s="129"/>
      <c r="F41" s="130"/>
      <c r="G41" s="130"/>
      <c r="H41" s="130"/>
      <c r="I41" s="130"/>
      <c r="J41" s="130"/>
      <c r="K41" s="130"/>
      <c r="L41" s="130"/>
      <c r="M41" s="130"/>
      <c r="N41" s="130"/>
      <c r="O41" s="130"/>
      <c r="P41" s="130"/>
      <c r="Q41" s="130"/>
      <c r="R41" s="130"/>
      <c r="S41" s="130"/>
      <c r="T41" s="130"/>
      <c r="U41" s="130"/>
      <c r="V41" s="130"/>
      <c r="W41" s="130"/>
      <c r="X41" s="130"/>
      <c r="Y41" s="130"/>
      <c r="Z41" s="130"/>
      <c r="AA41" s="130"/>
      <c r="AG41" s="134"/>
      <c r="AH41" s="133"/>
      <c r="AK41" s="127"/>
    </row>
    <row r="42" spans="1:37" ht="15" customHeight="1">
      <c r="A42" s="124"/>
      <c r="B42" s="128"/>
      <c r="C42" s="128"/>
      <c r="D42" s="126"/>
      <c r="E42" s="129"/>
      <c r="F42" s="130"/>
      <c r="G42" s="130"/>
      <c r="H42" s="130"/>
      <c r="I42" s="130"/>
      <c r="J42" s="130"/>
      <c r="K42" s="130"/>
      <c r="L42" s="130"/>
      <c r="M42" s="130"/>
      <c r="N42" s="130"/>
      <c r="O42" s="130"/>
      <c r="P42" s="130"/>
      <c r="Q42" s="130"/>
      <c r="R42" s="130"/>
      <c r="S42" s="130"/>
      <c r="T42" s="130"/>
      <c r="U42" s="130"/>
      <c r="V42" s="130"/>
      <c r="W42" s="130"/>
      <c r="X42" s="130"/>
      <c r="Y42" s="130"/>
      <c r="Z42" s="130"/>
      <c r="AA42" s="130"/>
      <c r="AG42" s="134"/>
      <c r="AH42" s="133"/>
      <c r="AK42" s="127"/>
    </row>
    <row r="43" spans="1:37" ht="15" customHeight="1">
      <c r="A43" s="124"/>
      <c r="B43" s="128"/>
      <c r="C43" s="128"/>
      <c r="D43" s="126"/>
      <c r="E43" s="129"/>
      <c r="F43" s="130"/>
      <c r="G43" s="130"/>
      <c r="H43" s="130"/>
      <c r="I43" s="130"/>
      <c r="J43" s="130"/>
      <c r="K43" s="130"/>
      <c r="L43" s="130"/>
      <c r="M43" s="130"/>
      <c r="N43" s="130"/>
      <c r="O43" s="130"/>
      <c r="P43" s="130"/>
      <c r="Q43" s="130"/>
      <c r="R43" s="130"/>
      <c r="S43" s="130"/>
      <c r="T43" s="130"/>
      <c r="U43" s="130"/>
      <c r="V43" s="130"/>
      <c r="W43" s="130"/>
      <c r="X43" s="130"/>
      <c r="Y43" s="130"/>
      <c r="Z43" s="130"/>
      <c r="AA43" s="130"/>
      <c r="AG43" s="134"/>
      <c r="AH43" s="133"/>
      <c r="AK43" s="127"/>
    </row>
    <row r="44" spans="1:37" ht="15" customHeight="1">
      <c r="A44" s="124"/>
      <c r="B44" s="128"/>
      <c r="C44" s="128"/>
      <c r="D44" s="126"/>
      <c r="E44" s="129"/>
      <c r="F44" s="130"/>
      <c r="G44" s="130"/>
      <c r="H44" s="130"/>
      <c r="I44" s="130"/>
      <c r="J44" s="130"/>
      <c r="K44" s="130"/>
      <c r="L44" s="130"/>
      <c r="M44" s="130"/>
      <c r="N44" s="130"/>
      <c r="O44" s="130"/>
      <c r="P44" s="130"/>
      <c r="Q44" s="130"/>
      <c r="R44" s="130"/>
      <c r="S44" s="130"/>
      <c r="T44" s="130"/>
      <c r="U44" s="130"/>
      <c r="V44" s="130"/>
      <c r="W44" s="130"/>
      <c r="X44" s="130"/>
      <c r="Y44" s="130"/>
      <c r="Z44" s="130"/>
      <c r="AA44" s="130"/>
      <c r="AB44" s="130"/>
      <c r="AC44" s="130"/>
      <c r="AD44" s="130"/>
      <c r="AE44" s="130"/>
      <c r="AF44" s="130"/>
      <c r="AG44" s="127"/>
      <c r="AH44" s="130"/>
      <c r="AI44" s="131"/>
      <c r="AJ44" s="128"/>
      <c r="AK44" s="127"/>
    </row>
    <row r="45" spans="1:37" ht="15" customHeight="1">
      <c r="A45" s="141"/>
      <c r="B45" s="142"/>
      <c r="C45" s="142"/>
      <c r="D45" s="143"/>
      <c r="E45" s="144"/>
      <c r="F45" s="144"/>
      <c r="G45" s="144"/>
      <c r="H45" s="144"/>
      <c r="I45" s="144"/>
      <c r="J45" s="144"/>
      <c r="K45" s="144"/>
      <c r="L45" s="144"/>
      <c r="M45" s="144"/>
      <c r="N45" s="144"/>
      <c r="O45" s="144"/>
      <c r="P45" s="144"/>
      <c r="Q45" s="144"/>
      <c r="R45" s="144"/>
      <c r="S45" s="144"/>
      <c r="T45" s="144"/>
      <c r="U45" s="144"/>
      <c r="V45" s="144"/>
      <c r="W45" s="144"/>
      <c r="X45" s="144"/>
      <c r="Y45" s="144"/>
      <c r="Z45" s="144"/>
      <c r="AA45" s="144"/>
      <c r="AB45" s="144"/>
      <c r="AC45" s="144"/>
      <c r="AD45" s="144"/>
      <c r="AE45" s="144"/>
      <c r="AF45" s="144"/>
      <c r="AG45" s="145"/>
      <c r="AH45" s="144"/>
      <c r="AI45" s="146"/>
      <c r="AJ45" s="142"/>
      <c r="AK45" s="145"/>
    </row>
    <row r="46" spans="1:37" ht="15" customHeight="1"/>
    <row r="47" spans="1:37" ht="15" customHeight="1"/>
    <row r="48" spans="1:37" ht="15" customHeight="1"/>
    <row r="49" ht="15" customHeight="1"/>
    <row r="50" ht="15" customHeight="1"/>
    <row r="51" ht="15" customHeight="1"/>
    <row r="52" ht="15" customHeight="1"/>
    <row r="53" ht="15" customHeight="1"/>
    <row r="54" ht="15" customHeight="1"/>
    <row r="55" ht="15" customHeight="1"/>
    <row r="56" ht="19.899999999999999" customHeight="1"/>
    <row r="57" ht="19.899999999999999" customHeight="1"/>
    <row r="58" ht="19.899999999999999" customHeight="1"/>
    <row r="59" ht="19.899999999999999" customHeight="1"/>
    <row r="60" ht="19.899999999999999" customHeight="1"/>
    <row r="61" ht="19.899999999999999" customHeight="1"/>
    <row r="62" ht="19.899999999999999" customHeight="1"/>
    <row r="63" ht="19.899999999999999" customHeight="1"/>
    <row r="64" ht="19.899999999999999" customHeight="1"/>
    <row r="65" ht="19.899999999999999" customHeight="1"/>
    <row r="66" ht="19.899999999999999" customHeight="1"/>
    <row r="67" ht="19.899999999999999" customHeight="1"/>
    <row r="68" ht="19.899999999999999" customHeight="1"/>
    <row r="69" ht="19.899999999999999" customHeight="1"/>
    <row r="70" ht="19.899999999999999" customHeight="1"/>
    <row r="71" ht="19.899999999999999" customHeight="1"/>
    <row r="72" ht="19.899999999999999" customHeight="1"/>
    <row r="73" ht="19.899999999999999" customHeight="1"/>
    <row r="74" ht="19.899999999999999" customHeight="1"/>
    <row r="75" ht="19.899999999999999" customHeight="1"/>
    <row r="76" ht="19.899999999999999" customHeight="1"/>
    <row r="77" ht="19.899999999999999" customHeight="1"/>
    <row r="78" ht="19.899999999999999" customHeight="1"/>
    <row r="79" ht="19.899999999999999" customHeight="1"/>
    <row r="80" ht="19.899999999999999" customHeight="1"/>
    <row r="81" ht="19.899999999999999" customHeight="1"/>
    <row r="82" ht="19.899999999999999" customHeight="1"/>
    <row r="83" ht="19.899999999999999" customHeight="1"/>
    <row r="84" ht="19.899999999999999" customHeight="1"/>
    <row r="85" ht="19.899999999999999" customHeight="1"/>
    <row r="86" ht="19.899999999999999" customHeight="1"/>
    <row r="87" ht="19.899999999999999" customHeight="1"/>
    <row r="88" ht="19.899999999999999" customHeight="1"/>
    <row r="89" ht="19.899999999999999" customHeight="1"/>
    <row r="90" ht="19.899999999999999" customHeight="1"/>
    <row r="91" ht="19.899999999999999" customHeight="1"/>
    <row r="92" ht="19.899999999999999" customHeight="1"/>
    <row r="93" ht="19.899999999999999" customHeight="1"/>
    <row r="94" ht="19.899999999999999" customHeight="1"/>
    <row r="95" ht="19.899999999999999" customHeight="1"/>
    <row r="96" ht="19.899999999999999" customHeight="1"/>
    <row r="97" ht="19.899999999999999" customHeight="1"/>
    <row r="98" ht="19.899999999999999" customHeight="1"/>
    <row r="99" ht="19.899999999999999" customHeight="1"/>
    <row r="100" ht="19.899999999999999" customHeight="1"/>
    <row r="101" ht="19.899999999999999" customHeight="1"/>
    <row r="102" ht="19.899999999999999" customHeight="1"/>
    <row r="103" ht="19.899999999999999" customHeight="1"/>
    <row r="104" ht="19.899999999999999" customHeight="1"/>
    <row r="105" ht="19.899999999999999" customHeight="1"/>
    <row r="106" ht="19.899999999999999" customHeight="1"/>
    <row r="107" ht="19.899999999999999" customHeight="1"/>
    <row r="108" ht="19.899999999999999" customHeight="1"/>
    <row r="109" ht="19.899999999999999" customHeight="1"/>
    <row r="110" ht="19.899999999999999" customHeight="1"/>
    <row r="111" ht="19.899999999999999" customHeight="1"/>
    <row r="112" ht="19.899999999999999" customHeight="1"/>
    <row r="113" ht="19.899999999999999" customHeight="1"/>
    <row r="114" ht="19.899999999999999" customHeight="1"/>
    <row r="115" ht="19.899999999999999" customHeight="1"/>
    <row r="116" ht="19.899999999999999" customHeight="1"/>
    <row r="117" ht="19.899999999999999" customHeight="1"/>
    <row r="118" ht="19.899999999999999" customHeight="1"/>
    <row r="119" ht="19.899999999999999" customHeight="1"/>
    <row r="120" ht="19.899999999999999" customHeight="1"/>
    <row r="121" ht="19.899999999999999" customHeight="1"/>
    <row r="122" ht="19.899999999999999" customHeight="1"/>
    <row r="123" ht="19.899999999999999" customHeight="1"/>
    <row r="124" ht="19.899999999999999" customHeight="1"/>
    <row r="125" ht="19.899999999999999" customHeight="1"/>
    <row r="126" ht="19.899999999999999" customHeight="1"/>
    <row r="127" ht="19.899999999999999" customHeight="1"/>
    <row r="128" ht="19.899999999999999" customHeight="1"/>
    <row r="129" ht="19.899999999999999" customHeight="1"/>
    <row r="130" ht="19.899999999999999" customHeight="1"/>
    <row r="131" ht="19.899999999999999" customHeight="1"/>
    <row r="132" ht="19.899999999999999" customHeight="1"/>
    <row r="133" ht="19.899999999999999" customHeight="1"/>
    <row r="134" ht="19.899999999999999" customHeight="1"/>
    <row r="135" ht="19.899999999999999" customHeight="1"/>
    <row r="136" ht="19.899999999999999" customHeight="1"/>
    <row r="137" ht="19.899999999999999" customHeight="1"/>
    <row r="138" ht="19.899999999999999" customHeight="1"/>
    <row r="139" ht="19.899999999999999" customHeight="1"/>
    <row r="140" ht="19.899999999999999" customHeight="1"/>
    <row r="141" ht="19.899999999999999" customHeight="1"/>
    <row r="142" ht="19.899999999999999" customHeight="1"/>
    <row r="143" ht="19.899999999999999" customHeight="1"/>
    <row r="144" ht="19.899999999999999" customHeight="1"/>
    <row r="145" ht="19.899999999999999" customHeight="1"/>
    <row r="146" ht="19.899999999999999" customHeight="1"/>
    <row r="147" ht="19.899999999999999" customHeight="1"/>
    <row r="148" ht="19.899999999999999" customHeight="1"/>
    <row r="149" ht="19.899999999999999" customHeight="1"/>
    <row r="150" ht="19.899999999999999" customHeight="1"/>
    <row r="151" ht="19.899999999999999" customHeight="1"/>
    <row r="152" ht="19.899999999999999" customHeight="1"/>
    <row r="153" ht="19.899999999999999" customHeight="1"/>
    <row r="154" ht="19.899999999999999" customHeight="1"/>
    <row r="155" ht="19.899999999999999" customHeight="1"/>
    <row r="156" ht="19.899999999999999" customHeight="1"/>
    <row r="157" ht="19.899999999999999" customHeight="1"/>
    <row r="158" ht="19.899999999999999" customHeight="1"/>
    <row r="159" ht="19.899999999999999" customHeight="1"/>
    <row r="160" ht="19.899999999999999" customHeight="1"/>
    <row r="161" ht="19.899999999999999" customHeight="1"/>
    <row r="162" ht="19.899999999999999" customHeight="1"/>
    <row r="163" ht="19.899999999999999" customHeight="1"/>
    <row r="164" ht="19.899999999999999" customHeight="1"/>
    <row r="165" ht="19.899999999999999" customHeight="1"/>
    <row r="166" ht="19.899999999999999" customHeight="1"/>
    <row r="167" ht="19.899999999999999" customHeight="1"/>
    <row r="168" ht="19.899999999999999" customHeight="1"/>
    <row r="169" ht="19.899999999999999" customHeight="1"/>
    <row r="170" ht="19.899999999999999" customHeight="1"/>
    <row r="171" ht="19.899999999999999" customHeight="1"/>
    <row r="172" ht="19.899999999999999" customHeight="1"/>
    <row r="173" ht="19.899999999999999" customHeight="1"/>
    <row r="174" ht="19.899999999999999" customHeight="1"/>
    <row r="175" ht="19.899999999999999" customHeight="1"/>
    <row r="176" ht="19.899999999999999" customHeight="1"/>
    <row r="177" ht="19.899999999999999" customHeight="1"/>
    <row r="178" ht="19.899999999999999" customHeight="1"/>
    <row r="179" ht="19.899999999999999" customHeight="1"/>
    <row r="180" ht="19.899999999999999" customHeight="1"/>
    <row r="181" ht="19.899999999999999" customHeight="1"/>
    <row r="182" ht="19.899999999999999" customHeight="1"/>
    <row r="183" ht="19.899999999999999" customHeight="1"/>
    <row r="184" ht="19.899999999999999" customHeight="1"/>
    <row r="185" ht="19.899999999999999" customHeight="1"/>
    <row r="186" ht="19.899999999999999" customHeight="1"/>
    <row r="187" ht="19.899999999999999" customHeight="1"/>
    <row r="188" ht="19.899999999999999" customHeight="1"/>
    <row r="189" ht="19.899999999999999" customHeight="1"/>
    <row r="190" ht="19.899999999999999" customHeight="1"/>
    <row r="191" ht="19.899999999999999" customHeight="1"/>
    <row r="192" ht="19.899999999999999" customHeight="1"/>
    <row r="193" ht="19.899999999999999" customHeight="1"/>
    <row r="194" ht="19.899999999999999" customHeight="1"/>
    <row r="195" ht="19.899999999999999" customHeight="1"/>
    <row r="196" ht="19.899999999999999" customHeight="1"/>
    <row r="197" ht="19.899999999999999" customHeight="1"/>
    <row r="198" ht="19.899999999999999" customHeight="1"/>
    <row r="199" ht="19.899999999999999" customHeight="1"/>
    <row r="200" ht="19.899999999999999" customHeight="1"/>
    <row r="201" ht="19.899999999999999" customHeight="1"/>
    <row r="202" ht="19.899999999999999" customHeight="1"/>
    <row r="203" ht="19.899999999999999" customHeight="1"/>
    <row r="204" ht="19.899999999999999" customHeight="1"/>
    <row r="205" ht="19.899999999999999" customHeight="1"/>
    <row r="206" ht="19.899999999999999" customHeight="1"/>
    <row r="207" ht="19.899999999999999" customHeight="1"/>
    <row r="208" ht="19.899999999999999" customHeight="1"/>
    <row r="209" ht="19.899999999999999" customHeight="1"/>
    <row r="210" ht="19.899999999999999" customHeight="1"/>
    <row r="211" ht="19.899999999999999" customHeight="1"/>
    <row r="212" ht="19.899999999999999" customHeight="1"/>
    <row r="213" ht="19.899999999999999" customHeight="1"/>
    <row r="214" ht="19.899999999999999" customHeight="1"/>
    <row r="215" ht="19.899999999999999" customHeight="1"/>
    <row r="216" ht="19.899999999999999" customHeight="1"/>
    <row r="217" ht="19.899999999999999" customHeight="1"/>
    <row r="218" ht="19.899999999999999" customHeight="1"/>
    <row r="219" ht="19.899999999999999" customHeight="1"/>
    <row r="220" ht="19.899999999999999" customHeight="1"/>
    <row r="221" ht="19.899999999999999" customHeight="1"/>
    <row r="222" ht="19.899999999999999" customHeight="1"/>
    <row r="223" ht="19.899999999999999" customHeight="1"/>
    <row r="224" ht="19.899999999999999" customHeight="1"/>
    <row r="225" ht="19.899999999999999" customHeight="1"/>
    <row r="226" ht="19.899999999999999" customHeight="1"/>
    <row r="227" ht="19.899999999999999" customHeight="1"/>
    <row r="228" ht="19.899999999999999" customHeight="1"/>
    <row r="229" ht="19.899999999999999" customHeight="1"/>
    <row r="230" ht="19.899999999999999" customHeight="1"/>
    <row r="231" ht="19.899999999999999" customHeight="1"/>
    <row r="232" ht="19.899999999999999" customHeight="1"/>
    <row r="233" ht="19.899999999999999" customHeight="1"/>
    <row r="234" ht="19.899999999999999" customHeight="1"/>
    <row r="235" ht="19.899999999999999" customHeight="1"/>
    <row r="236" ht="19.899999999999999" customHeight="1"/>
    <row r="237" ht="19.899999999999999" customHeight="1"/>
    <row r="238" ht="19.899999999999999" customHeight="1"/>
    <row r="239" ht="19.899999999999999" customHeight="1"/>
    <row r="240" ht="19.899999999999999" customHeight="1"/>
    <row r="241" ht="19.899999999999999" customHeight="1"/>
    <row r="242" ht="19.899999999999999" customHeight="1"/>
    <row r="243" ht="19.899999999999999" customHeight="1"/>
    <row r="244" ht="19.899999999999999" customHeight="1"/>
    <row r="245" ht="19.899999999999999" customHeight="1"/>
    <row r="246" ht="19.899999999999999" customHeight="1"/>
    <row r="247" ht="19.899999999999999" customHeight="1"/>
    <row r="248" ht="19.899999999999999" customHeight="1"/>
    <row r="249" ht="19.899999999999999" customHeight="1"/>
    <row r="250" ht="19.899999999999999" customHeight="1"/>
    <row r="251" ht="19.899999999999999" customHeight="1"/>
    <row r="252" ht="19.899999999999999" customHeight="1"/>
    <row r="253" ht="19.899999999999999" customHeight="1"/>
    <row r="254" ht="19.899999999999999" customHeight="1"/>
    <row r="255" ht="19.899999999999999" customHeight="1"/>
    <row r="256" ht="19.899999999999999" customHeight="1"/>
    <row r="257" ht="19.899999999999999" customHeight="1"/>
    <row r="258" ht="19.899999999999999" customHeight="1"/>
    <row r="259" ht="19.899999999999999" customHeight="1"/>
    <row r="260" ht="19.899999999999999" customHeight="1"/>
    <row r="261" ht="19.899999999999999" customHeight="1"/>
    <row r="262" ht="19.899999999999999" customHeight="1"/>
    <row r="263" ht="19.899999999999999" customHeight="1"/>
    <row r="264" ht="19.899999999999999" customHeight="1"/>
    <row r="265" ht="19.899999999999999" customHeight="1"/>
    <row r="266" ht="19.899999999999999" customHeight="1"/>
    <row r="267" ht="19.899999999999999" customHeight="1"/>
    <row r="268" ht="19.899999999999999" customHeight="1"/>
    <row r="269" ht="19.899999999999999" customHeight="1"/>
  </sheetData>
  <mergeCells count="31">
    <mergeCell ref="X30:Z30"/>
    <mergeCell ref="Q33:S33"/>
    <mergeCell ref="U33:W33"/>
    <mergeCell ref="Y33:AA33"/>
    <mergeCell ref="F26:H26"/>
    <mergeCell ref="J26:L26"/>
    <mergeCell ref="F30:H30"/>
    <mergeCell ref="J30:L30"/>
    <mergeCell ref="O30:Q30"/>
    <mergeCell ref="S30:U30"/>
    <mergeCell ref="K19:L19"/>
    <mergeCell ref="N19:O19"/>
    <mergeCell ref="S19:U19"/>
    <mergeCell ref="W19:Y19"/>
    <mergeCell ref="F22:H22"/>
    <mergeCell ref="J22:M22"/>
    <mergeCell ref="A1:C1"/>
    <mergeCell ref="D1:AG1"/>
    <mergeCell ref="G15:I15"/>
    <mergeCell ref="K15:M15"/>
    <mergeCell ref="Q15:S15"/>
    <mergeCell ref="U15:W15"/>
    <mergeCell ref="Y15:AA15"/>
    <mergeCell ref="AH1:AK1"/>
    <mergeCell ref="V3:W3"/>
    <mergeCell ref="X3:AA3"/>
    <mergeCell ref="AB3:AC3"/>
    <mergeCell ref="K18:L18"/>
    <mergeCell ref="N18:O18"/>
    <mergeCell ref="S18:U18"/>
    <mergeCell ref="W18:Y18"/>
  </mergeCells>
  <phoneticPr fontId="84" type="noConversion"/>
  <printOptions horizontalCentered="1"/>
  <pageMargins left="0.75" right="0.75" top="1" bottom="1" header="0.5" footer="0.5"/>
  <pageSetup paperSize="9" orientation="portrait" r:id="rId1"/>
  <headerFooter alignWithMargins="0"/>
  <drawing r:id="rId2"/>
  <legacyDrawing r:id="rId3"/>
  <oleObjects>
    <mc:AlternateContent xmlns:mc="http://schemas.openxmlformats.org/markup-compatibility/2006">
      <mc:Choice Requires="x14">
        <oleObject shapeId="3073" r:id="rId4">
          <objectPr defaultSize="0" autoLine="0" r:id="rId5">
            <anchor moveWithCells="1" sizeWithCells="1">
              <from>
                <xdr:col>43</xdr:col>
                <xdr:colOff>0</xdr:colOff>
                <xdr:row>3</xdr:row>
                <xdr:rowOff>19050</xdr:rowOff>
              </from>
              <to>
                <xdr:col>75</xdr:col>
                <xdr:colOff>19050</xdr:colOff>
                <xdr:row>13</xdr:row>
                <xdr:rowOff>85725</xdr:rowOff>
              </to>
            </anchor>
          </objectPr>
        </oleObject>
      </mc:Choice>
      <mc:Fallback>
        <oleObject shapeId="3073" r:id="rId4"/>
      </mc:Fallback>
    </mc:AlternateContent>
  </oleObject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7"/>
  <dimension ref="A1:AK269"/>
  <sheetViews>
    <sheetView showGridLines="0" view="pageBreakPreview" topLeftCell="A10" zoomScaleNormal="100" zoomScaleSheetLayoutView="100" workbookViewId="0">
      <selection activeCell="K15" sqref="K15:M15"/>
    </sheetView>
  </sheetViews>
  <sheetFormatPr defaultColWidth="6.88671875" defaultRowHeight="10.5"/>
  <cols>
    <col min="1" max="1" width="1.33203125" style="118" customWidth="1"/>
    <col min="2" max="2" width="9" style="118" customWidth="1"/>
    <col min="3" max="3" width="1.33203125" style="118" customWidth="1"/>
    <col min="4" max="34" width="1.6640625" style="120" customWidth="1"/>
    <col min="35" max="35" width="7.77734375" style="122" customWidth="1"/>
    <col min="36" max="36" width="2.109375" style="118" customWidth="1"/>
    <col min="37" max="220" width="1.33203125" style="120" customWidth="1"/>
    <col min="221" max="16384" width="6.88671875" style="120"/>
  </cols>
  <sheetData>
    <row r="1" spans="1:37" s="116" customFormat="1" ht="30" customHeight="1">
      <c r="A1" s="474" t="s">
        <v>54</v>
      </c>
      <c r="B1" s="469"/>
      <c r="C1" s="470"/>
      <c r="D1" s="474" t="s">
        <v>67</v>
      </c>
      <c r="E1" s="469"/>
      <c r="F1" s="469"/>
      <c r="G1" s="469"/>
      <c r="H1" s="469"/>
      <c r="I1" s="469"/>
      <c r="J1" s="469"/>
      <c r="K1" s="469"/>
      <c r="L1" s="469"/>
      <c r="M1" s="469"/>
      <c r="N1" s="469"/>
      <c r="O1" s="469"/>
      <c r="P1" s="469"/>
      <c r="Q1" s="469"/>
      <c r="R1" s="469"/>
      <c r="S1" s="469"/>
      <c r="T1" s="469"/>
      <c r="U1" s="469"/>
      <c r="V1" s="469"/>
      <c r="W1" s="469"/>
      <c r="X1" s="469"/>
      <c r="Y1" s="469"/>
      <c r="Z1" s="469"/>
      <c r="AA1" s="469"/>
      <c r="AB1" s="469"/>
      <c r="AC1" s="469"/>
      <c r="AD1" s="469"/>
      <c r="AE1" s="469"/>
      <c r="AF1" s="469"/>
      <c r="AG1" s="470"/>
      <c r="AH1" s="469" t="s">
        <v>56</v>
      </c>
      <c r="AI1" s="469"/>
      <c r="AJ1" s="469"/>
      <c r="AK1" s="470"/>
    </row>
    <row r="2" spans="1:37" ht="15" customHeight="1">
      <c r="A2" s="117"/>
      <c r="C2" s="119"/>
      <c r="AH2" s="121"/>
      <c r="AK2" s="123"/>
    </row>
    <row r="3" spans="1:37" ht="15" customHeight="1">
      <c r="A3" s="124"/>
      <c r="B3" s="118" t="s">
        <v>142</v>
      </c>
      <c r="C3" s="125"/>
      <c r="E3" s="120" t="s">
        <v>171</v>
      </c>
      <c r="V3" s="471"/>
      <c r="W3" s="471"/>
      <c r="X3" s="471"/>
      <c r="Y3" s="471"/>
      <c r="Z3" s="471"/>
      <c r="AA3" s="471"/>
      <c r="AB3" s="471"/>
      <c r="AC3" s="471"/>
      <c r="AH3" s="126"/>
      <c r="AK3" s="127"/>
    </row>
    <row r="4" spans="1:37" ht="15" customHeight="1">
      <c r="A4" s="124"/>
      <c r="B4" s="118" t="s">
        <v>50</v>
      </c>
      <c r="C4" s="125"/>
      <c r="AH4" s="126"/>
      <c r="AK4" s="127"/>
    </row>
    <row r="5" spans="1:37" ht="15" customHeight="1">
      <c r="A5" s="124"/>
      <c r="C5" s="125"/>
      <c r="AH5" s="126"/>
      <c r="AK5" s="127"/>
    </row>
    <row r="6" spans="1:37" ht="15" customHeight="1">
      <c r="A6" s="124"/>
      <c r="C6" s="125"/>
      <c r="AH6" s="126"/>
      <c r="AK6" s="127"/>
    </row>
    <row r="7" spans="1:37" ht="15" customHeight="1">
      <c r="A7" s="124"/>
      <c r="C7" s="125"/>
      <c r="AH7" s="126"/>
      <c r="AK7" s="127"/>
    </row>
    <row r="8" spans="1:37" ht="15" customHeight="1">
      <c r="A8" s="124"/>
      <c r="C8" s="125"/>
      <c r="AH8" s="126"/>
      <c r="AK8" s="127"/>
    </row>
    <row r="9" spans="1:37" ht="15" customHeight="1">
      <c r="A9" s="124"/>
      <c r="C9" s="125"/>
      <c r="AH9" s="126"/>
      <c r="AK9" s="127"/>
    </row>
    <row r="10" spans="1:37" ht="15" customHeight="1">
      <c r="A10" s="124"/>
      <c r="C10" s="125"/>
      <c r="AH10" s="126"/>
      <c r="AK10" s="127"/>
    </row>
    <row r="11" spans="1:37" ht="15" customHeight="1">
      <c r="A11" s="124"/>
      <c r="C11" s="125"/>
      <c r="AH11" s="126"/>
      <c r="AK11" s="127"/>
    </row>
    <row r="12" spans="1:37" ht="15" customHeight="1">
      <c r="A12" s="124"/>
      <c r="C12" s="125"/>
      <c r="AH12" s="126"/>
      <c r="AK12" s="127"/>
    </row>
    <row r="13" spans="1:37" ht="15" customHeight="1">
      <c r="A13" s="124"/>
      <c r="C13" s="125"/>
      <c r="AH13" s="126"/>
      <c r="AK13" s="127"/>
    </row>
    <row r="14" spans="1:37" ht="15" customHeight="1">
      <c r="A14" s="124"/>
      <c r="B14" s="128"/>
      <c r="C14" s="128"/>
      <c r="D14" s="126"/>
      <c r="E14" s="129"/>
      <c r="F14" s="130"/>
      <c r="G14" s="130"/>
      <c r="H14" s="130"/>
      <c r="AA14" s="130"/>
      <c r="AB14" s="130"/>
      <c r="AC14" s="130"/>
      <c r="AD14" s="130"/>
      <c r="AE14" s="130"/>
      <c r="AF14" s="130"/>
      <c r="AG14" s="127"/>
      <c r="AH14" s="130"/>
      <c r="AI14" s="131"/>
      <c r="AJ14" s="128"/>
      <c r="AK14" s="127"/>
    </row>
    <row r="15" spans="1:37" ht="15" customHeight="1">
      <c r="A15" s="124"/>
      <c r="B15" s="139" t="s">
        <v>177</v>
      </c>
      <c r="C15" s="128"/>
      <c r="D15" s="126"/>
      <c r="E15" s="129"/>
      <c r="F15" s="130" t="s">
        <v>8</v>
      </c>
      <c r="G15" s="475">
        <v>0.8</v>
      </c>
      <c r="H15" s="475"/>
      <c r="I15" s="475"/>
      <c r="J15" s="128" t="s">
        <v>58</v>
      </c>
      <c r="K15" s="475">
        <v>0.15</v>
      </c>
      <c r="L15" s="475"/>
      <c r="M15" s="475"/>
      <c r="N15" s="128" t="s">
        <v>4</v>
      </c>
      <c r="O15" s="128" t="s">
        <v>62</v>
      </c>
      <c r="P15" s="130" t="s">
        <v>8</v>
      </c>
      <c r="Q15" s="475">
        <v>0.15</v>
      </c>
      <c r="R15" s="475"/>
      <c r="S15" s="475"/>
      <c r="T15" s="128" t="s">
        <v>58</v>
      </c>
      <c r="U15" s="475">
        <v>0.5</v>
      </c>
      <c r="V15" s="475"/>
      <c r="W15" s="475"/>
      <c r="X15" s="128" t="s">
        <v>58</v>
      </c>
      <c r="Y15" s="473">
        <v>2</v>
      </c>
      <c r="Z15" s="473"/>
      <c r="AA15" s="473"/>
      <c r="AB15" s="130" t="s">
        <v>4</v>
      </c>
      <c r="AC15" s="130"/>
      <c r="AD15" s="130"/>
      <c r="AE15" s="130"/>
      <c r="AF15" s="130" t="s">
        <v>12</v>
      </c>
      <c r="AG15" s="127"/>
      <c r="AH15" s="130"/>
      <c r="AI15" s="131">
        <f>ROUND((G15*K15)+(Q15*U15*Y15),3)</f>
        <v>0.27</v>
      </c>
      <c r="AJ15" s="128" t="s">
        <v>65</v>
      </c>
      <c r="AK15" s="127"/>
    </row>
    <row r="16" spans="1:37" ht="15" customHeight="1">
      <c r="A16" s="124"/>
      <c r="B16" s="128" t="s">
        <v>173</v>
      </c>
      <c r="C16" s="128"/>
      <c r="D16" s="126"/>
      <c r="E16" s="129"/>
      <c r="F16" s="128"/>
      <c r="G16" s="130"/>
      <c r="H16" s="130"/>
      <c r="I16" s="130"/>
      <c r="J16" s="130"/>
      <c r="K16" s="128"/>
      <c r="L16" s="130"/>
      <c r="M16" s="130"/>
      <c r="AB16" s="130"/>
      <c r="AC16" s="130"/>
      <c r="AD16" s="130"/>
      <c r="AE16" s="130"/>
      <c r="AG16" s="127"/>
      <c r="AH16" s="130"/>
      <c r="AK16" s="127"/>
    </row>
    <row r="17" spans="1:37" ht="15" customHeight="1">
      <c r="A17" s="124"/>
      <c r="B17" s="128"/>
      <c r="C17" s="128"/>
      <c r="D17" s="126"/>
      <c r="E17" s="132"/>
      <c r="F17" s="130"/>
      <c r="G17" s="130"/>
      <c r="H17" s="130"/>
      <c r="I17" s="130"/>
      <c r="S17" s="130"/>
      <c r="T17" s="130"/>
      <c r="U17" s="130"/>
      <c r="V17" s="130"/>
      <c r="W17" s="130"/>
      <c r="X17" s="130"/>
      <c r="Y17" s="130"/>
      <c r="Z17" s="130"/>
      <c r="AA17" s="130"/>
      <c r="AB17" s="130"/>
      <c r="AC17" s="130"/>
      <c r="AD17" s="130"/>
      <c r="AE17" s="130"/>
      <c r="AF17" s="130"/>
      <c r="AG17" s="127"/>
      <c r="AH17" s="130"/>
      <c r="AI17" s="130"/>
      <c r="AJ17" s="130"/>
      <c r="AK17" s="127"/>
    </row>
    <row r="18" spans="1:37" ht="15" customHeight="1">
      <c r="A18" s="124"/>
      <c r="B18" s="128" t="s">
        <v>137</v>
      </c>
      <c r="C18" s="128"/>
      <c r="D18" s="126"/>
      <c r="E18" s="132"/>
      <c r="F18" s="130" t="s">
        <v>141</v>
      </c>
      <c r="G18" s="130"/>
      <c r="H18" s="130"/>
      <c r="I18" s="130"/>
      <c r="J18" s="130" t="s">
        <v>8</v>
      </c>
      <c r="K18" s="472">
        <v>0.65</v>
      </c>
      <c r="L18" s="472"/>
      <c r="M18" s="128" t="s">
        <v>58</v>
      </c>
      <c r="N18" s="473">
        <v>2</v>
      </c>
      <c r="O18" s="473"/>
      <c r="P18" s="128" t="s">
        <v>4</v>
      </c>
      <c r="Q18" s="128" t="s">
        <v>62</v>
      </c>
      <c r="R18" s="130" t="s">
        <v>8</v>
      </c>
      <c r="S18" s="472">
        <v>0.5</v>
      </c>
      <c r="T18" s="472"/>
      <c r="U18" s="472"/>
      <c r="V18" s="128" t="s">
        <v>58</v>
      </c>
      <c r="W18" s="473">
        <v>2</v>
      </c>
      <c r="X18" s="473"/>
      <c r="Y18" s="473"/>
      <c r="Z18" s="128" t="s">
        <v>4</v>
      </c>
      <c r="AA18" s="130"/>
      <c r="AB18" s="130"/>
      <c r="AC18" s="130"/>
      <c r="AD18" s="130"/>
      <c r="AE18" s="130"/>
      <c r="AF18" s="133" t="s">
        <v>12</v>
      </c>
      <c r="AG18" s="127"/>
      <c r="AH18" s="130"/>
      <c r="AI18" s="131">
        <f>(K18*N18)+(S18*W18)</f>
        <v>2.2999999999999998</v>
      </c>
      <c r="AJ18" s="128" t="s">
        <v>63</v>
      </c>
      <c r="AK18" s="127"/>
    </row>
    <row r="19" spans="1:37" ht="15" customHeight="1">
      <c r="A19" s="124"/>
      <c r="B19" s="128" t="s">
        <v>61</v>
      </c>
      <c r="C19" s="128"/>
      <c r="D19" s="126"/>
      <c r="E19" s="132"/>
      <c r="F19" s="130"/>
      <c r="G19" s="130"/>
      <c r="H19" s="130"/>
      <c r="I19" s="130"/>
      <c r="J19" s="130"/>
      <c r="K19" s="472"/>
      <c r="L19" s="472"/>
      <c r="M19" s="128"/>
      <c r="N19" s="472"/>
      <c r="O19" s="472"/>
      <c r="P19" s="128"/>
      <c r="Q19" s="128"/>
      <c r="R19" s="130"/>
      <c r="S19" s="472"/>
      <c r="T19" s="472"/>
      <c r="U19" s="472"/>
      <c r="V19" s="128"/>
      <c r="W19" s="476"/>
      <c r="X19" s="476"/>
      <c r="Y19" s="476"/>
      <c r="Z19" s="128"/>
      <c r="AA19" s="130"/>
      <c r="AB19" s="130"/>
      <c r="AC19" s="130"/>
      <c r="AD19" s="130"/>
      <c r="AE19" s="130"/>
      <c r="AF19" s="133"/>
      <c r="AG19" s="127"/>
      <c r="AH19" s="133"/>
      <c r="AK19" s="127"/>
    </row>
    <row r="20" spans="1:37" ht="15" customHeight="1">
      <c r="A20" s="124"/>
      <c r="B20" s="128"/>
      <c r="C20" s="128"/>
      <c r="D20" s="126"/>
      <c r="E20" s="130"/>
      <c r="F20" s="130"/>
      <c r="G20" s="130"/>
      <c r="H20" s="130"/>
      <c r="I20" s="130"/>
      <c r="J20" s="130"/>
      <c r="K20" s="130"/>
      <c r="L20" s="130"/>
      <c r="M20" s="130"/>
      <c r="N20" s="130"/>
      <c r="O20" s="130"/>
      <c r="P20" s="130"/>
      <c r="Q20" s="130"/>
      <c r="R20" s="130"/>
      <c r="S20" s="130"/>
      <c r="T20" s="130"/>
      <c r="U20" s="130"/>
      <c r="V20" s="130"/>
      <c r="W20" s="130"/>
      <c r="X20" s="130"/>
      <c r="Y20" s="130"/>
      <c r="Z20" s="130"/>
      <c r="AA20" s="130"/>
      <c r="AB20" s="130"/>
      <c r="AC20" s="130"/>
      <c r="AD20" s="130"/>
      <c r="AE20" s="130"/>
      <c r="AF20" s="130"/>
      <c r="AG20" s="127"/>
      <c r="AH20" s="130"/>
      <c r="AI20" s="131"/>
      <c r="AJ20" s="128"/>
      <c r="AK20" s="127"/>
    </row>
    <row r="21" spans="1:37" ht="15" customHeight="1">
      <c r="A21" s="124"/>
      <c r="B21" s="128"/>
      <c r="C21" s="128"/>
      <c r="D21" s="126"/>
      <c r="E21" s="130"/>
      <c r="F21" s="130"/>
      <c r="G21" s="130"/>
      <c r="H21" s="130"/>
      <c r="I21" s="130"/>
      <c r="U21" s="130"/>
      <c r="V21" s="130"/>
      <c r="W21" s="130"/>
      <c r="X21" s="130"/>
      <c r="Y21" s="130"/>
      <c r="Z21" s="130"/>
      <c r="AA21" s="130"/>
      <c r="AB21" s="130"/>
      <c r="AC21" s="130"/>
      <c r="AD21" s="130"/>
      <c r="AE21" s="130"/>
      <c r="AF21" s="130"/>
      <c r="AG21" s="127"/>
      <c r="AH21" s="130"/>
      <c r="AI21" s="131"/>
      <c r="AJ21" s="128"/>
      <c r="AK21" s="127"/>
    </row>
    <row r="22" spans="1:37" ht="15" customHeight="1">
      <c r="A22" s="124"/>
      <c r="B22" s="128" t="s">
        <v>150</v>
      </c>
      <c r="C22" s="128"/>
      <c r="D22" s="124"/>
      <c r="E22" s="135"/>
      <c r="F22" s="471">
        <v>0.8</v>
      </c>
      <c r="G22" s="471"/>
      <c r="H22" s="471"/>
      <c r="I22" s="128" t="s">
        <v>58</v>
      </c>
      <c r="J22" s="477">
        <v>1</v>
      </c>
      <c r="K22" s="477"/>
      <c r="L22" s="477"/>
      <c r="M22" s="477"/>
      <c r="N22" s="128"/>
      <c r="O22" s="128"/>
      <c r="P22" s="128"/>
      <c r="Q22" s="128"/>
      <c r="R22" s="128"/>
      <c r="S22" s="128"/>
      <c r="T22" s="128"/>
      <c r="U22" s="128"/>
      <c r="V22" s="128"/>
      <c r="W22" s="128"/>
      <c r="X22" s="128"/>
      <c r="Y22" s="128"/>
      <c r="Z22" s="128"/>
      <c r="AA22" s="128"/>
      <c r="AB22" s="128"/>
      <c r="AC22" s="128"/>
      <c r="AD22" s="128"/>
      <c r="AE22" s="128"/>
      <c r="AF22" s="128" t="s">
        <v>12</v>
      </c>
      <c r="AG22" s="125"/>
      <c r="AH22" s="128"/>
      <c r="AI22" s="131">
        <f>F22*J22</f>
        <v>0.8</v>
      </c>
      <c r="AJ22" s="128" t="s">
        <v>63</v>
      </c>
      <c r="AK22" s="127"/>
    </row>
    <row r="23" spans="1:37" ht="15" customHeight="1">
      <c r="A23" s="124"/>
      <c r="B23" s="128"/>
      <c r="C23" s="128"/>
      <c r="D23" s="124"/>
      <c r="E23" s="128"/>
      <c r="F23" s="130"/>
      <c r="G23" s="130"/>
      <c r="H23" s="130"/>
      <c r="I23" s="130"/>
      <c r="J23" s="130"/>
      <c r="K23" s="130"/>
      <c r="L23" s="130"/>
      <c r="M23" s="130"/>
      <c r="N23" s="130"/>
      <c r="O23" s="130"/>
      <c r="P23" s="130"/>
      <c r="Q23" s="130"/>
      <c r="R23" s="130"/>
      <c r="S23" s="130"/>
      <c r="T23" s="130"/>
      <c r="U23" s="130"/>
      <c r="V23" s="130"/>
      <c r="W23" s="130"/>
      <c r="X23" s="130"/>
      <c r="Y23" s="130"/>
      <c r="Z23" s="130"/>
      <c r="AA23" s="130"/>
      <c r="AB23" s="130"/>
      <c r="AC23" s="130"/>
      <c r="AD23" s="130"/>
      <c r="AE23" s="130"/>
      <c r="AF23" s="130"/>
      <c r="AG23" s="127"/>
      <c r="AH23" s="130"/>
      <c r="AI23" s="131"/>
      <c r="AJ23" s="128"/>
      <c r="AK23" s="127"/>
    </row>
    <row r="24" spans="1:37" ht="15" customHeight="1">
      <c r="A24" s="124"/>
      <c r="B24" s="128"/>
      <c r="C24" s="128"/>
      <c r="D24" s="124"/>
      <c r="E24" s="128"/>
      <c r="F24" s="136"/>
      <c r="G24" s="128"/>
      <c r="H24" s="128"/>
      <c r="I24" s="128"/>
      <c r="J24" s="136"/>
      <c r="K24" s="128"/>
      <c r="L24" s="128"/>
      <c r="M24" s="128"/>
      <c r="N24" s="128"/>
      <c r="O24" s="128"/>
      <c r="P24" s="128"/>
      <c r="Q24" s="128"/>
      <c r="R24" s="128"/>
      <c r="S24" s="128"/>
      <c r="T24" s="128"/>
      <c r="U24" s="128"/>
      <c r="V24" s="128"/>
      <c r="W24" s="128"/>
      <c r="X24" s="128"/>
      <c r="Y24" s="128"/>
      <c r="Z24" s="128"/>
      <c r="AA24" s="128"/>
      <c r="AB24" s="128"/>
      <c r="AC24" s="128"/>
      <c r="AD24" s="128"/>
      <c r="AE24" s="128"/>
      <c r="AF24" s="128"/>
      <c r="AG24" s="125"/>
      <c r="AH24" s="128"/>
      <c r="AI24" s="131"/>
      <c r="AJ24" s="128"/>
      <c r="AK24" s="127"/>
    </row>
    <row r="25" spans="1:37" ht="15" customHeight="1">
      <c r="A25" s="124"/>
      <c r="B25" s="128"/>
      <c r="C25" s="128"/>
      <c r="D25" s="137"/>
      <c r="E25" s="138"/>
      <c r="F25" s="136"/>
      <c r="G25" s="139"/>
      <c r="H25" s="128"/>
      <c r="I25" s="128"/>
      <c r="J25" s="136"/>
      <c r="K25" s="128"/>
      <c r="L25" s="128"/>
      <c r="M25" s="128"/>
      <c r="N25" s="128"/>
      <c r="O25" s="128"/>
      <c r="P25" s="128"/>
      <c r="Q25" s="128"/>
      <c r="R25" s="128"/>
      <c r="S25" s="128"/>
      <c r="T25" s="128"/>
      <c r="U25" s="128"/>
      <c r="V25" s="128"/>
      <c r="W25" s="128"/>
      <c r="X25" s="128"/>
      <c r="Y25" s="128"/>
      <c r="Z25" s="128"/>
      <c r="AA25" s="128"/>
      <c r="AB25" s="128"/>
      <c r="AC25" s="128"/>
      <c r="AD25" s="128"/>
      <c r="AE25" s="128"/>
      <c r="AF25" s="128"/>
      <c r="AG25" s="125"/>
      <c r="AH25" s="128"/>
      <c r="AI25" s="131"/>
      <c r="AJ25" s="128"/>
      <c r="AK25" s="127"/>
    </row>
    <row r="26" spans="1:37" ht="15" customHeight="1">
      <c r="A26" s="124"/>
      <c r="B26" s="128" t="s">
        <v>53</v>
      </c>
      <c r="C26" s="128"/>
      <c r="D26" s="124"/>
      <c r="E26" s="128"/>
      <c r="F26" s="479">
        <f>AI15</f>
        <v>0.27</v>
      </c>
      <c r="G26" s="472"/>
      <c r="H26" s="472"/>
      <c r="I26" s="130" t="s">
        <v>58</v>
      </c>
      <c r="J26" s="480">
        <v>8.3333333333333329E-2</v>
      </c>
      <c r="K26" s="480"/>
      <c r="L26" s="480"/>
      <c r="M26" s="130"/>
      <c r="N26" s="130"/>
      <c r="O26" s="130"/>
      <c r="P26" s="130"/>
      <c r="Q26" s="130"/>
      <c r="R26" s="130"/>
      <c r="S26" s="130"/>
      <c r="T26" s="130"/>
      <c r="U26" s="130"/>
      <c r="V26" s="130"/>
      <c r="W26" s="130"/>
      <c r="X26" s="130"/>
      <c r="Y26" s="130"/>
      <c r="Z26" s="130"/>
      <c r="AA26" s="130"/>
      <c r="AB26" s="130"/>
      <c r="AC26" s="130"/>
      <c r="AD26" s="130"/>
      <c r="AE26" s="130"/>
      <c r="AF26" s="130" t="s">
        <v>12</v>
      </c>
      <c r="AG26" s="127"/>
      <c r="AH26" s="130"/>
      <c r="AI26" s="131">
        <f>ROUNDDOWN(F26*J26,3)</f>
        <v>2.1999999999999999E-2</v>
      </c>
      <c r="AJ26" s="128" t="s">
        <v>63</v>
      </c>
      <c r="AK26" s="127"/>
    </row>
    <row r="27" spans="1:37" ht="15" customHeight="1">
      <c r="A27" s="124"/>
      <c r="B27" s="128" t="s">
        <v>168</v>
      </c>
      <c r="C27" s="128"/>
      <c r="D27" s="124"/>
      <c r="E27" s="128"/>
      <c r="F27" s="136"/>
      <c r="G27" s="128"/>
      <c r="H27" s="128"/>
      <c r="I27" s="128"/>
      <c r="J27" s="136"/>
      <c r="K27" s="136"/>
      <c r="L27" s="136"/>
      <c r="M27" s="128"/>
      <c r="N27" s="128"/>
      <c r="O27" s="128"/>
      <c r="P27" s="128"/>
      <c r="Q27" s="128"/>
      <c r="R27" s="128"/>
      <c r="S27" s="128"/>
      <c r="T27" s="128"/>
      <c r="U27" s="128"/>
      <c r="V27" s="128"/>
      <c r="W27" s="128"/>
      <c r="X27" s="128"/>
      <c r="Y27" s="128"/>
      <c r="Z27" s="128"/>
      <c r="AA27" s="128"/>
      <c r="AB27" s="128"/>
      <c r="AC27" s="128"/>
      <c r="AD27" s="128"/>
      <c r="AE27" s="128"/>
      <c r="AF27" s="128"/>
      <c r="AG27" s="125"/>
      <c r="AH27" s="128"/>
      <c r="AI27" s="131"/>
      <c r="AJ27" s="128"/>
      <c r="AK27" s="127"/>
    </row>
    <row r="28" spans="1:37" ht="15" customHeight="1">
      <c r="A28" s="124"/>
      <c r="B28" s="128"/>
      <c r="C28" s="128"/>
      <c r="D28" s="124"/>
      <c r="E28" s="128"/>
      <c r="F28" s="136"/>
      <c r="G28" s="128"/>
      <c r="H28" s="128"/>
      <c r="I28" s="128"/>
      <c r="J28" s="136"/>
      <c r="K28" s="136"/>
      <c r="L28" s="136"/>
      <c r="M28" s="128"/>
      <c r="N28" s="128"/>
      <c r="O28" s="128"/>
      <c r="P28" s="128"/>
      <c r="Q28" s="128"/>
      <c r="R28" s="128"/>
      <c r="S28" s="128"/>
      <c r="T28" s="128"/>
      <c r="U28" s="128"/>
      <c r="V28" s="128"/>
      <c r="W28" s="128"/>
      <c r="X28" s="128"/>
      <c r="Y28" s="128"/>
      <c r="Z28" s="128"/>
      <c r="AA28" s="128"/>
      <c r="AB28" s="128"/>
      <c r="AC28" s="128"/>
      <c r="AD28" s="128"/>
      <c r="AE28" s="128"/>
      <c r="AF28" s="128"/>
      <c r="AG28" s="125"/>
      <c r="AH28" s="128"/>
      <c r="AI28" s="131"/>
      <c r="AJ28" s="128"/>
      <c r="AK28" s="127"/>
    </row>
    <row r="29" spans="1:37" ht="15" customHeight="1">
      <c r="A29" s="124"/>
      <c r="B29" s="128"/>
      <c r="C29" s="128"/>
      <c r="D29" s="124"/>
      <c r="E29" s="129"/>
      <c r="F29" s="130"/>
      <c r="G29" s="130"/>
      <c r="H29" s="130"/>
      <c r="I29" s="130"/>
      <c r="J29" s="130"/>
      <c r="K29" s="130"/>
      <c r="L29" s="130"/>
      <c r="M29" s="140"/>
      <c r="N29" s="140"/>
      <c r="O29" s="140"/>
      <c r="P29" s="130"/>
      <c r="Q29" s="130"/>
      <c r="R29" s="130"/>
      <c r="S29" s="130"/>
      <c r="T29" s="130"/>
      <c r="U29" s="130"/>
      <c r="V29" s="130"/>
      <c r="W29" s="130"/>
      <c r="X29" s="130"/>
      <c r="Y29" s="130"/>
      <c r="Z29" s="130"/>
      <c r="AA29" s="130"/>
      <c r="AB29" s="130"/>
      <c r="AC29" s="130"/>
      <c r="AD29" s="130"/>
      <c r="AE29" s="130"/>
      <c r="AF29" s="130"/>
      <c r="AG29" s="127"/>
      <c r="AH29" s="130"/>
      <c r="AI29" s="131"/>
      <c r="AJ29" s="128"/>
      <c r="AK29" s="127"/>
    </row>
    <row r="30" spans="1:37" ht="15" customHeight="1">
      <c r="A30" s="124"/>
      <c r="B30" s="128" t="s">
        <v>49</v>
      </c>
      <c r="C30" s="128"/>
      <c r="D30" s="124"/>
      <c r="E30" s="128" t="s">
        <v>72</v>
      </c>
      <c r="F30" s="475">
        <v>0.15</v>
      </c>
      <c r="G30" s="475"/>
      <c r="H30" s="475"/>
      <c r="I30" s="128" t="s">
        <v>62</v>
      </c>
      <c r="J30" s="475">
        <v>0.5</v>
      </c>
      <c r="K30" s="475"/>
      <c r="L30" s="475"/>
      <c r="M30" s="128" t="s">
        <v>4</v>
      </c>
      <c r="N30" s="148" t="s">
        <v>58</v>
      </c>
      <c r="O30" s="481">
        <v>2</v>
      </c>
      <c r="P30" s="481"/>
      <c r="Q30" s="481"/>
      <c r="R30" s="128" t="s">
        <v>62</v>
      </c>
      <c r="S30" s="475">
        <v>0.5</v>
      </c>
      <c r="T30" s="475"/>
      <c r="U30" s="475"/>
      <c r="V30" s="147" t="s">
        <v>60</v>
      </c>
      <c r="W30" s="130" t="s">
        <v>58</v>
      </c>
      <c r="X30" s="478">
        <v>0.16666666666666666</v>
      </c>
      <c r="Y30" s="478"/>
      <c r="Z30" s="478"/>
      <c r="AD30" s="130"/>
      <c r="AE30" s="130"/>
      <c r="AF30" s="130" t="s">
        <v>12</v>
      </c>
      <c r="AG30" s="127"/>
      <c r="AH30" s="130"/>
      <c r="AI30" s="151">
        <f>ROUND(((F30+J30)*O30+S30)*X30,3)</f>
        <v>0.3</v>
      </c>
      <c r="AJ30" s="128" t="s">
        <v>11</v>
      </c>
      <c r="AK30" s="127"/>
    </row>
    <row r="31" spans="1:37" ht="15" customHeight="1">
      <c r="A31" s="124"/>
      <c r="B31" s="128" t="s">
        <v>179</v>
      </c>
      <c r="C31" s="128"/>
      <c r="D31" s="126"/>
      <c r="E31" s="129"/>
      <c r="F31" s="130"/>
      <c r="G31" s="130"/>
      <c r="H31" s="130"/>
      <c r="I31" s="130"/>
      <c r="J31" s="130"/>
      <c r="K31" s="130"/>
      <c r="L31" s="130"/>
      <c r="M31" s="130"/>
      <c r="N31" s="130"/>
      <c r="O31" s="130"/>
      <c r="P31" s="130"/>
      <c r="Q31" s="130"/>
      <c r="R31" s="130"/>
      <c r="S31" s="130"/>
      <c r="T31" s="130"/>
      <c r="U31" s="130"/>
      <c r="V31" s="130"/>
      <c r="W31" s="130"/>
      <c r="X31" s="130"/>
      <c r="Y31" s="130"/>
      <c r="Z31" s="130"/>
      <c r="AA31" s="130"/>
      <c r="AG31" s="134"/>
      <c r="AH31" s="133"/>
      <c r="AK31" s="127"/>
    </row>
    <row r="32" spans="1:37" ht="15" customHeight="1">
      <c r="A32" s="124"/>
      <c r="B32" s="128"/>
      <c r="C32" s="128"/>
      <c r="D32" s="126"/>
      <c r="E32" s="129"/>
      <c r="F32" s="130"/>
      <c r="G32" s="130"/>
      <c r="H32" s="130"/>
      <c r="I32" s="130"/>
      <c r="J32" s="130"/>
      <c r="K32" s="130"/>
      <c r="L32" s="130"/>
      <c r="M32" s="130"/>
      <c r="N32" s="130"/>
      <c r="O32" s="130"/>
      <c r="P32" s="130"/>
      <c r="Q32" s="130"/>
      <c r="R32" s="130"/>
      <c r="S32" s="130"/>
      <c r="T32" s="130"/>
      <c r="U32" s="130"/>
      <c r="V32" s="130"/>
      <c r="W32" s="130"/>
      <c r="X32" s="130"/>
      <c r="Y32" s="130"/>
      <c r="Z32" s="130"/>
      <c r="AA32" s="130"/>
      <c r="AG32" s="134"/>
      <c r="AH32" s="133"/>
      <c r="AK32" s="127"/>
    </row>
    <row r="33" spans="1:37" ht="15" customHeight="1">
      <c r="A33" s="124"/>
      <c r="B33" s="128" t="s">
        <v>152</v>
      </c>
      <c r="C33" s="128"/>
      <c r="D33" s="126"/>
      <c r="E33" s="129"/>
      <c r="F33" s="130" t="s">
        <v>8</v>
      </c>
      <c r="G33" s="475">
        <f>0.8+0.4*2</f>
        <v>1.6</v>
      </c>
      <c r="H33" s="475"/>
      <c r="I33" s="475"/>
      <c r="J33" s="128" t="s">
        <v>3</v>
      </c>
      <c r="K33" s="475">
        <f>G33+0.65*2</f>
        <v>2.9000000000000004</v>
      </c>
      <c r="L33" s="475"/>
      <c r="M33" s="475"/>
      <c r="N33" s="128" t="s">
        <v>4</v>
      </c>
      <c r="O33" s="130" t="s">
        <v>58</v>
      </c>
      <c r="P33" s="478">
        <v>0.5</v>
      </c>
      <c r="Q33" s="478"/>
      <c r="R33" s="130" t="s">
        <v>58</v>
      </c>
      <c r="S33" s="475">
        <v>0.65</v>
      </c>
      <c r="T33" s="475"/>
      <c r="U33" s="475"/>
      <c r="V33" s="178"/>
      <c r="W33" s="178"/>
      <c r="X33" s="128"/>
      <c r="Y33" s="473"/>
      <c r="Z33" s="473"/>
      <c r="AA33" s="473"/>
      <c r="AB33" s="130"/>
      <c r="AC33" s="130"/>
      <c r="AD33" s="130"/>
      <c r="AE33" s="130"/>
      <c r="AF33" s="130" t="s">
        <v>12</v>
      </c>
      <c r="AG33" s="127"/>
      <c r="AH33" s="130"/>
      <c r="AI33" s="131">
        <f>ROUND((G33+K33)*P33*S33,3)</f>
        <v>1.4630000000000001</v>
      </c>
      <c r="AJ33" s="128" t="s">
        <v>65</v>
      </c>
      <c r="AK33" s="127"/>
    </row>
    <row r="34" spans="1:37" ht="15" customHeight="1">
      <c r="A34" s="124"/>
      <c r="B34" s="128" t="s">
        <v>45</v>
      </c>
      <c r="C34" s="128"/>
      <c r="D34" s="126"/>
      <c r="E34" s="129"/>
      <c r="F34" s="128"/>
      <c r="G34" s="130"/>
      <c r="H34" s="130"/>
      <c r="I34" s="130"/>
      <c r="J34" s="130"/>
      <c r="K34" s="128"/>
      <c r="L34" s="130"/>
      <c r="M34" s="130"/>
      <c r="AB34" s="130"/>
      <c r="AC34" s="130"/>
      <c r="AD34" s="130"/>
      <c r="AE34" s="130"/>
      <c r="AG34" s="127"/>
      <c r="AH34" s="130"/>
      <c r="AK34" s="127"/>
    </row>
    <row r="35" spans="1:37" ht="15" customHeight="1">
      <c r="A35" s="124"/>
      <c r="B35" s="128"/>
      <c r="C35" s="128"/>
      <c r="D35" s="126"/>
      <c r="E35" s="129"/>
      <c r="F35" s="130"/>
      <c r="G35" s="130"/>
      <c r="H35" s="130"/>
      <c r="I35" s="130"/>
      <c r="J35" s="130"/>
      <c r="K35" s="130"/>
      <c r="L35" s="130"/>
      <c r="M35" s="130"/>
      <c r="N35" s="130"/>
      <c r="O35" s="130"/>
      <c r="P35" s="130"/>
      <c r="Q35" s="130"/>
      <c r="R35" s="130"/>
      <c r="S35" s="130"/>
      <c r="T35" s="130"/>
      <c r="U35" s="130"/>
      <c r="V35" s="130"/>
      <c r="W35" s="130"/>
      <c r="X35" s="130"/>
      <c r="Y35" s="130"/>
      <c r="Z35" s="130"/>
      <c r="AA35" s="130"/>
      <c r="AG35" s="134"/>
      <c r="AH35" s="133"/>
      <c r="AK35" s="127"/>
    </row>
    <row r="36" spans="1:37" ht="15" customHeight="1">
      <c r="A36" s="124"/>
      <c r="B36" s="128" t="s">
        <v>132</v>
      </c>
      <c r="C36" s="128"/>
      <c r="D36" s="126"/>
      <c r="E36" s="129"/>
      <c r="F36" s="479">
        <f>AI33</f>
        <v>1.4630000000000001</v>
      </c>
      <c r="G36" s="479"/>
      <c r="H36" s="479"/>
      <c r="I36" s="130" t="s">
        <v>33</v>
      </c>
      <c r="J36" s="178" t="s">
        <v>8</v>
      </c>
      <c r="K36" s="475">
        <v>0.8</v>
      </c>
      <c r="L36" s="475"/>
      <c r="M36" s="475"/>
      <c r="N36" s="130" t="s">
        <v>58</v>
      </c>
      <c r="O36" s="475">
        <v>0.65</v>
      </c>
      <c r="P36" s="475"/>
      <c r="Q36" s="475"/>
      <c r="R36" s="178" t="s">
        <v>4</v>
      </c>
      <c r="S36" s="178"/>
      <c r="T36" s="128"/>
      <c r="U36" s="475"/>
      <c r="V36" s="475"/>
      <c r="W36" s="475"/>
      <c r="X36" s="128"/>
      <c r="Y36" s="473"/>
      <c r="Z36" s="473"/>
      <c r="AA36" s="473"/>
      <c r="AB36" s="130"/>
      <c r="AC36" s="130"/>
      <c r="AD36" s="130"/>
      <c r="AE36" s="130"/>
      <c r="AF36" s="130" t="s">
        <v>12</v>
      </c>
      <c r="AG36" s="127"/>
      <c r="AH36" s="130"/>
      <c r="AI36" s="131">
        <f>ROUND(F36-(K36*O36),3)</f>
        <v>0.94299999999999995</v>
      </c>
      <c r="AJ36" s="128" t="s">
        <v>65</v>
      </c>
      <c r="AK36" s="127"/>
    </row>
    <row r="37" spans="1:37" ht="15" customHeight="1">
      <c r="A37" s="124"/>
      <c r="B37" s="128" t="s">
        <v>45</v>
      </c>
      <c r="C37" s="128"/>
      <c r="D37" s="126"/>
      <c r="E37" s="129"/>
      <c r="F37" s="128"/>
      <c r="G37" s="130"/>
      <c r="H37" s="130"/>
      <c r="I37" s="130"/>
      <c r="J37" s="130"/>
      <c r="K37" s="128"/>
      <c r="L37" s="130"/>
      <c r="M37" s="130"/>
      <c r="AB37" s="130"/>
      <c r="AC37" s="130"/>
      <c r="AD37" s="130"/>
      <c r="AE37" s="130"/>
      <c r="AG37" s="127"/>
      <c r="AH37" s="130"/>
      <c r="AK37" s="127"/>
    </row>
    <row r="38" spans="1:37" ht="15" customHeight="1">
      <c r="A38" s="124"/>
      <c r="B38" s="128"/>
      <c r="C38" s="128"/>
      <c r="D38" s="126"/>
      <c r="E38" s="129"/>
      <c r="F38" s="130"/>
      <c r="G38" s="130"/>
      <c r="H38" s="130"/>
      <c r="I38" s="130"/>
      <c r="J38" s="130"/>
      <c r="K38" s="130"/>
      <c r="L38" s="130"/>
      <c r="M38" s="130"/>
      <c r="N38" s="130"/>
      <c r="O38" s="130"/>
      <c r="P38" s="130"/>
      <c r="Q38" s="130"/>
      <c r="R38" s="130"/>
      <c r="S38" s="130"/>
      <c r="T38" s="130"/>
      <c r="U38" s="130"/>
      <c r="V38" s="130"/>
      <c r="W38" s="130"/>
      <c r="X38" s="130"/>
      <c r="Y38" s="130"/>
      <c r="Z38" s="130"/>
      <c r="AA38" s="130"/>
      <c r="AG38" s="134"/>
      <c r="AH38" s="133"/>
      <c r="AK38" s="127"/>
    </row>
    <row r="39" spans="1:37" ht="15" customHeight="1">
      <c r="A39" s="124"/>
      <c r="B39" s="128" t="s">
        <v>135</v>
      </c>
      <c r="C39" s="128"/>
      <c r="D39" s="126"/>
      <c r="E39" s="129"/>
      <c r="F39" s="479">
        <f>AI33</f>
        <v>1.4630000000000001</v>
      </c>
      <c r="G39" s="472"/>
      <c r="H39" s="472"/>
      <c r="I39" s="178" t="s">
        <v>33</v>
      </c>
      <c r="J39" s="479">
        <f>AI36</f>
        <v>0.94299999999999995</v>
      </c>
      <c r="K39" s="472"/>
      <c r="L39" s="472"/>
      <c r="M39" s="178"/>
      <c r="N39" s="128"/>
      <c r="O39" s="128"/>
      <c r="P39" s="130"/>
      <c r="Q39" s="178"/>
      <c r="R39" s="178"/>
      <c r="S39" s="178"/>
      <c r="T39" s="128"/>
      <c r="U39" s="178"/>
      <c r="V39" s="178"/>
      <c r="W39" s="178"/>
      <c r="X39" s="128"/>
      <c r="Y39" s="179"/>
      <c r="Z39" s="179"/>
      <c r="AA39" s="179"/>
      <c r="AB39" s="130"/>
      <c r="AC39" s="130"/>
      <c r="AD39" s="130"/>
      <c r="AE39" s="130"/>
      <c r="AF39" s="130" t="s">
        <v>12</v>
      </c>
      <c r="AG39" s="127"/>
      <c r="AH39" s="130"/>
      <c r="AI39" s="131">
        <f>ROUND(F39-J39,3)</f>
        <v>0.52</v>
      </c>
      <c r="AJ39" s="128" t="s">
        <v>65</v>
      </c>
      <c r="AK39" s="127"/>
    </row>
    <row r="40" spans="1:37" ht="15" customHeight="1">
      <c r="A40" s="124"/>
      <c r="B40" s="128" t="s">
        <v>45</v>
      </c>
      <c r="C40" s="128"/>
      <c r="D40" s="126"/>
      <c r="E40" s="129"/>
      <c r="F40" s="128"/>
      <c r="G40" s="130"/>
      <c r="H40" s="130"/>
      <c r="I40" s="130"/>
      <c r="J40" s="130"/>
      <c r="K40" s="128"/>
      <c r="L40" s="130"/>
      <c r="M40" s="130"/>
      <c r="AB40" s="130"/>
      <c r="AC40" s="130"/>
      <c r="AD40" s="130"/>
      <c r="AE40" s="130"/>
      <c r="AG40" s="127"/>
      <c r="AH40" s="130"/>
      <c r="AK40" s="127"/>
    </row>
    <row r="41" spans="1:37" ht="15" customHeight="1">
      <c r="A41" s="124"/>
      <c r="B41" s="128"/>
      <c r="C41" s="128"/>
      <c r="D41" s="126"/>
      <c r="E41" s="129"/>
      <c r="F41" s="130"/>
      <c r="G41" s="130"/>
      <c r="H41" s="130"/>
      <c r="I41" s="130"/>
      <c r="J41" s="130"/>
      <c r="K41" s="130"/>
      <c r="L41" s="130"/>
      <c r="M41" s="130"/>
      <c r="N41" s="130"/>
      <c r="O41" s="130"/>
      <c r="P41" s="130"/>
      <c r="Q41" s="130"/>
      <c r="R41" s="130"/>
      <c r="S41" s="130"/>
      <c r="T41" s="130"/>
      <c r="U41" s="130"/>
      <c r="V41" s="130"/>
      <c r="W41" s="130"/>
      <c r="X41" s="130"/>
      <c r="Y41" s="130"/>
      <c r="Z41" s="130"/>
      <c r="AA41" s="130"/>
      <c r="AG41" s="134"/>
      <c r="AH41" s="133"/>
      <c r="AK41" s="127"/>
    </row>
    <row r="42" spans="1:37" ht="15" customHeight="1">
      <c r="A42" s="124"/>
      <c r="B42" s="128"/>
      <c r="C42" s="128"/>
      <c r="D42" s="126"/>
      <c r="E42" s="129"/>
      <c r="F42" s="130"/>
      <c r="G42" s="130"/>
      <c r="H42" s="130"/>
      <c r="I42" s="130"/>
      <c r="J42" s="130"/>
      <c r="K42" s="130"/>
      <c r="L42" s="130"/>
      <c r="M42" s="130"/>
      <c r="N42" s="130"/>
      <c r="O42" s="130"/>
      <c r="P42" s="130"/>
      <c r="Q42" s="130"/>
      <c r="R42" s="130"/>
      <c r="S42" s="130"/>
      <c r="T42" s="130"/>
      <c r="U42" s="130"/>
      <c r="V42" s="130"/>
      <c r="W42" s="130"/>
      <c r="X42" s="130"/>
      <c r="Y42" s="130"/>
      <c r="Z42" s="130"/>
      <c r="AA42" s="130"/>
      <c r="AG42" s="134"/>
      <c r="AH42" s="133"/>
      <c r="AK42" s="127"/>
    </row>
    <row r="43" spans="1:37" ht="15" customHeight="1">
      <c r="A43" s="124"/>
      <c r="B43" s="128"/>
      <c r="C43" s="128"/>
      <c r="D43" s="126"/>
      <c r="E43" s="129"/>
      <c r="F43" s="130"/>
      <c r="G43" s="130"/>
      <c r="H43" s="130"/>
      <c r="I43" s="130"/>
      <c r="J43" s="130"/>
      <c r="K43" s="130"/>
      <c r="L43" s="130"/>
      <c r="M43" s="130"/>
      <c r="N43" s="130"/>
      <c r="O43" s="130"/>
      <c r="P43" s="130"/>
      <c r="Q43" s="130"/>
      <c r="R43" s="130"/>
      <c r="S43" s="130"/>
      <c r="T43" s="130"/>
      <c r="U43" s="130"/>
      <c r="V43" s="130"/>
      <c r="W43" s="130"/>
      <c r="X43" s="130"/>
      <c r="Y43" s="130"/>
      <c r="Z43" s="130"/>
      <c r="AA43" s="130"/>
      <c r="AG43" s="134"/>
      <c r="AH43" s="133"/>
      <c r="AK43" s="127"/>
    </row>
    <row r="44" spans="1:37" ht="15" customHeight="1">
      <c r="A44" s="124"/>
      <c r="B44" s="128"/>
      <c r="C44" s="128"/>
      <c r="D44" s="126"/>
      <c r="E44" s="129"/>
      <c r="F44" s="130"/>
      <c r="G44" s="130"/>
      <c r="H44" s="130"/>
      <c r="I44" s="130"/>
      <c r="J44" s="130"/>
      <c r="K44" s="130"/>
      <c r="L44" s="130"/>
      <c r="M44" s="130"/>
      <c r="N44" s="130"/>
      <c r="O44" s="130"/>
      <c r="P44" s="130"/>
      <c r="Q44" s="130"/>
      <c r="R44" s="130"/>
      <c r="S44" s="130"/>
      <c r="T44" s="130"/>
      <c r="U44" s="130"/>
      <c r="V44" s="130"/>
      <c r="W44" s="130"/>
      <c r="X44" s="130"/>
      <c r="Y44" s="130"/>
      <c r="Z44" s="130"/>
      <c r="AA44" s="130"/>
      <c r="AB44" s="130"/>
      <c r="AC44" s="130"/>
      <c r="AD44" s="130"/>
      <c r="AE44" s="130"/>
      <c r="AF44" s="130"/>
      <c r="AG44" s="127"/>
      <c r="AH44" s="130"/>
      <c r="AI44" s="131"/>
      <c r="AJ44" s="128"/>
      <c r="AK44" s="127"/>
    </row>
    <row r="45" spans="1:37" ht="15" customHeight="1">
      <c r="A45" s="141"/>
      <c r="B45" s="142"/>
      <c r="C45" s="142"/>
      <c r="D45" s="143"/>
      <c r="E45" s="144"/>
      <c r="F45" s="144"/>
      <c r="G45" s="144"/>
      <c r="H45" s="144"/>
      <c r="I45" s="144"/>
      <c r="J45" s="144"/>
      <c r="K45" s="144"/>
      <c r="L45" s="144"/>
      <c r="M45" s="144"/>
      <c r="N45" s="144"/>
      <c r="O45" s="144"/>
      <c r="P45" s="144"/>
      <c r="Q45" s="144"/>
      <c r="R45" s="144"/>
      <c r="S45" s="144"/>
      <c r="T45" s="144"/>
      <c r="U45" s="144"/>
      <c r="V45" s="144"/>
      <c r="W45" s="144"/>
      <c r="X45" s="144"/>
      <c r="Y45" s="144"/>
      <c r="Z45" s="144"/>
      <c r="AA45" s="144"/>
      <c r="AB45" s="144"/>
      <c r="AC45" s="144"/>
      <c r="AD45" s="144"/>
      <c r="AE45" s="144"/>
      <c r="AF45" s="144"/>
      <c r="AG45" s="145"/>
      <c r="AH45" s="144"/>
      <c r="AI45" s="146"/>
      <c r="AJ45" s="142"/>
      <c r="AK45" s="145"/>
    </row>
    <row r="46" spans="1:37" ht="15" customHeight="1"/>
    <row r="47" spans="1:37" ht="15" customHeight="1"/>
    <row r="48" spans="1:37" ht="15" customHeight="1"/>
    <row r="49" ht="15" customHeight="1"/>
    <row r="50" ht="15" customHeight="1"/>
    <row r="51" ht="15" customHeight="1"/>
    <row r="52" ht="15" customHeight="1"/>
    <row r="53" ht="15" customHeight="1"/>
    <row r="54" ht="15" customHeight="1"/>
    <row r="55" ht="15" customHeight="1"/>
    <row r="56" ht="19.899999999999999" customHeight="1"/>
    <row r="57" ht="19.899999999999999" customHeight="1"/>
    <row r="58" ht="19.899999999999999" customHeight="1"/>
    <row r="59" ht="19.899999999999999" customHeight="1"/>
    <row r="60" ht="19.899999999999999" customHeight="1"/>
    <row r="61" ht="19.899999999999999" customHeight="1"/>
    <row r="62" ht="19.899999999999999" customHeight="1"/>
    <row r="63" ht="19.899999999999999" customHeight="1"/>
    <row r="64" ht="19.899999999999999" customHeight="1"/>
    <row r="65" ht="19.899999999999999" customHeight="1"/>
    <row r="66" ht="19.899999999999999" customHeight="1"/>
    <row r="67" ht="19.899999999999999" customHeight="1"/>
    <row r="68" ht="19.899999999999999" customHeight="1"/>
    <row r="69" ht="19.899999999999999" customHeight="1"/>
    <row r="70" ht="19.899999999999999" customHeight="1"/>
    <row r="71" ht="19.899999999999999" customHeight="1"/>
    <row r="72" ht="19.899999999999999" customHeight="1"/>
    <row r="73" ht="19.899999999999999" customHeight="1"/>
    <row r="74" ht="19.899999999999999" customHeight="1"/>
    <row r="75" ht="19.899999999999999" customHeight="1"/>
    <row r="76" ht="19.899999999999999" customHeight="1"/>
    <row r="77" ht="19.899999999999999" customHeight="1"/>
    <row r="78" ht="19.899999999999999" customHeight="1"/>
    <row r="79" ht="19.899999999999999" customHeight="1"/>
    <row r="80" ht="19.899999999999999" customHeight="1"/>
    <row r="81" ht="19.899999999999999" customHeight="1"/>
    <row r="82" ht="19.899999999999999" customHeight="1"/>
    <row r="83" ht="19.899999999999999" customHeight="1"/>
    <row r="84" ht="19.899999999999999" customHeight="1"/>
    <row r="85" ht="19.899999999999999" customHeight="1"/>
    <row r="86" ht="19.899999999999999" customHeight="1"/>
    <row r="87" ht="19.899999999999999" customHeight="1"/>
    <row r="88" ht="19.899999999999999" customHeight="1"/>
    <row r="89" ht="19.899999999999999" customHeight="1"/>
    <row r="90" ht="19.899999999999999" customHeight="1"/>
    <row r="91" ht="19.899999999999999" customHeight="1"/>
    <row r="92" ht="19.899999999999999" customHeight="1"/>
    <row r="93" ht="19.899999999999999" customHeight="1"/>
    <row r="94" ht="19.899999999999999" customHeight="1"/>
    <row r="95" ht="19.899999999999999" customHeight="1"/>
    <row r="96" ht="19.899999999999999" customHeight="1"/>
    <row r="97" ht="19.899999999999999" customHeight="1"/>
    <row r="98" ht="19.899999999999999" customHeight="1"/>
    <row r="99" ht="19.899999999999999" customHeight="1"/>
    <row r="100" ht="19.899999999999999" customHeight="1"/>
    <row r="101" ht="19.899999999999999" customHeight="1"/>
    <row r="102" ht="19.899999999999999" customHeight="1"/>
    <row r="103" ht="19.899999999999999" customHeight="1"/>
    <row r="104" ht="19.899999999999999" customHeight="1"/>
    <row r="105" ht="19.899999999999999" customHeight="1"/>
    <row r="106" ht="19.899999999999999" customHeight="1"/>
    <row r="107" ht="19.899999999999999" customHeight="1"/>
    <row r="108" ht="19.899999999999999" customHeight="1"/>
    <row r="109" ht="19.899999999999999" customHeight="1"/>
    <row r="110" ht="19.899999999999999" customHeight="1"/>
    <row r="111" ht="19.899999999999999" customHeight="1"/>
    <row r="112" ht="19.899999999999999" customHeight="1"/>
    <row r="113" ht="19.899999999999999" customHeight="1"/>
    <row r="114" ht="19.899999999999999" customHeight="1"/>
    <row r="115" ht="19.899999999999999" customHeight="1"/>
    <row r="116" ht="19.899999999999999" customHeight="1"/>
    <row r="117" ht="19.899999999999999" customHeight="1"/>
    <row r="118" ht="19.899999999999999" customHeight="1"/>
    <row r="119" ht="19.899999999999999" customHeight="1"/>
    <row r="120" ht="19.899999999999999" customHeight="1"/>
    <row r="121" ht="19.899999999999999" customHeight="1"/>
    <row r="122" ht="19.899999999999999" customHeight="1"/>
    <row r="123" ht="19.899999999999999" customHeight="1"/>
    <row r="124" ht="19.899999999999999" customHeight="1"/>
    <row r="125" ht="19.899999999999999" customHeight="1"/>
    <row r="126" ht="19.899999999999999" customHeight="1"/>
    <row r="127" ht="19.899999999999999" customHeight="1"/>
    <row r="128" ht="19.899999999999999" customHeight="1"/>
    <row r="129" ht="19.899999999999999" customHeight="1"/>
    <row r="130" ht="19.899999999999999" customHeight="1"/>
    <row r="131" ht="19.899999999999999" customHeight="1"/>
    <row r="132" ht="19.899999999999999" customHeight="1"/>
    <row r="133" ht="19.899999999999999" customHeight="1"/>
    <row r="134" ht="19.899999999999999" customHeight="1"/>
    <row r="135" ht="19.899999999999999" customHeight="1"/>
    <row r="136" ht="19.899999999999999" customHeight="1"/>
    <row r="137" ht="19.899999999999999" customHeight="1"/>
    <row r="138" ht="19.899999999999999" customHeight="1"/>
    <row r="139" ht="19.899999999999999" customHeight="1"/>
    <row r="140" ht="19.899999999999999" customHeight="1"/>
    <row r="141" ht="19.899999999999999" customHeight="1"/>
    <row r="142" ht="19.899999999999999" customHeight="1"/>
    <row r="143" ht="19.899999999999999" customHeight="1"/>
    <row r="144" ht="19.899999999999999" customHeight="1"/>
    <row r="145" ht="19.899999999999999" customHeight="1"/>
    <row r="146" ht="19.899999999999999" customHeight="1"/>
    <row r="147" ht="19.899999999999999" customHeight="1"/>
    <row r="148" ht="19.899999999999999" customHeight="1"/>
    <row r="149" ht="19.899999999999999" customHeight="1"/>
    <row r="150" ht="19.899999999999999" customHeight="1"/>
    <row r="151" ht="19.899999999999999" customHeight="1"/>
    <row r="152" ht="19.899999999999999" customHeight="1"/>
    <row r="153" ht="19.899999999999999" customHeight="1"/>
    <row r="154" ht="19.899999999999999" customHeight="1"/>
    <row r="155" ht="19.899999999999999" customHeight="1"/>
    <row r="156" ht="19.899999999999999" customHeight="1"/>
    <row r="157" ht="19.899999999999999" customHeight="1"/>
    <row r="158" ht="19.899999999999999" customHeight="1"/>
    <row r="159" ht="19.899999999999999" customHeight="1"/>
    <row r="160" ht="19.899999999999999" customHeight="1"/>
    <row r="161" ht="19.899999999999999" customHeight="1"/>
    <row r="162" ht="19.899999999999999" customHeight="1"/>
    <row r="163" ht="19.899999999999999" customHeight="1"/>
    <row r="164" ht="19.899999999999999" customHeight="1"/>
    <row r="165" ht="19.899999999999999" customHeight="1"/>
    <row r="166" ht="19.899999999999999" customHeight="1"/>
    <row r="167" ht="19.899999999999999" customHeight="1"/>
    <row r="168" ht="19.899999999999999" customHeight="1"/>
    <row r="169" ht="19.899999999999999" customHeight="1"/>
    <row r="170" ht="19.899999999999999" customHeight="1"/>
    <row r="171" ht="19.899999999999999" customHeight="1"/>
    <row r="172" ht="19.899999999999999" customHeight="1"/>
    <row r="173" ht="19.899999999999999" customHeight="1"/>
    <row r="174" ht="19.899999999999999" customHeight="1"/>
    <row r="175" ht="19.899999999999999" customHeight="1"/>
    <row r="176" ht="19.899999999999999" customHeight="1"/>
    <row r="177" ht="19.899999999999999" customHeight="1"/>
    <row r="178" ht="19.899999999999999" customHeight="1"/>
    <row r="179" ht="19.899999999999999" customHeight="1"/>
    <row r="180" ht="19.899999999999999" customHeight="1"/>
    <row r="181" ht="19.899999999999999" customHeight="1"/>
    <row r="182" ht="19.899999999999999" customHeight="1"/>
    <row r="183" ht="19.899999999999999" customHeight="1"/>
    <row r="184" ht="19.899999999999999" customHeight="1"/>
    <row r="185" ht="19.899999999999999" customHeight="1"/>
    <row r="186" ht="19.899999999999999" customHeight="1"/>
    <row r="187" ht="19.899999999999999" customHeight="1"/>
    <row r="188" ht="19.899999999999999" customHeight="1"/>
    <row r="189" ht="19.899999999999999" customHeight="1"/>
    <row r="190" ht="19.899999999999999" customHeight="1"/>
    <row r="191" ht="19.899999999999999" customHeight="1"/>
    <row r="192" ht="19.899999999999999" customHeight="1"/>
    <row r="193" ht="19.899999999999999" customHeight="1"/>
    <row r="194" ht="19.899999999999999" customHeight="1"/>
    <row r="195" ht="19.899999999999999" customHeight="1"/>
    <row r="196" ht="19.899999999999999" customHeight="1"/>
    <row r="197" ht="19.899999999999999" customHeight="1"/>
    <row r="198" ht="19.899999999999999" customHeight="1"/>
    <row r="199" ht="19.899999999999999" customHeight="1"/>
    <row r="200" ht="19.899999999999999" customHeight="1"/>
    <row r="201" ht="19.899999999999999" customHeight="1"/>
    <row r="202" ht="19.899999999999999" customHeight="1"/>
    <row r="203" ht="19.899999999999999" customHeight="1"/>
    <row r="204" ht="19.899999999999999" customHeight="1"/>
    <row r="205" ht="19.899999999999999" customHeight="1"/>
    <row r="206" ht="19.899999999999999" customHeight="1"/>
    <row r="207" ht="19.899999999999999" customHeight="1"/>
    <row r="208" ht="19.899999999999999" customHeight="1"/>
    <row r="209" ht="19.899999999999999" customHeight="1"/>
    <row r="210" ht="19.899999999999999" customHeight="1"/>
    <row r="211" ht="19.899999999999999" customHeight="1"/>
    <row r="212" ht="19.899999999999999" customHeight="1"/>
    <row r="213" ht="19.899999999999999" customHeight="1"/>
    <row r="214" ht="19.899999999999999" customHeight="1"/>
    <row r="215" ht="19.899999999999999" customHeight="1"/>
    <row r="216" ht="19.899999999999999" customHeight="1"/>
    <row r="217" ht="19.899999999999999" customHeight="1"/>
    <row r="218" ht="19.899999999999999" customHeight="1"/>
    <row r="219" ht="19.899999999999999" customHeight="1"/>
    <row r="220" ht="19.899999999999999" customHeight="1"/>
    <row r="221" ht="19.899999999999999" customHeight="1"/>
    <row r="222" ht="19.899999999999999" customHeight="1"/>
    <row r="223" ht="19.899999999999999" customHeight="1"/>
    <row r="224" ht="19.899999999999999" customHeight="1"/>
    <row r="225" ht="19.899999999999999" customHeight="1"/>
    <row r="226" ht="19.899999999999999" customHeight="1"/>
    <row r="227" ht="19.899999999999999" customHeight="1"/>
    <row r="228" ht="19.899999999999999" customHeight="1"/>
    <row r="229" ht="19.899999999999999" customHeight="1"/>
    <row r="230" ht="19.899999999999999" customHeight="1"/>
    <row r="231" ht="19.899999999999999" customHeight="1"/>
    <row r="232" ht="19.899999999999999" customHeight="1"/>
    <row r="233" ht="19.899999999999999" customHeight="1"/>
    <row r="234" ht="19.899999999999999" customHeight="1"/>
    <row r="235" ht="19.899999999999999" customHeight="1"/>
    <row r="236" ht="19.899999999999999" customHeight="1"/>
    <row r="237" ht="19.899999999999999" customHeight="1"/>
    <row r="238" ht="19.899999999999999" customHeight="1"/>
    <row r="239" ht="19.899999999999999" customHeight="1"/>
    <row r="240" ht="19.899999999999999" customHeight="1"/>
    <row r="241" ht="19.899999999999999" customHeight="1"/>
    <row r="242" ht="19.899999999999999" customHeight="1"/>
    <row r="243" ht="19.899999999999999" customHeight="1"/>
    <row r="244" ht="19.899999999999999" customHeight="1"/>
    <row r="245" ht="19.899999999999999" customHeight="1"/>
    <row r="246" ht="19.899999999999999" customHeight="1"/>
    <row r="247" ht="19.899999999999999" customHeight="1"/>
    <row r="248" ht="19.899999999999999" customHeight="1"/>
    <row r="249" ht="19.899999999999999" customHeight="1"/>
    <row r="250" ht="19.899999999999999" customHeight="1"/>
    <row r="251" ht="19.899999999999999" customHeight="1"/>
    <row r="252" ht="19.899999999999999" customHeight="1"/>
    <row r="253" ht="19.899999999999999" customHeight="1"/>
    <row r="254" ht="19.899999999999999" customHeight="1"/>
    <row r="255" ht="19.899999999999999" customHeight="1"/>
    <row r="256" ht="19.899999999999999" customHeight="1"/>
    <row r="257" ht="19.899999999999999" customHeight="1"/>
    <row r="258" ht="19.899999999999999" customHeight="1"/>
    <row r="259" ht="19.899999999999999" customHeight="1"/>
    <row r="260" ht="19.899999999999999" customHeight="1"/>
    <row r="261" ht="19.899999999999999" customHeight="1"/>
    <row r="262" ht="19.899999999999999" customHeight="1"/>
    <row r="263" ht="19.899999999999999" customHeight="1"/>
    <row r="264" ht="19.899999999999999" customHeight="1"/>
    <row r="265" ht="19.899999999999999" customHeight="1"/>
    <row r="266" ht="19.899999999999999" customHeight="1"/>
    <row r="267" ht="19.899999999999999" customHeight="1"/>
    <row r="268" ht="19.899999999999999" customHeight="1"/>
    <row r="269" ht="19.899999999999999" customHeight="1"/>
  </sheetData>
  <mergeCells count="40">
    <mergeCell ref="F39:H39"/>
    <mergeCell ref="J39:L39"/>
    <mergeCell ref="X30:Z30"/>
    <mergeCell ref="G33:I33"/>
    <mergeCell ref="K33:M33"/>
    <mergeCell ref="P33:Q33"/>
    <mergeCell ref="S33:U33"/>
    <mergeCell ref="Y33:AA33"/>
    <mergeCell ref="S30:U30"/>
    <mergeCell ref="F36:H36"/>
    <mergeCell ref="K36:M36"/>
    <mergeCell ref="O36:Q36"/>
    <mergeCell ref="U36:W36"/>
    <mergeCell ref="Y36:AA36"/>
    <mergeCell ref="F26:H26"/>
    <mergeCell ref="J26:L26"/>
    <mergeCell ref="F30:H30"/>
    <mergeCell ref="J30:L30"/>
    <mergeCell ref="O30:Q30"/>
    <mergeCell ref="K19:L19"/>
    <mergeCell ref="N19:O19"/>
    <mergeCell ref="S19:U19"/>
    <mergeCell ref="W19:Y19"/>
    <mergeCell ref="F22:H22"/>
    <mergeCell ref="J22:M22"/>
    <mergeCell ref="A1:C1"/>
    <mergeCell ref="D1:AG1"/>
    <mergeCell ref="G15:I15"/>
    <mergeCell ref="K15:M15"/>
    <mergeCell ref="Q15:S15"/>
    <mergeCell ref="U15:W15"/>
    <mergeCell ref="Y15:AA15"/>
    <mergeCell ref="AH1:AK1"/>
    <mergeCell ref="V3:W3"/>
    <mergeCell ref="X3:AA3"/>
    <mergeCell ref="AB3:AC3"/>
    <mergeCell ref="K18:L18"/>
    <mergeCell ref="N18:O18"/>
    <mergeCell ref="S18:U18"/>
    <mergeCell ref="W18:Y18"/>
  </mergeCells>
  <phoneticPr fontId="84" type="noConversion"/>
  <printOptions horizontalCentered="1"/>
  <pageMargins left="0.59041666984558105" right="0.59041666984558105" top="1.0229166746139526" bottom="0.59041666984558105" header="0.6691666841506958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8"/>
  <dimension ref="A1:AK269"/>
  <sheetViews>
    <sheetView showGridLines="0" view="pageBreakPreview" topLeftCell="A4" zoomScaleNormal="100" zoomScaleSheetLayoutView="100" workbookViewId="0">
      <selection activeCell="K15" sqref="K15:M15"/>
    </sheetView>
  </sheetViews>
  <sheetFormatPr defaultColWidth="6.88671875" defaultRowHeight="10.5"/>
  <cols>
    <col min="1" max="1" width="1.33203125" style="118" customWidth="1"/>
    <col min="2" max="2" width="9" style="118" customWidth="1"/>
    <col min="3" max="3" width="1.33203125" style="118" customWidth="1"/>
    <col min="4" max="34" width="1.6640625" style="120" customWidth="1"/>
    <col min="35" max="35" width="7.77734375" style="122" customWidth="1"/>
    <col min="36" max="36" width="2.109375" style="118" customWidth="1"/>
    <col min="37" max="220" width="1.33203125" style="120" customWidth="1"/>
    <col min="221" max="16384" width="6.88671875" style="120"/>
  </cols>
  <sheetData>
    <row r="1" spans="1:37" s="116" customFormat="1" ht="30" customHeight="1">
      <c r="A1" s="474" t="s">
        <v>54</v>
      </c>
      <c r="B1" s="469"/>
      <c r="C1" s="470"/>
      <c r="D1" s="474" t="s">
        <v>67</v>
      </c>
      <c r="E1" s="469"/>
      <c r="F1" s="469"/>
      <c r="G1" s="469"/>
      <c r="H1" s="469"/>
      <c r="I1" s="469"/>
      <c r="J1" s="469"/>
      <c r="K1" s="469"/>
      <c r="L1" s="469"/>
      <c r="M1" s="469"/>
      <c r="N1" s="469"/>
      <c r="O1" s="469"/>
      <c r="P1" s="469"/>
      <c r="Q1" s="469"/>
      <c r="R1" s="469"/>
      <c r="S1" s="469"/>
      <c r="T1" s="469"/>
      <c r="U1" s="469"/>
      <c r="V1" s="469"/>
      <c r="W1" s="469"/>
      <c r="X1" s="469"/>
      <c r="Y1" s="469"/>
      <c r="Z1" s="469"/>
      <c r="AA1" s="469"/>
      <c r="AB1" s="469"/>
      <c r="AC1" s="469"/>
      <c r="AD1" s="469"/>
      <c r="AE1" s="469"/>
      <c r="AF1" s="469"/>
      <c r="AG1" s="470"/>
      <c r="AH1" s="469" t="s">
        <v>56</v>
      </c>
      <c r="AI1" s="469"/>
      <c r="AJ1" s="469"/>
      <c r="AK1" s="470"/>
    </row>
    <row r="2" spans="1:37" ht="15" customHeight="1">
      <c r="A2" s="117"/>
      <c r="C2" s="119"/>
      <c r="AH2" s="121"/>
      <c r="AK2" s="123"/>
    </row>
    <row r="3" spans="1:37" ht="15" customHeight="1">
      <c r="A3" s="124"/>
      <c r="B3" s="118" t="s">
        <v>142</v>
      </c>
      <c r="C3" s="125"/>
      <c r="E3" s="120" t="s">
        <v>178</v>
      </c>
      <c r="V3" s="471"/>
      <c r="W3" s="471"/>
      <c r="X3" s="471"/>
      <c r="Y3" s="471"/>
      <c r="Z3" s="471"/>
      <c r="AA3" s="471"/>
      <c r="AB3" s="471"/>
      <c r="AC3" s="471"/>
      <c r="AH3" s="126"/>
      <c r="AK3" s="127"/>
    </row>
    <row r="4" spans="1:37" ht="15" customHeight="1">
      <c r="A4" s="124"/>
      <c r="B4" s="118" t="s">
        <v>50</v>
      </c>
      <c r="C4" s="125"/>
      <c r="AH4" s="126"/>
      <c r="AK4" s="127"/>
    </row>
    <row r="5" spans="1:37" ht="15" customHeight="1">
      <c r="A5" s="124"/>
      <c r="C5" s="125"/>
      <c r="AH5" s="126"/>
      <c r="AK5" s="127"/>
    </row>
    <row r="6" spans="1:37" ht="15" customHeight="1">
      <c r="A6" s="124"/>
      <c r="C6" s="125"/>
      <c r="AH6" s="126"/>
      <c r="AK6" s="127"/>
    </row>
    <row r="7" spans="1:37" ht="15" customHeight="1">
      <c r="A7" s="124"/>
      <c r="C7" s="125"/>
      <c r="AH7" s="126"/>
      <c r="AK7" s="127"/>
    </row>
    <row r="8" spans="1:37" ht="15" customHeight="1">
      <c r="A8" s="124"/>
      <c r="C8" s="125"/>
      <c r="AH8" s="126"/>
      <c r="AK8" s="127"/>
    </row>
    <row r="9" spans="1:37" ht="15" customHeight="1">
      <c r="A9" s="124"/>
      <c r="C9" s="125"/>
      <c r="AH9" s="126"/>
      <c r="AK9" s="127"/>
    </row>
    <row r="10" spans="1:37" ht="15" customHeight="1">
      <c r="A10" s="124"/>
      <c r="C10" s="125"/>
      <c r="AH10" s="126"/>
      <c r="AK10" s="127"/>
    </row>
    <row r="11" spans="1:37" ht="15" customHeight="1">
      <c r="A11" s="124"/>
      <c r="C11" s="125"/>
      <c r="AH11" s="126"/>
      <c r="AK11" s="127"/>
    </row>
    <row r="12" spans="1:37" ht="15" customHeight="1">
      <c r="A12" s="124"/>
      <c r="C12" s="125"/>
      <c r="AH12" s="126"/>
      <c r="AK12" s="127"/>
    </row>
    <row r="13" spans="1:37" ht="15" customHeight="1">
      <c r="A13" s="124"/>
      <c r="C13" s="125"/>
      <c r="AH13" s="126"/>
      <c r="AK13" s="127"/>
    </row>
    <row r="14" spans="1:37" ht="15" customHeight="1">
      <c r="A14" s="124"/>
      <c r="B14" s="128"/>
      <c r="C14" s="128"/>
      <c r="D14" s="126"/>
      <c r="E14" s="129"/>
      <c r="F14" s="130"/>
      <c r="G14" s="130"/>
      <c r="H14" s="130"/>
      <c r="AA14" s="130"/>
      <c r="AB14" s="130"/>
      <c r="AC14" s="130"/>
      <c r="AD14" s="130"/>
      <c r="AE14" s="130"/>
      <c r="AF14" s="130"/>
      <c r="AG14" s="127"/>
      <c r="AH14" s="130"/>
      <c r="AI14" s="131"/>
      <c r="AJ14" s="128"/>
      <c r="AK14" s="127"/>
    </row>
    <row r="15" spans="1:37" ht="15" customHeight="1">
      <c r="A15" s="124"/>
      <c r="B15" s="139" t="s">
        <v>177</v>
      </c>
      <c r="C15" s="128"/>
      <c r="D15" s="126"/>
      <c r="E15" s="129"/>
      <c r="F15" s="130" t="s">
        <v>8</v>
      </c>
      <c r="G15" s="475">
        <v>0.9</v>
      </c>
      <c r="H15" s="475"/>
      <c r="I15" s="475"/>
      <c r="J15" s="128" t="s">
        <v>58</v>
      </c>
      <c r="K15" s="475">
        <v>0.15</v>
      </c>
      <c r="L15" s="475"/>
      <c r="M15" s="475"/>
      <c r="N15" s="128" t="s">
        <v>4</v>
      </c>
      <c r="O15" s="128" t="s">
        <v>62</v>
      </c>
      <c r="P15" s="130" t="s">
        <v>8</v>
      </c>
      <c r="Q15" s="475">
        <v>0.15</v>
      </c>
      <c r="R15" s="475"/>
      <c r="S15" s="475"/>
      <c r="T15" s="128" t="s">
        <v>58</v>
      </c>
      <c r="U15" s="475">
        <v>0.6</v>
      </c>
      <c r="V15" s="475"/>
      <c r="W15" s="475"/>
      <c r="X15" s="128" t="s">
        <v>58</v>
      </c>
      <c r="Y15" s="473">
        <v>2</v>
      </c>
      <c r="Z15" s="473"/>
      <c r="AA15" s="473"/>
      <c r="AB15" s="130" t="s">
        <v>4</v>
      </c>
      <c r="AC15" s="130"/>
      <c r="AD15" s="130"/>
      <c r="AE15" s="130"/>
      <c r="AF15" s="130" t="s">
        <v>12</v>
      </c>
      <c r="AG15" s="127"/>
      <c r="AH15" s="130"/>
      <c r="AI15" s="131">
        <f>ROUND((G15*K15)+(Q15*U15*Y15),3)</f>
        <v>0.315</v>
      </c>
      <c r="AJ15" s="128" t="s">
        <v>65</v>
      </c>
      <c r="AK15" s="127"/>
    </row>
    <row r="16" spans="1:37" ht="15" customHeight="1">
      <c r="A16" s="124"/>
      <c r="B16" s="128" t="s">
        <v>173</v>
      </c>
      <c r="C16" s="128"/>
      <c r="D16" s="126"/>
      <c r="E16" s="129"/>
      <c r="F16" s="128"/>
      <c r="G16" s="130"/>
      <c r="H16" s="130"/>
      <c r="I16" s="130"/>
      <c r="J16" s="130"/>
      <c r="K16" s="128"/>
      <c r="L16" s="130"/>
      <c r="M16" s="130"/>
      <c r="AB16" s="130"/>
      <c r="AC16" s="130"/>
      <c r="AD16" s="130"/>
      <c r="AE16" s="130"/>
      <c r="AG16" s="127"/>
      <c r="AH16" s="130"/>
      <c r="AK16" s="127"/>
    </row>
    <row r="17" spans="1:37" ht="15" customHeight="1">
      <c r="A17" s="124"/>
      <c r="B17" s="128"/>
      <c r="C17" s="128"/>
      <c r="D17" s="126"/>
      <c r="E17" s="132"/>
      <c r="F17" s="130"/>
      <c r="G17" s="130"/>
      <c r="H17" s="130"/>
      <c r="I17" s="130"/>
      <c r="S17" s="130"/>
      <c r="T17" s="130"/>
      <c r="U17" s="130"/>
      <c r="V17" s="130"/>
      <c r="W17" s="130"/>
      <c r="X17" s="130"/>
      <c r="Y17" s="130"/>
      <c r="Z17" s="130"/>
      <c r="AA17" s="130"/>
      <c r="AB17" s="130"/>
      <c r="AC17" s="130"/>
      <c r="AD17" s="130"/>
      <c r="AE17" s="130"/>
      <c r="AF17" s="130"/>
      <c r="AG17" s="127"/>
      <c r="AH17" s="130"/>
      <c r="AI17" s="130"/>
      <c r="AJ17" s="130"/>
      <c r="AK17" s="127"/>
    </row>
    <row r="18" spans="1:37" ht="15" customHeight="1">
      <c r="A18" s="124"/>
      <c r="B18" s="128" t="s">
        <v>137</v>
      </c>
      <c r="C18" s="128"/>
      <c r="D18" s="126"/>
      <c r="E18" s="132"/>
      <c r="F18" s="130" t="s">
        <v>141</v>
      </c>
      <c r="G18" s="130"/>
      <c r="H18" s="130"/>
      <c r="I18" s="130"/>
      <c r="J18" s="130" t="s">
        <v>8</v>
      </c>
      <c r="K18" s="472">
        <v>0.75</v>
      </c>
      <c r="L18" s="472"/>
      <c r="M18" s="128" t="s">
        <v>58</v>
      </c>
      <c r="N18" s="473">
        <v>2</v>
      </c>
      <c r="O18" s="473"/>
      <c r="P18" s="128" t="s">
        <v>4</v>
      </c>
      <c r="Q18" s="128" t="s">
        <v>62</v>
      </c>
      <c r="R18" s="130" t="s">
        <v>8</v>
      </c>
      <c r="S18" s="472">
        <v>0.6</v>
      </c>
      <c r="T18" s="472"/>
      <c r="U18" s="472"/>
      <c r="V18" s="128" t="s">
        <v>58</v>
      </c>
      <c r="W18" s="473">
        <v>2</v>
      </c>
      <c r="X18" s="473"/>
      <c r="Y18" s="473"/>
      <c r="Z18" s="128" t="s">
        <v>4</v>
      </c>
      <c r="AA18" s="130"/>
      <c r="AB18" s="130"/>
      <c r="AC18" s="130"/>
      <c r="AD18" s="130"/>
      <c r="AE18" s="130"/>
      <c r="AF18" s="133" t="s">
        <v>12</v>
      </c>
      <c r="AG18" s="127"/>
      <c r="AH18" s="130"/>
      <c r="AI18" s="131">
        <f>(K18*N18)+(S18*W18)</f>
        <v>2.7</v>
      </c>
      <c r="AJ18" s="128" t="s">
        <v>63</v>
      </c>
      <c r="AK18" s="127"/>
    </row>
    <row r="19" spans="1:37" ht="15" customHeight="1">
      <c r="A19" s="124"/>
      <c r="B19" s="128" t="s">
        <v>61</v>
      </c>
      <c r="C19" s="128"/>
      <c r="D19" s="126"/>
      <c r="E19" s="132"/>
      <c r="F19" s="130"/>
      <c r="G19" s="130"/>
      <c r="H19" s="130"/>
      <c r="I19" s="130"/>
      <c r="J19" s="130"/>
      <c r="K19" s="472"/>
      <c r="L19" s="472"/>
      <c r="M19" s="128"/>
      <c r="N19" s="472"/>
      <c r="O19" s="472"/>
      <c r="P19" s="128"/>
      <c r="Q19" s="128"/>
      <c r="R19" s="130"/>
      <c r="S19" s="472"/>
      <c r="T19" s="472"/>
      <c r="U19" s="472"/>
      <c r="V19" s="128"/>
      <c r="W19" s="476"/>
      <c r="X19" s="476"/>
      <c r="Y19" s="476"/>
      <c r="Z19" s="128"/>
      <c r="AA19" s="130"/>
      <c r="AB19" s="130"/>
      <c r="AC19" s="130"/>
      <c r="AD19" s="130"/>
      <c r="AE19" s="130"/>
      <c r="AF19" s="133"/>
      <c r="AG19" s="127"/>
      <c r="AH19" s="133"/>
      <c r="AK19" s="127"/>
    </row>
    <row r="20" spans="1:37" ht="15" customHeight="1">
      <c r="A20" s="124"/>
      <c r="B20" s="128"/>
      <c r="C20" s="128"/>
      <c r="D20" s="126"/>
      <c r="E20" s="130"/>
      <c r="F20" s="130"/>
      <c r="G20" s="130"/>
      <c r="H20" s="130"/>
      <c r="I20" s="130"/>
      <c r="J20" s="130"/>
      <c r="K20" s="130"/>
      <c r="L20" s="130"/>
      <c r="M20" s="130"/>
      <c r="N20" s="130"/>
      <c r="O20" s="130"/>
      <c r="P20" s="130"/>
      <c r="Q20" s="130"/>
      <c r="R20" s="130"/>
      <c r="S20" s="130"/>
      <c r="T20" s="130"/>
      <c r="U20" s="130"/>
      <c r="V20" s="130"/>
      <c r="W20" s="130"/>
      <c r="X20" s="130"/>
      <c r="Y20" s="130"/>
      <c r="Z20" s="130"/>
      <c r="AA20" s="130"/>
      <c r="AB20" s="130"/>
      <c r="AC20" s="130"/>
      <c r="AD20" s="130"/>
      <c r="AE20" s="130"/>
      <c r="AF20" s="130"/>
      <c r="AG20" s="127"/>
      <c r="AH20" s="130"/>
      <c r="AI20" s="131"/>
      <c r="AJ20" s="128"/>
      <c r="AK20" s="127"/>
    </row>
    <row r="21" spans="1:37" ht="15" customHeight="1">
      <c r="A21" s="124"/>
      <c r="B21" s="128"/>
      <c r="C21" s="128"/>
      <c r="D21" s="126"/>
      <c r="E21" s="130"/>
      <c r="F21" s="130"/>
      <c r="G21" s="130"/>
      <c r="H21" s="130"/>
      <c r="I21" s="130"/>
      <c r="U21" s="130"/>
      <c r="V21" s="130"/>
      <c r="W21" s="130"/>
      <c r="X21" s="130"/>
      <c r="Y21" s="130"/>
      <c r="Z21" s="130"/>
      <c r="AA21" s="130"/>
      <c r="AB21" s="130"/>
      <c r="AC21" s="130"/>
      <c r="AD21" s="130"/>
      <c r="AE21" s="130"/>
      <c r="AF21" s="130"/>
      <c r="AG21" s="127"/>
      <c r="AH21" s="130"/>
      <c r="AI21" s="131"/>
      <c r="AJ21" s="128"/>
      <c r="AK21" s="127"/>
    </row>
    <row r="22" spans="1:37" ht="15" customHeight="1">
      <c r="A22" s="124"/>
      <c r="B22" s="128" t="s">
        <v>150</v>
      </c>
      <c r="C22" s="128"/>
      <c r="D22" s="124"/>
      <c r="E22" s="135"/>
      <c r="F22" s="471">
        <v>0.9</v>
      </c>
      <c r="G22" s="471"/>
      <c r="H22" s="471"/>
      <c r="I22" s="128" t="s">
        <v>58</v>
      </c>
      <c r="J22" s="477">
        <v>1</v>
      </c>
      <c r="K22" s="477"/>
      <c r="L22" s="477"/>
      <c r="M22" s="477"/>
      <c r="N22" s="128"/>
      <c r="O22" s="128"/>
      <c r="P22" s="128"/>
      <c r="Q22" s="128"/>
      <c r="R22" s="128"/>
      <c r="S22" s="128"/>
      <c r="T22" s="128"/>
      <c r="U22" s="128"/>
      <c r="V22" s="128"/>
      <c r="W22" s="128"/>
      <c r="X22" s="128"/>
      <c r="Y22" s="128"/>
      <c r="Z22" s="128"/>
      <c r="AA22" s="128"/>
      <c r="AB22" s="128"/>
      <c r="AC22" s="128"/>
      <c r="AD22" s="128"/>
      <c r="AE22" s="128"/>
      <c r="AF22" s="128" t="s">
        <v>12</v>
      </c>
      <c r="AG22" s="125"/>
      <c r="AH22" s="128"/>
      <c r="AI22" s="131">
        <f>F22*J22</f>
        <v>0.9</v>
      </c>
      <c r="AJ22" s="128" t="s">
        <v>63</v>
      </c>
      <c r="AK22" s="127"/>
    </row>
    <row r="23" spans="1:37" ht="15" customHeight="1">
      <c r="A23" s="124"/>
      <c r="B23" s="128"/>
      <c r="C23" s="128"/>
      <c r="D23" s="124"/>
      <c r="E23" s="128"/>
      <c r="F23" s="130"/>
      <c r="G23" s="130"/>
      <c r="H23" s="130"/>
      <c r="I23" s="130"/>
      <c r="J23" s="130"/>
      <c r="K23" s="130"/>
      <c r="L23" s="130"/>
      <c r="M23" s="130"/>
      <c r="N23" s="130"/>
      <c r="O23" s="130"/>
      <c r="P23" s="130"/>
      <c r="Q23" s="130"/>
      <c r="R23" s="130"/>
      <c r="S23" s="130"/>
      <c r="T23" s="130"/>
      <c r="U23" s="130"/>
      <c r="V23" s="130"/>
      <c r="W23" s="130"/>
      <c r="X23" s="130"/>
      <c r="Y23" s="130"/>
      <c r="Z23" s="130"/>
      <c r="AA23" s="130"/>
      <c r="AB23" s="130"/>
      <c r="AC23" s="130"/>
      <c r="AD23" s="130"/>
      <c r="AE23" s="130"/>
      <c r="AF23" s="130"/>
      <c r="AG23" s="127"/>
      <c r="AH23" s="130"/>
      <c r="AI23" s="131"/>
      <c r="AJ23" s="128"/>
      <c r="AK23" s="127"/>
    </row>
    <row r="24" spans="1:37" ht="15" customHeight="1">
      <c r="A24" s="124"/>
      <c r="B24" s="128"/>
      <c r="C24" s="128"/>
      <c r="D24" s="124"/>
      <c r="E24" s="128"/>
      <c r="F24" s="136"/>
      <c r="G24" s="128"/>
      <c r="H24" s="128"/>
      <c r="I24" s="128"/>
      <c r="J24" s="136"/>
      <c r="K24" s="128"/>
      <c r="L24" s="128"/>
      <c r="M24" s="128"/>
      <c r="N24" s="128"/>
      <c r="O24" s="128"/>
      <c r="P24" s="128"/>
      <c r="Q24" s="128"/>
      <c r="R24" s="128"/>
      <c r="S24" s="128"/>
      <c r="T24" s="128"/>
      <c r="U24" s="128"/>
      <c r="V24" s="128"/>
      <c r="W24" s="128"/>
      <c r="X24" s="128"/>
      <c r="Y24" s="128"/>
      <c r="Z24" s="128"/>
      <c r="AA24" s="128"/>
      <c r="AB24" s="128"/>
      <c r="AC24" s="128"/>
      <c r="AD24" s="128"/>
      <c r="AE24" s="128"/>
      <c r="AF24" s="128"/>
      <c r="AG24" s="125"/>
      <c r="AH24" s="128"/>
      <c r="AI24" s="131"/>
      <c r="AJ24" s="128"/>
      <c r="AK24" s="127"/>
    </row>
    <row r="25" spans="1:37" ht="15" customHeight="1">
      <c r="A25" s="124"/>
      <c r="B25" s="128"/>
      <c r="C25" s="128"/>
      <c r="D25" s="137"/>
      <c r="E25" s="138"/>
      <c r="F25" s="136"/>
      <c r="G25" s="139"/>
      <c r="H25" s="128"/>
      <c r="I25" s="128"/>
      <c r="J25" s="136"/>
      <c r="K25" s="128"/>
      <c r="L25" s="128"/>
      <c r="M25" s="128"/>
      <c r="N25" s="128"/>
      <c r="O25" s="128"/>
      <c r="P25" s="128"/>
      <c r="Q25" s="128"/>
      <c r="R25" s="128"/>
      <c r="S25" s="128"/>
      <c r="T25" s="128"/>
      <c r="U25" s="128"/>
      <c r="V25" s="128"/>
      <c r="W25" s="128"/>
      <c r="X25" s="128"/>
      <c r="Y25" s="128"/>
      <c r="Z25" s="128"/>
      <c r="AA25" s="128"/>
      <c r="AB25" s="128"/>
      <c r="AC25" s="128"/>
      <c r="AD25" s="128"/>
      <c r="AE25" s="128"/>
      <c r="AF25" s="128"/>
      <c r="AG25" s="125"/>
      <c r="AH25" s="128"/>
      <c r="AI25" s="131"/>
      <c r="AJ25" s="128"/>
      <c r="AK25" s="127"/>
    </row>
    <row r="26" spans="1:37" ht="15" customHeight="1">
      <c r="A26" s="124"/>
      <c r="B26" s="128" t="s">
        <v>53</v>
      </c>
      <c r="C26" s="128"/>
      <c r="D26" s="124"/>
      <c r="E26" s="128"/>
      <c r="F26" s="479">
        <f>AI15</f>
        <v>0.315</v>
      </c>
      <c r="G26" s="472"/>
      <c r="H26" s="472"/>
      <c r="I26" s="130" t="s">
        <v>58</v>
      </c>
      <c r="J26" s="480">
        <v>8.3333333333333329E-2</v>
      </c>
      <c r="K26" s="480"/>
      <c r="L26" s="480"/>
      <c r="M26" s="130"/>
      <c r="N26" s="130"/>
      <c r="O26" s="130"/>
      <c r="P26" s="130"/>
      <c r="Q26" s="130"/>
      <c r="R26" s="130"/>
      <c r="S26" s="130"/>
      <c r="T26" s="130"/>
      <c r="U26" s="130"/>
      <c r="V26" s="130"/>
      <c r="W26" s="130"/>
      <c r="X26" s="130"/>
      <c r="Y26" s="130"/>
      <c r="Z26" s="130"/>
      <c r="AA26" s="130"/>
      <c r="AB26" s="130"/>
      <c r="AC26" s="130"/>
      <c r="AD26" s="130"/>
      <c r="AE26" s="130"/>
      <c r="AF26" s="130" t="s">
        <v>12</v>
      </c>
      <c r="AG26" s="127"/>
      <c r="AH26" s="130"/>
      <c r="AI26" s="131">
        <f>ROUNDDOWN(F26*J26,3)</f>
        <v>2.5999999999999999E-2</v>
      </c>
      <c r="AJ26" s="128" t="s">
        <v>63</v>
      </c>
      <c r="AK26" s="127"/>
    </row>
    <row r="27" spans="1:37" ht="15" customHeight="1">
      <c r="A27" s="124"/>
      <c r="B27" s="128" t="s">
        <v>168</v>
      </c>
      <c r="C27" s="128"/>
      <c r="D27" s="124"/>
      <c r="E27" s="128"/>
      <c r="F27" s="136"/>
      <c r="G27" s="128"/>
      <c r="H27" s="128"/>
      <c r="I27" s="128"/>
      <c r="J27" s="136"/>
      <c r="K27" s="136"/>
      <c r="L27" s="136"/>
      <c r="M27" s="128"/>
      <c r="N27" s="128"/>
      <c r="O27" s="128"/>
      <c r="P27" s="128"/>
      <c r="Q27" s="128"/>
      <c r="R27" s="128"/>
      <c r="S27" s="128"/>
      <c r="T27" s="128"/>
      <c r="U27" s="128"/>
      <c r="V27" s="128"/>
      <c r="W27" s="128"/>
      <c r="X27" s="128"/>
      <c r="Y27" s="128"/>
      <c r="Z27" s="128"/>
      <c r="AA27" s="128"/>
      <c r="AB27" s="128"/>
      <c r="AC27" s="128"/>
      <c r="AD27" s="128"/>
      <c r="AE27" s="128"/>
      <c r="AF27" s="128"/>
      <c r="AG27" s="125"/>
      <c r="AH27" s="128"/>
      <c r="AI27" s="131"/>
      <c r="AJ27" s="128"/>
      <c r="AK27" s="127"/>
    </row>
    <row r="28" spans="1:37" ht="15" customHeight="1">
      <c r="A28" s="124"/>
      <c r="B28" s="128"/>
      <c r="C28" s="128"/>
      <c r="D28" s="124"/>
      <c r="E28" s="128"/>
      <c r="F28" s="136"/>
      <c r="G28" s="128"/>
      <c r="H28" s="128"/>
      <c r="I28" s="128"/>
      <c r="J28" s="136"/>
      <c r="K28" s="136"/>
      <c r="L28" s="136"/>
      <c r="M28" s="128"/>
      <c r="N28" s="128"/>
      <c r="O28" s="128"/>
      <c r="P28" s="128"/>
      <c r="Q28" s="128"/>
      <c r="R28" s="128"/>
      <c r="S28" s="128"/>
      <c r="T28" s="128"/>
      <c r="U28" s="128"/>
      <c r="V28" s="128"/>
      <c r="W28" s="128"/>
      <c r="X28" s="128"/>
      <c r="Y28" s="128"/>
      <c r="Z28" s="128"/>
      <c r="AA28" s="128"/>
      <c r="AB28" s="128"/>
      <c r="AC28" s="128"/>
      <c r="AD28" s="128"/>
      <c r="AE28" s="128"/>
      <c r="AF28" s="128"/>
      <c r="AG28" s="125"/>
      <c r="AH28" s="128"/>
      <c r="AI28" s="131"/>
      <c r="AJ28" s="128"/>
      <c r="AK28" s="127"/>
    </row>
    <row r="29" spans="1:37" ht="15" customHeight="1">
      <c r="A29" s="124"/>
      <c r="B29" s="128"/>
      <c r="C29" s="128"/>
      <c r="D29" s="124"/>
      <c r="E29" s="129"/>
      <c r="F29" s="130"/>
      <c r="G29" s="130"/>
      <c r="H29" s="130"/>
      <c r="I29" s="130"/>
      <c r="J29" s="130"/>
      <c r="K29" s="130"/>
      <c r="L29" s="130"/>
      <c r="M29" s="140"/>
      <c r="N29" s="140"/>
      <c r="O29" s="140"/>
      <c r="P29" s="130"/>
      <c r="Q29" s="130"/>
      <c r="R29" s="130"/>
      <c r="S29" s="130"/>
      <c r="T29" s="130"/>
      <c r="U29" s="130"/>
      <c r="V29" s="130"/>
      <c r="W29" s="130"/>
      <c r="X29" s="130"/>
      <c r="Y29" s="130"/>
      <c r="Z29" s="130"/>
      <c r="AA29" s="130"/>
      <c r="AB29" s="130"/>
      <c r="AC29" s="130"/>
      <c r="AD29" s="130"/>
      <c r="AE29" s="130"/>
      <c r="AF29" s="130"/>
      <c r="AG29" s="127"/>
      <c r="AH29" s="130"/>
      <c r="AI29" s="131"/>
      <c r="AJ29" s="128"/>
      <c r="AK29" s="127"/>
    </row>
    <row r="30" spans="1:37" ht="15" customHeight="1">
      <c r="A30" s="124"/>
      <c r="B30" s="128" t="s">
        <v>49</v>
      </c>
      <c r="C30" s="128"/>
      <c r="D30" s="124"/>
      <c r="E30" s="128" t="s">
        <v>72</v>
      </c>
      <c r="F30" s="475">
        <v>0.15</v>
      </c>
      <c r="G30" s="475"/>
      <c r="H30" s="475"/>
      <c r="I30" s="128" t="s">
        <v>62</v>
      </c>
      <c r="J30" s="475">
        <v>0.6</v>
      </c>
      <c r="K30" s="475"/>
      <c r="L30" s="475"/>
      <c r="M30" s="128" t="s">
        <v>4</v>
      </c>
      <c r="N30" s="148" t="s">
        <v>58</v>
      </c>
      <c r="O30" s="481">
        <v>2</v>
      </c>
      <c r="P30" s="481"/>
      <c r="Q30" s="481"/>
      <c r="R30" s="128" t="s">
        <v>62</v>
      </c>
      <c r="S30" s="475">
        <v>0.6</v>
      </c>
      <c r="T30" s="475"/>
      <c r="U30" s="475"/>
      <c r="V30" s="147" t="s">
        <v>60</v>
      </c>
      <c r="W30" s="130" t="s">
        <v>58</v>
      </c>
      <c r="X30" s="478">
        <v>0.16666666666666666</v>
      </c>
      <c r="Y30" s="478"/>
      <c r="Z30" s="478"/>
      <c r="AD30" s="130"/>
      <c r="AE30" s="130"/>
      <c r="AF30" s="130" t="s">
        <v>12</v>
      </c>
      <c r="AG30" s="127"/>
      <c r="AH30" s="130"/>
      <c r="AI30" s="151">
        <f>ROUND(((F30+J30)*O30+S30)*X30,3)</f>
        <v>0.35</v>
      </c>
      <c r="AJ30" s="128" t="s">
        <v>11</v>
      </c>
      <c r="AK30" s="127"/>
    </row>
    <row r="31" spans="1:37" ht="15" customHeight="1">
      <c r="A31" s="124"/>
      <c r="B31" s="128" t="s">
        <v>179</v>
      </c>
      <c r="C31" s="128"/>
      <c r="D31" s="126"/>
      <c r="E31" s="129"/>
      <c r="F31" s="130"/>
      <c r="G31" s="130"/>
      <c r="H31" s="130"/>
      <c r="I31" s="130"/>
      <c r="J31" s="130"/>
      <c r="K31" s="130"/>
      <c r="L31" s="130"/>
      <c r="M31" s="130"/>
      <c r="N31" s="130"/>
      <c r="O31" s="130"/>
      <c r="P31" s="130"/>
      <c r="Q31" s="130"/>
      <c r="R31" s="130"/>
      <c r="S31" s="130"/>
      <c r="T31" s="130"/>
      <c r="U31" s="130"/>
      <c r="V31" s="130"/>
      <c r="W31" s="130"/>
      <c r="X31" s="130"/>
      <c r="Y31" s="130"/>
      <c r="Z31" s="130"/>
      <c r="AA31" s="130"/>
      <c r="AG31" s="134"/>
      <c r="AH31" s="133"/>
      <c r="AK31" s="127"/>
    </row>
    <row r="32" spans="1:37" ht="15" customHeight="1">
      <c r="A32" s="124"/>
      <c r="B32" s="128"/>
      <c r="C32" s="128"/>
      <c r="D32" s="126"/>
      <c r="E32" s="129"/>
      <c r="F32" s="130"/>
      <c r="G32" s="130"/>
      <c r="H32" s="130"/>
      <c r="I32" s="130"/>
      <c r="J32" s="130"/>
      <c r="K32" s="130"/>
      <c r="L32" s="130"/>
      <c r="M32" s="130"/>
      <c r="N32" s="130"/>
      <c r="O32" s="130"/>
      <c r="P32" s="130"/>
      <c r="Q32" s="130"/>
      <c r="R32" s="130"/>
      <c r="S32" s="130"/>
      <c r="T32" s="130"/>
      <c r="U32" s="130"/>
      <c r="V32" s="130"/>
      <c r="W32" s="130"/>
      <c r="X32" s="130"/>
      <c r="Y32" s="130"/>
      <c r="Z32" s="130"/>
      <c r="AA32" s="130"/>
      <c r="AG32" s="134"/>
      <c r="AH32" s="133"/>
      <c r="AK32" s="127"/>
    </row>
    <row r="33" spans="1:37" ht="15" customHeight="1">
      <c r="A33" s="124"/>
      <c r="B33" s="128" t="s">
        <v>152</v>
      </c>
      <c r="C33" s="128"/>
      <c r="D33" s="126"/>
      <c r="E33" s="129"/>
      <c r="F33" s="130" t="s">
        <v>8</v>
      </c>
      <c r="G33" s="475">
        <f>0.9+0.4*2</f>
        <v>1.7000000000000002</v>
      </c>
      <c r="H33" s="475"/>
      <c r="I33" s="475"/>
      <c r="J33" s="128" t="s">
        <v>3</v>
      </c>
      <c r="K33" s="475">
        <f>G33+0.75*2</f>
        <v>3.2</v>
      </c>
      <c r="L33" s="475"/>
      <c r="M33" s="475"/>
      <c r="N33" s="128" t="s">
        <v>4</v>
      </c>
      <c r="O33" s="130" t="s">
        <v>58</v>
      </c>
      <c r="P33" s="478">
        <v>0.5</v>
      </c>
      <c r="Q33" s="478"/>
      <c r="R33" s="130" t="s">
        <v>58</v>
      </c>
      <c r="S33" s="475">
        <v>0.75</v>
      </c>
      <c r="T33" s="475"/>
      <c r="U33" s="475"/>
      <c r="V33" s="178"/>
      <c r="W33" s="178"/>
      <c r="X33" s="128"/>
      <c r="Y33" s="473"/>
      <c r="Z33" s="473"/>
      <c r="AA33" s="473"/>
      <c r="AB33" s="130"/>
      <c r="AC33" s="130"/>
      <c r="AD33" s="130"/>
      <c r="AE33" s="130"/>
      <c r="AF33" s="130" t="s">
        <v>12</v>
      </c>
      <c r="AG33" s="127"/>
      <c r="AH33" s="130"/>
      <c r="AI33" s="131">
        <f>ROUND((G33+K33)*P33*S33,3)</f>
        <v>1.8380000000000001</v>
      </c>
      <c r="AJ33" s="128" t="s">
        <v>65</v>
      </c>
      <c r="AK33" s="127"/>
    </row>
    <row r="34" spans="1:37" ht="15" customHeight="1">
      <c r="A34" s="124"/>
      <c r="B34" s="128" t="s">
        <v>45</v>
      </c>
      <c r="C34" s="128"/>
      <c r="D34" s="126"/>
      <c r="E34" s="129"/>
      <c r="F34" s="128"/>
      <c r="G34" s="130"/>
      <c r="H34" s="130"/>
      <c r="I34" s="130"/>
      <c r="J34" s="130"/>
      <c r="K34" s="128"/>
      <c r="L34" s="130"/>
      <c r="M34" s="130"/>
      <c r="AB34" s="130"/>
      <c r="AC34" s="130"/>
      <c r="AD34" s="130"/>
      <c r="AE34" s="130"/>
      <c r="AG34" s="127"/>
      <c r="AH34" s="130"/>
      <c r="AK34" s="127"/>
    </row>
    <row r="35" spans="1:37" ht="15" customHeight="1">
      <c r="A35" s="124"/>
      <c r="B35" s="128"/>
      <c r="C35" s="128"/>
      <c r="D35" s="126"/>
      <c r="E35" s="129"/>
      <c r="F35" s="130"/>
      <c r="G35" s="130"/>
      <c r="H35" s="130"/>
      <c r="I35" s="130"/>
      <c r="J35" s="130"/>
      <c r="K35" s="130"/>
      <c r="L35" s="130"/>
      <c r="M35" s="130"/>
      <c r="N35" s="130"/>
      <c r="O35" s="130"/>
      <c r="P35" s="130"/>
      <c r="Q35" s="130"/>
      <c r="R35" s="130"/>
      <c r="S35" s="130"/>
      <c r="T35" s="130"/>
      <c r="U35" s="130"/>
      <c r="V35" s="130"/>
      <c r="W35" s="130"/>
      <c r="X35" s="130"/>
      <c r="Y35" s="130"/>
      <c r="Z35" s="130"/>
      <c r="AA35" s="130"/>
      <c r="AG35" s="134"/>
      <c r="AH35" s="133"/>
      <c r="AK35" s="127"/>
    </row>
    <row r="36" spans="1:37" ht="15" customHeight="1">
      <c r="A36" s="124"/>
      <c r="B36" s="128" t="s">
        <v>132</v>
      </c>
      <c r="C36" s="128"/>
      <c r="D36" s="126"/>
      <c r="E36" s="129"/>
      <c r="F36" s="479">
        <f>AI33</f>
        <v>1.8380000000000001</v>
      </c>
      <c r="G36" s="479"/>
      <c r="H36" s="479"/>
      <c r="I36" s="130" t="s">
        <v>33</v>
      </c>
      <c r="J36" s="178" t="s">
        <v>8</v>
      </c>
      <c r="K36" s="475">
        <v>0.9</v>
      </c>
      <c r="L36" s="475"/>
      <c r="M36" s="475"/>
      <c r="N36" s="130" t="s">
        <v>58</v>
      </c>
      <c r="O36" s="475">
        <v>0.75</v>
      </c>
      <c r="P36" s="475"/>
      <c r="Q36" s="475"/>
      <c r="R36" s="178" t="s">
        <v>4</v>
      </c>
      <c r="S36" s="178"/>
      <c r="T36" s="128"/>
      <c r="U36" s="475"/>
      <c r="V36" s="475"/>
      <c r="W36" s="475"/>
      <c r="X36" s="128"/>
      <c r="Y36" s="473"/>
      <c r="Z36" s="473"/>
      <c r="AA36" s="473"/>
      <c r="AB36" s="130"/>
      <c r="AC36" s="130"/>
      <c r="AD36" s="130"/>
      <c r="AE36" s="130"/>
      <c r="AF36" s="130" t="s">
        <v>12</v>
      </c>
      <c r="AG36" s="127"/>
      <c r="AH36" s="130"/>
      <c r="AI36" s="131">
        <f>ROUND(F36-(K36*O36),3)</f>
        <v>1.163</v>
      </c>
      <c r="AJ36" s="128" t="s">
        <v>65</v>
      </c>
      <c r="AK36" s="127"/>
    </row>
    <row r="37" spans="1:37" ht="15" customHeight="1">
      <c r="A37" s="124"/>
      <c r="B37" s="128" t="s">
        <v>45</v>
      </c>
      <c r="C37" s="128"/>
      <c r="D37" s="126"/>
      <c r="E37" s="129"/>
      <c r="F37" s="128"/>
      <c r="G37" s="130"/>
      <c r="H37" s="130"/>
      <c r="I37" s="130"/>
      <c r="J37" s="130"/>
      <c r="K37" s="128"/>
      <c r="L37" s="130"/>
      <c r="M37" s="130"/>
      <c r="AB37" s="130"/>
      <c r="AC37" s="130"/>
      <c r="AD37" s="130"/>
      <c r="AE37" s="130"/>
      <c r="AG37" s="127"/>
      <c r="AH37" s="130"/>
      <c r="AK37" s="127"/>
    </row>
    <row r="38" spans="1:37" ht="15" customHeight="1">
      <c r="A38" s="124"/>
      <c r="B38" s="128"/>
      <c r="C38" s="128"/>
      <c r="D38" s="126"/>
      <c r="E38" s="129"/>
      <c r="F38" s="130"/>
      <c r="G38" s="130"/>
      <c r="H38" s="130"/>
      <c r="I38" s="130"/>
      <c r="J38" s="130"/>
      <c r="K38" s="130"/>
      <c r="L38" s="130"/>
      <c r="M38" s="130"/>
      <c r="N38" s="130"/>
      <c r="O38" s="130"/>
      <c r="P38" s="130"/>
      <c r="Q38" s="130"/>
      <c r="R38" s="130"/>
      <c r="S38" s="130"/>
      <c r="T38" s="130"/>
      <c r="U38" s="130"/>
      <c r="V38" s="130"/>
      <c r="W38" s="130"/>
      <c r="X38" s="130"/>
      <c r="Y38" s="130"/>
      <c r="Z38" s="130"/>
      <c r="AA38" s="130"/>
      <c r="AG38" s="134"/>
      <c r="AH38" s="133"/>
      <c r="AK38" s="127"/>
    </row>
    <row r="39" spans="1:37" ht="15" customHeight="1">
      <c r="A39" s="124"/>
      <c r="B39" s="128" t="s">
        <v>135</v>
      </c>
      <c r="C39" s="128"/>
      <c r="D39" s="126"/>
      <c r="E39" s="129"/>
      <c r="F39" s="479">
        <f>AI33</f>
        <v>1.8380000000000001</v>
      </c>
      <c r="G39" s="472"/>
      <c r="H39" s="472"/>
      <c r="I39" s="178" t="s">
        <v>33</v>
      </c>
      <c r="J39" s="479">
        <f>AI36</f>
        <v>1.163</v>
      </c>
      <c r="K39" s="472"/>
      <c r="L39" s="472"/>
      <c r="M39" s="178"/>
      <c r="N39" s="128"/>
      <c r="O39" s="128"/>
      <c r="P39" s="130"/>
      <c r="Q39" s="178"/>
      <c r="R39" s="178"/>
      <c r="S39" s="178"/>
      <c r="T39" s="128"/>
      <c r="U39" s="178"/>
      <c r="V39" s="178"/>
      <c r="W39" s="178"/>
      <c r="X39" s="128"/>
      <c r="Y39" s="179"/>
      <c r="Z39" s="179"/>
      <c r="AA39" s="179"/>
      <c r="AB39" s="130"/>
      <c r="AC39" s="130"/>
      <c r="AD39" s="130"/>
      <c r="AE39" s="130"/>
      <c r="AF39" s="130" t="s">
        <v>12</v>
      </c>
      <c r="AG39" s="127"/>
      <c r="AH39" s="130"/>
      <c r="AI39" s="131">
        <f>ROUND(F39-J39,3)</f>
        <v>0.67500000000000004</v>
      </c>
      <c r="AJ39" s="128" t="s">
        <v>65</v>
      </c>
      <c r="AK39" s="127"/>
    </row>
    <row r="40" spans="1:37" ht="15" customHeight="1">
      <c r="A40" s="124"/>
      <c r="B40" s="128" t="s">
        <v>45</v>
      </c>
      <c r="C40" s="128"/>
      <c r="D40" s="126"/>
      <c r="E40" s="129"/>
      <c r="F40" s="128"/>
      <c r="G40" s="130"/>
      <c r="H40" s="130"/>
      <c r="I40" s="130"/>
      <c r="J40" s="130"/>
      <c r="K40" s="128"/>
      <c r="L40" s="130"/>
      <c r="M40" s="130"/>
      <c r="AB40" s="130"/>
      <c r="AC40" s="130"/>
      <c r="AD40" s="130"/>
      <c r="AE40" s="130"/>
      <c r="AG40" s="127"/>
      <c r="AH40" s="130"/>
      <c r="AK40" s="127"/>
    </row>
    <row r="41" spans="1:37" ht="15" customHeight="1">
      <c r="A41" s="124"/>
      <c r="B41" s="128"/>
      <c r="C41" s="128"/>
      <c r="D41" s="126"/>
      <c r="E41" s="129"/>
      <c r="F41" s="130"/>
      <c r="G41" s="130"/>
      <c r="H41" s="130"/>
      <c r="I41" s="130"/>
      <c r="J41" s="130"/>
      <c r="K41" s="130"/>
      <c r="L41" s="130"/>
      <c r="M41" s="130"/>
      <c r="N41" s="130"/>
      <c r="O41" s="130"/>
      <c r="P41" s="130"/>
      <c r="Q41" s="130"/>
      <c r="R41" s="130"/>
      <c r="S41" s="130"/>
      <c r="T41" s="130"/>
      <c r="U41" s="130"/>
      <c r="V41" s="130"/>
      <c r="W41" s="130"/>
      <c r="X41" s="130"/>
      <c r="Y41" s="130"/>
      <c r="Z41" s="130"/>
      <c r="AA41" s="130"/>
      <c r="AG41" s="134"/>
      <c r="AH41" s="133"/>
      <c r="AK41" s="127"/>
    </row>
    <row r="42" spans="1:37" ht="15" customHeight="1">
      <c r="A42" s="124"/>
      <c r="B42" s="128"/>
      <c r="C42" s="128"/>
      <c r="D42" s="126"/>
      <c r="E42" s="129"/>
      <c r="F42" s="130"/>
      <c r="G42" s="130"/>
      <c r="H42" s="130"/>
      <c r="I42" s="130"/>
      <c r="J42" s="130"/>
      <c r="K42" s="130"/>
      <c r="L42" s="130"/>
      <c r="M42" s="130"/>
      <c r="N42" s="130"/>
      <c r="O42" s="130"/>
      <c r="P42" s="130"/>
      <c r="Q42" s="130"/>
      <c r="R42" s="130"/>
      <c r="S42" s="130"/>
      <c r="T42" s="130"/>
      <c r="U42" s="130"/>
      <c r="V42" s="130"/>
      <c r="W42" s="130"/>
      <c r="X42" s="130"/>
      <c r="Y42" s="130"/>
      <c r="Z42" s="130"/>
      <c r="AA42" s="130"/>
      <c r="AG42" s="134"/>
      <c r="AH42" s="133"/>
      <c r="AK42" s="127"/>
    </row>
    <row r="43" spans="1:37" ht="15" customHeight="1">
      <c r="A43" s="124"/>
      <c r="B43" s="128"/>
      <c r="C43" s="128"/>
      <c r="D43" s="126"/>
      <c r="E43" s="129"/>
      <c r="F43" s="130"/>
      <c r="G43" s="130"/>
      <c r="H43" s="130"/>
      <c r="I43" s="130"/>
      <c r="J43" s="130"/>
      <c r="K43" s="130"/>
      <c r="L43" s="130"/>
      <c r="M43" s="130"/>
      <c r="N43" s="130"/>
      <c r="O43" s="130"/>
      <c r="P43" s="130"/>
      <c r="Q43" s="130"/>
      <c r="R43" s="130"/>
      <c r="S43" s="130"/>
      <c r="T43" s="130"/>
      <c r="U43" s="130"/>
      <c r="V43" s="130"/>
      <c r="W43" s="130"/>
      <c r="X43" s="130"/>
      <c r="Y43" s="130"/>
      <c r="Z43" s="130"/>
      <c r="AA43" s="130"/>
      <c r="AG43" s="134"/>
      <c r="AH43" s="133"/>
      <c r="AK43" s="127"/>
    </row>
    <row r="44" spans="1:37" ht="15" customHeight="1">
      <c r="A44" s="124"/>
      <c r="B44" s="128"/>
      <c r="C44" s="128"/>
      <c r="D44" s="126"/>
      <c r="E44" s="129"/>
      <c r="F44" s="130"/>
      <c r="G44" s="130"/>
      <c r="H44" s="130"/>
      <c r="I44" s="130"/>
      <c r="J44" s="130"/>
      <c r="K44" s="130"/>
      <c r="L44" s="130"/>
      <c r="M44" s="130"/>
      <c r="N44" s="130"/>
      <c r="O44" s="130"/>
      <c r="P44" s="130"/>
      <c r="Q44" s="130"/>
      <c r="R44" s="130"/>
      <c r="S44" s="130"/>
      <c r="T44" s="130"/>
      <c r="U44" s="130"/>
      <c r="V44" s="130"/>
      <c r="W44" s="130"/>
      <c r="X44" s="130"/>
      <c r="Y44" s="130"/>
      <c r="Z44" s="130"/>
      <c r="AA44" s="130"/>
      <c r="AB44" s="130"/>
      <c r="AC44" s="130"/>
      <c r="AD44" s="130"/>
      <c r="AE44" s="130"/>
      <c r="AF44" s="130"/>
      <c r="AG44" s="127"/>
      <c r="AH44" s="130"/>
      <c r="AI44" s="131"/>
      <c r="AJ44" s="128"/>
      <c r="AK44" s="127"/>
    </row>
    <row r="45" spans="1:37" ht="15" customHeight="1">
      <c r="A45" s="141"/>
      <c r="B45" s="142"/>
      <c r="C45" s="142"/>
      <c r="D45" s="143"/>
      <c r="E45" s="144"/>
      <c r="F45" s="144"/>
      <c r="G45" s="144"/>
      <c r="H45" s="144"/>
      <c r="I45" s="144"/>
      <c r="J45" s="144"/>
      <c r="K45" s="144"/>
      <c r="L45" s="144"/>
      <c r="M45" s="144"/>
      <c r="N45" s="144"/>
      <c r="O45" s="144"/>
      <c r="P45" s="144"/>
      <c r="Q45" s="144"/>
      <c r="R45" s="144"/>
      <c r="S45" s="144"/>
      <c r="T45" s="144"/>
      <c r="U45" s="144"/>
      <c r="V45" s="144"/>
      <c r="W45" s="144"/>
      <c r="X45" s="144"/>
      <c r="Y45" s="144"/>
      <c r="Z45" s="144"/>
      <c r="AA45" s="144"/>
      <c r="AB45" s="144"/>
      <c r="AC45" s="144"/>
      <c r="AD45" s="144"/>
      <c r="AE45" s="144"/>
      <c r="AF45" s="144"/>
      <c r="AG45" s="145"/>
      <c r="AH45" s="144"/>
      <c r="AI45" s="146"/>
      <c r="AJ45" s="142"/>
      <c r="AK45" s="145"/>
    </row>
    <row r="46" spans="1:37" ht="15" customHeight="1"/>
    <row r="47" spans="1:37" ht="15" customHeight="1"/>
    <row r="48" spans="1:37" ht="15" customHeight="1"/>
    <row r="49" ht="15" customHeight="1"/>
    <row r="50" ht="15" customHeight="1"/>
    <row r="51" ht="15" customHeight="1"/>
    <row r="52" ht="15" customHeight="1"/>
    <row r="53" ht="15" customHeight="1"/>
    <row r="54" ht="15" customHeight="1"/>
    <row r="55" ht="15" customHeight="1"/>
    <row r="56" ht="19.899999999999999" customHeight="1"/>
    <row r="57" ht="19.899999999999999" customHeight="1"/>
    <row r="58" ht="19.899999999999999" customHeight="1"/>
    <row r="59" ht="19.899999999999999" customHeight="1"/>
    <row r="60" ht="19.899999999999999" customHeight="1"/>
    <row r="61" ht="19.899999999999999" customHeight="1"/>
    <row r="62" ht="19.899999999999999" customHeight="1"/>
    <row r="63" ht="19.899999999999999" customHeight="1"/>
    <row r="64" ht="19.899999999999999" customHeight="1"/>
    <row r="65" ht="19.899999999999999" customHeight="1"/>
    <row r="66" ht="19.899999999999999" customHeight="1"/>
    <row r="67" ht="19.899999999999999" customHeight="1"/>
    <row r="68" ht="19.899999999999999" customHeight="1"/>
    <row r="69" ht="19.899999999999999" customHeight="1"/>
    <row r="70" ht="19.899999999999999" customHeight="1"/>
    <row r="71" ht="19.899999999999999" customHeight="1"/>
    <row r="72" ht="19.899999999999999" customHeight="1"/>
    <row r="73" ht="19.899999999999999" customHeight="1"/>
    <row r="74" ht="19.899999999999999" customHeight="1"/>
    <row r="75" ht="19.899999999999999" customHeight="1"/>
    <row r="76" ht="19.899999999999999" customHeight="1"/>
    <row r="77" ht="19.899999999999999" customHeight="1"/>
    <row r="78" ht="19.899999999999999" customHeight="1"/>
    <row r="79" ht="19.899999999999999" customHeight="1"/>
    <row r="80" ht="19.899999999999999" customHeight="1"/>
    <row r="81" ht="19.899999999999999" customHeight="1"/>
    <row r="82" ht="19.899999999999999" customHeight="1"/>
    <row r="83" ht="19.899999999999999" customHeight="1"/>
    <row r="84" ht="19.899999999999999" customHeight="1"/>
    <row r="85" ht="19.899999999999999" customHeight="1"/>
    <row r="86" ht="19.899999999999999" customHeight="1"/>
    <row r="87" ht="19.899999999999999" customHeight="1"/>
    <row r="88" ht="19.899999999999999" customHeight="1"/>
    <row r="89" ht="19.899999999999999" customHeight="1"/>
    <row r="90" ht="19.899999999999999" customHeight="1"/>
    <row r="91" ht="19.899999999999999" customHeight="1"/>
    <row r="92" ht="19.899999999999999" customHeight="1"/>
    <row r="93" ht="19.899999999999999" customHeight="1"/>
    <row r="94" ht="19.899999999999999" customHeight="1"/>
    <row r="95" ht="19.899999999999999" customHeight="1"/>
    <row r="96" ht="19.899999999999999" customHeight="1"/>
    <row r="97" ht="19.899999999999999" customHeight="1"/>
    <row r="98" ht="19.899999999999999" customHeight="1"/>
    <row r="99" ht="19.899999999999999" customHeight="1"/>
    <row r="100" ht="19.899999999999999" customHeight="1"/>
    <row r="101" ht="19.899999999999999" customHeight="1"/>
    <row r="102" ht="19.899999999999999" customHeight="1"/>
    <row r="103" ht="19.899999999999999" customHeight="1"/>
    <row r="104" ht="19.899999999999999" customHeight="1"/>
    <row r="105" ht="19.899999999999999" customHeight="1"/>
    <row r="106" ht="19.899999999999999" customHeight="1"/>
    <row r="107" ht="19.899999999999999" customHeight="1"/>
    <row r="108" ht="19.899999999999999" customHeight="1"/>
    <row r="109" ht="19.899999999999999" customHeight="1"/>
    <row r="110" ht="19.899999999999999" customHeight="1"/>
    <row r="111" ht="19.899999999999999" customHeight="1"/>
    <row r="112" ht="19.899999999999999" customHeight="1"/>
    <row r="113" ht="19.899999999999999" customHeight="1"/>
    <row r="114" ht="19.899999999999999" customHeight="1"/>
    <row r="115" ht="19.899999999999999" customHeight="1"/>
    <row r="116" ht="19.899999999999999" customHeight="1"/>
    <row r="117" ht="19.899999999999999" customHeight="1"/>
    <row r="118" ht="19.899999999999999" customHeight="1"/>
    <row r="119" ht="19.899999999999999" customHeight="1"/>
    <row r="120" ht="19.899999999999999" customHeight="1"/>
    <row r="121" ht="19.899999999999999" customHeight="1"/>
    <row r="122" ht="19.899999999999999" customHeight="1"/>
    <row r="123" ht="19.899999999999999" customHeight="1"/>
    <row r="124" ht="19.899999999999999" customHeight="1"/>
    <row r="125" ht="19.899999999999999" customHeight="1"/>
    <row r="126" ht="19.899999999999999" customHeight="1"/>
    <row r="127" ht="19.899999999999999" customHeight="1"/>
    <row r="128" ht="19.899999999999999" customHeight="1"/>
    <row r="129" ht="19.899999999999999" customHeight="1"/>
    <row r="130" ht="19.899999999999999" customHeight="1"/>
    <row r="131" ht="19.899999999999999" customHeight="1"/>
    <row r="132" ht="19.899999999999999" customHeight="1"/>
    <row r="133" ht="19.899999999999999" customHeight="1"/>
    <row r="134" ht="19.899999999999999" customHeight="1"/>
    <row r="135" ht="19.899999999999999" customHeight="1"/>
    <row r="136" ht="19.899999999999999" customHeight="1"/>
    <row r="137" ht="19.899999999999999" customHeight="1"/>
    <row r="138" ht="19.899999999999999" customHeight="1"/>
    <row r="139" ht="19.899999999999999" customHeight="1"/>
    <row r="140" ht="19.899999999999999" customHeight="1"/>
    <row r="141" ht="19.899999999999999" customHeight="1"/>
    <row r="142" ht="19.899999999999999" customHeight="1"/>
    <row r="143" ht="19.899999999999999" customHeight="1"/>
    <row r="144" ht="19.899999999999999" customHeight="1"/>
    <row r="145" ht="19.899999999999999" customHeight="1"/>
    <row r="146" ht="19.899999999999999" customHeight="1"/>
    <row r="147" ht="19.899999999999999" customHeight="1"/>
    <row r="148" ht="19.899999999999999" customHeight="1"/>
    <row r="149" ht="19.899999999999999" customHeight="1"/>
    <row r="150" ht="19.899999999999999" customHeight="1"/>
    <row r="151" ht="19.899999999999999" customHeight="1"/>
    <row r="152" ht="19.899999999999999" customHeight="1"/>
    <row r="153" ht="19.899999999999999" customHeight="1"/>
    <row r="154" ht="19.899999999999999" customHeight="1"/>
    <row r="155" ht="19.899999999999999" customHeight="1"/>
    <row r="156" ht="19.899999999999999" customHeight="1"/>
    <row r="157" ht="19.899999999999999" customHeight="1"/>
    <row r="158" ht="19.899999999999999" customHeight="1"/>
    <row r="159" ht="19.899999999999999" customHeight="1"/>
    <row r="160" ht="19.899999999999999" customHeight="1"/>
    <row r="161" ht="19.899999999999999" customHeight="1"/>
    <row r="162" ht="19.899999999999999" customHeight="1"/>
    <row r="163" ht="19.899999999999999" customHeight="1"/>
    <row r="164" ht="19.899999999999999" customHeight="1"/>
    <row r="165" ht="19.899999999999999" customHeight="1"/>
    <row r="166" ht="19.899999999999999" customHeight="1"/>
    <row r="167" ht="19.899999999999999" customHeight="1"/>
    <row r="168" ht="19.899999999999999" customHeight="1"/>
    <row r="169" ht="19.899999999999999" customHeight="1"/>
    <row r="170" ht="19.899999999999999" customHeight="1"/>
    <row r="171" ht="19.899999999999999" customHeight="1"/>
    <row r="172" ht="19.899999999999999" customHeight="1"/>
    <row r="173" ht="19.899999999999999" customHeight="1"/>
    <row r="174" ht="19.899999999999999" customHeight="1"/>
    <row r="175" ht="19.899999999999999" customHeight="1"/>
    <row r="176" ht="19.899999999999999" customHeight="1"/>
    <row r="177" ht="19.899999999999999" customHeight="1"/>
    <row r="178" ht="19.899999999999999" customHeight="1"/>
    <row r="179" ht="19.899999999999999" customHeight="1"/>
    <row r="180" ht="19.899999999999999" customHeight="1"/>
    <row r="181" ht="19.899999999999999" customHeight="1"/>
    <row r="182" ht="19.899999999999999" customHeight="1"/>
    <row r="183" ht="19.899999999999999" customHeight="1"/>
    <row r="184" ht="19.899999999999999" customHeight="1"/>
    <row r="185" ht="19.899999999999999" customHeight="1"/>
    <row r="186" ht="19.899999999999999" customHeight="1"/>
    <row r="187" ht="19.899999999999999" customHeight="1"/>
    <row r="188" ht="19.899999999999999" customHeight="1"/>
    <row r="189" ht="19.899999999999999" customHeight="1"/>
    <row r="190" ht="19.899999999999999" customHeight="1"/>
    <row r="191" ht="19.899999999999999" customHeight="1"/>
    <row r="192" ht="19.899999999999999" customHeight="1"/>
    <row r="193" ht="19.899999999999999" customHeight="1"/>
    <row r="194" ht="19.899999999999999" customHeight="1"/>
    <row r="195" ht="19.899999999999999" customHeight="1"/>
    <row r="196" ht="19.899999999999999" customHeight="1"/>
    <row r="197" ht="19.899999999999999" customHeight="1"/>
    <row r="198" ht="19.899999999999999" customHeight="1"/>
    <row r="199" ht="19.899999999999999" customHeight="1"/>
    <row r="200" ht="19.899999999999999" customHeight="1"/>
    <row r="201" ht="19.899999999999999" customHeight="1"/>
    <row r="202" ht="19.899999999999999" customHeight="1"/>
    <row r="203" ht="19.899999999999999" customHeight="1"/>
    <row r="204" ht="19.899999999999999" customHeight="1"/>
    <row r="205" ht="19.899999999999999" customHeight="1"/>
    <row r="206" ht="19.899999999999999" customHeight="1"/>
    <row r="207" ht="19.899999999999999" customHeight="1"/>
    <row r="208" ht="19.899999999999999" customHeight="1"/>
    <row r="209" ht="19.899999999999999" customHeight="1"/>
    <row r="210" ht="19.899999999999999" customHeight="1"/>
    <row r="211" ht="19.899999999999999" customHeight="1"/>
    <row r="212" ht="19.899999999999999" customHeight="1"/>
    <row r="213" ht="19.899999999999999" customHeight="1"/>
    <row r="214" ht="19.899999999999999" customHeight="1"/>
    <row r="215" ht="19.899999999999999" customHeight="1"/>
    <row r="216" ht="19.899999999999999" customHeight="1"/>
    <row r="217" ht="19.899999999999999" customHeight="1"/>
    <row r="218" ht="19.899999999999999" customHeight="1"/>
    <row r="219" ht="19.899999999999999" customHeight="1"/>
    <row r="220" ht="19.899999999999999" customHeight="1"/>
    <row r="221" ht="19.899999999999999" customHeight="1"/>
    <row r="222" ht="19.899999999999999" customHeight="1"/>
    <row r="223" ht="19.899999999999999" customHeight="1"/>
    <row r="224" ht="19.899999999999999" customHeight="1"/>
    <row r="225" ht="19.899999999999999" customHeight="1"/>
    <row r="226" ht="19.899999999999999" customHeight="1"/>
    <row r="227" ht="19.899999999999999" customHeight="1"/>
    <row r="228" ht="19.899999999999999" customHeight="1"/>
    <row r="229" ht="19.899999999999999" customHeight="1"/>
    <row r="230" ht="19.899999999999999" customHeight="1"/>
    <row r="231" ht="19.899999999999999" customHeight="1"/>
    <row r="232" ht="19.899999999999999" customHeight="1"/>
    <row r="233" ht="19.899999999999999" customHeight="1"/>
    <row r="234" ht="19.899999999999999" customHeight="1"/>
    <row r="235" ht="19.899999999999999" customHeight="1"/>
    <row r="236" ht="19.899999999999999" customHeight="1"/>
    <row r="237" ht="19.899999999999999" customHeight="1"/>
    <row r="238" ht="19.899999999999999" customHeight="1"/>
    <row r="239" ht="19.899999999999999" customHeight="1"/>
    <row r="240" ht="19.899999999999999" customHeight="1"/>
    <row r="241" ht="19.899999999999999" customHeight="1"/>
    <row r="242" ht="19.899999999999999" customHeight="1"/>
    <row r="243" ht="19.899999999999999" customHeight="1"/>
    <row r="244" ht="19.899999999999999" customHeight="1"/>
    <row r="245" ht="19.899999999999999" customHeight="1"/>
    <row r="246" ht="19.899999999999999" customHeight="1"/>
    <row r="247" ht="19.899999999999999" customHeight="1"/>
    <row r="248" ht="19.899999999999999" customHeight="1"/>
    <row r="249" ht="19.899999999999999" customHeight="1"/>
    <row r="250" ht="19.899999999999999" customHeight="1"/>
    <row r="251" ht="19.899999999999999" customHeight="1"/>
    <row r="252" ht="19.899999999999999" customHeight="1"/>
    <row r="253" ht="19.899999999999999" customHeight="1"/>
    <row r="254" ht="19.899999999999999" customHeight="1"/>
    <row r="255" ht="19.899999999999999" customHeight="1"/>
    <row r="256" ht="19.899999999999999" customHeight="1"/>
    <row r="257" ht="19.899999999999999" customHeight="1"/>
    <row r="258" ht="19.899999999999999" customHeight="1"/>
    <row r="259" ht="19.899999999999999" customHeight="1"/>
    <row r="260" ht="19.899999999999999" customHeight="1"/>
    <row r="261" ht="19.899999999999999" customHeight="1"/>
    <row r="262" ht="19.899999999999999" customHeight="1"/>
    <row r="263" ht="19.899999999999999" customHeight="1"/>
    <row r="264" ht="19.899999999999999" customHeight="1"/>
    <row r="265" ht="19.899999999999999" customHeight="1"/>
    <row r="266" ht="19.899999999999999" customHeight="1"/>
    <row r="267" ht="19.899999999999999" customHeight="1"/>
    <row r="268" ht="19.899999999999999" customHeight="1"/>
    <row r="269" ht="19.899999999999999" customHeight="1"/>
  </sheetData>
  <mergeCells count="40">
    <mergeCell ref="F39:H39"/>
    <mergeCell ref="J39:L39"/>
    <mergeCell ref="X30:Z30"/>
    <mergeCell ref="G33:I33"/>
    <mergeCell ref="K33:M33"/>
    <mergeCell ref="P33:Q33"/>
    <mergeCell ref="S33:U33"/>
    <mergeCell ref="Y33:AA33"/>
    <mergeCell ref="S30:U30"/>
    <mergeCell ref="F36:H36"/>
    <mergeCell ref="K36:M36"/>
    <mergeCell ref="O36:Q36"/>
    <mergeCell ref="U36:W36"/>
    <mergeCell ref="Y36:AA36"/>
    <mergeCell ref="F26:H26"/>
    <mergeCell ref="J26:L26"/>
    <mergeCell ref="F30:H30"/>
    <mergeCell ref="J30:L30"/>
    <mergeCell ref="O30:Q30"/>
    <mergeCell ref="K19:L19"/>
    <mergeCell ref="N19:O19"/>
    <mergeCell ref="S19:U19"/>
    <mergeCell ref="W19:Y19"/>
    <mergeCell ref="F22:H22"/>
    <mergeCell ref="J22:M22"/>
    <mergeCell ref="A1:C1"/>
    <mergeCell ref="D1:AG1"/>
    <mergeCell ref="G15:I15"/>
    <mergeCell ref="K15:M15"/>
    <mergeCell ref="Q15:S15"/>
    <mergeCell ref="U15:W15"/>
    <mergeCell ref="Y15:AA15"/>
    <mergeCell ref="AH1:AK1"/>
    <mergeCell ref="V3:W3"/>
    <mergeCell ref="X3:AA3"/>
    <mergeCell ref="AB3:AC3"/>
    <mergeCell ref="K18:L18"/>
    <mergeCell ref="N18:O18"/>
    <mergeCell ref="S18:U18"/>
    <mergeCell ref="W18:Y18"/>
  </mergeCells>
  <phoneticPr fontId="84" type="noConversion"/>
  <printOptions horizontalCentered="1"/>
  <pageMargins left="0.59041666984558105" right="0.59041666984558105" top="1.0229166746139526" bottom="0.59041666984558105" header="0.6691666841506958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>
    <tabColor indexed="8"/>
  </sheetPr>
  <dimension ref="A1:BB53"/>
  <sheetViews>
    <sheetView showGridLines="0" view="pageBreakPreview" zoomScaleNormal="100" zoomScaleSheetLayoutView="100" workbookViewId="0"/>
  </sheetViews>
  <sheetFormatPr defaultRowHeight="13.5"/>
  <cols>
    <col min="1" max="7" width="1.44140625" style="115" customWidth="1"/>
    <col min="8" max="48" width="1.33203125" style="115" customWidth="1"/>
    <col min="49" max="53" width="1.44140625" style="115" customWidth="1"/>
    <col min="54" max="54" width="0.77734375" style="115" customWidth="1"/>
    <col min="55" max="16384" width="8.88671875" style="115"/>
  </cols>
  <sheetData>
    <row r="1" spans="1:54" customFormat="1" ht="17.100000000000001" customHeight="1">
      <c r="A1" s="30" t="s">
        <v>134</v>
      </c>
      <c r="B1" s="31"/>
      <c r="C1" s="31"/>
      <c r="D1" s="31"/>
      <c r="E1" s="31"/>
      <c r="F1" s="32"/>
      <c r="G1" s="32"/>
      <c r="H1" s="32"/>
      <c r="I1" s="32"/>
      <c r="J1" s="32"/>
      <c r="K1" s="32"/>
      <c r="L1" s="33"/>
      <c r="M1" s="33"/>
      <c r="N1" s="32"/>
      <c r="O1" s="32"/>
      <c r="P1" s="32"/>
      <c r="Q1" s="32"/>
      <c r="R1" s="32"/>
      <c r="S1" s="32"/>
      <c r="T1" s="32"/>
      <c r="U1" s="32"/>
      <c r="V1" s="556" t="s">
        <v>95</v>
      </c>
      <c r="W1" s="556"/>
      <c r="X1" s="556"/>
      <c r="Y1" s="556"/>
      <c r="Z1" s="556"/>
      <c r="AA1" s="556"/>
      <c r="AB1" s="556"/>
      <c r="AC1" s="556"/>
      <c r="AD1" s="557">
        <v>0.5</v>
      </c>
      <c r="AE1" s="557"/>
      <c r="AF1" s="34" t="s">
        <v>9</v>
      </c>
      <c r="AG1" s="557">
        <v>0.5</v>
      </c>
      <c r="AH1" s="557"/>
      <c r="AI1" s="558"/>
      <c r="AJ1" s="558"/>
      <c r="AK1" s="558"/>
      <c r="AL1" s="558"/>
      <c r="AM1" s="558"/>
      <c r="AN1" s="558"/>
      <c r="AO1" s="558"/>
      <c r="AP1" s="558"/>
      <c r="AQ1" s="558"/>
      <c r="AR1" s="558"/>
      <c r="AS1" s="558"/>
      <c r="AT1" s="559"/>
      <c r="AU1" s="559"/>
      <c r="AV1" s="559"/>
      <c r="AW1" s="559"/>
      <c r="AX1" s="559"/>
      <c r="AY1" s="559"/>
      <c r="AZ1" s="559"/>
      <c r="BA1" s="559"/>
      <c r="BB1" s="560"/>
    </row>
    <row r="2" spans="1:54" customFormat="1" ht="11.25" customHeight="1">
      <c r="A2" s="35"/>
      <c r="B2" s="36"/>
      <c r="C2" s="36"/>
      <c r="D2" s="36"/>
      <c r="E2" s="36"/>
      <c r="F2" s="37"/>
      <c r="G2" s="38"/>
      <c r="H2" s="38"/>
      <c r="I2" s="38"/>
      <c r="J2" s="38"/>
      <c r="K2" s="38"/>
      <c r="L2" s="39"/>
      <c r="M2" s="39"/>
      <c r="N2" s="38"/>
      <c r="O2" s="38"/>
      <c r="P2" s="38"/>
      <c r="Q2" s="38"/>
      <c r="R2" s="38"/>
      <c r="S2" s="38"/>
      <c r="T2" s="38"/>
      <c r="U2" s="38"/>
      <c r="V2" s="40"/>
      <c r="W2" s="40"/>
      <c r="X2" s="40"/>
      <c r="Y2" s="40"/>
      <c r="Z2" s="40"/>
      <c r="AA2" s="40"/>
      <c r="AB2" s="40"/>
      <c r="AC2" s="40"/>
      <c r="AD2" s="41"/>
      <c r="AE2" s="41"/>
      <c r="AF2" s="42"/>
      <c r="AG2" s="41"/>
      <c r="AH2" s="41"/>
      <c r="AI2" s="43"/>
      <c r="AJ2" s="43"/>
      <c r="AK2" s="43"/>
      <c r="AL2" s="43"/>
      <c r="AM2" s="43"/>
      <c r="AN2" s="43"/>
      <c r="AO2" s="43"/>
      <c r="AP2" s="43"/>
      <c r="AQ2" s="43"/>
      <c r="AR2" s="43"/>
      <c r="AS2" s="43"/>
      <c r="AT2" s="44"/>
      <c r="AU2" s="44"/>
      <c r="AV2" s="44"/>
      <c r="AW2" s="44"/>
      <c r="AX2" s="44"/>
      <c r="AY2" s="44"/>
      <c r="AZ2" s="44"/>
      <c r="BA2" s="45"/>
      <c r="BB2" s="46"/>
    </row>
    <row r="3" spans="1:54" customFormat="1" ht="11.45" customHeight="1">
      <c r="A3" s="35"/>
      <c r="B3" s="47"/>
      <c r="C3" s="47"/>
      <c r="D3" s="47"/>
      <c r="E3" s="47"/>
      <c r="F3" s="47"/>
      <c r="G3" s="47"/>
      <c r="H3" s="47"/>
      <c r="I3" s="47"/>
      <c r="J3" s="47"/>
      <c r="K3" s="47"/>
      <c r="L3" s="47"/>
      <c r="M3" s="47"/>
      <c r="N3" s="47"/>
      <c r="O3" s="47"/>
      <c r="P3" s="47"/>
      <c r="Q3" s="47"/>
      <c r="R3" s="47"/>
      <c r="S3" s="47"/>
      <c r="T3" s="47"/>
      <c r="U3" s="47"/>
      <c r="V3" s="47"/>
      <c r="W3" s="47"/>
      <c r="X3" s="47"/>
      <c r="Y3" s="47"/>
      <c r="Z3" s="47"/>
      <c r="AA3" s="47"/>
      <c r="AB3" s="47"/>
      <c r="AC3" s="47"/>
      <c r="AD3" s="47"/>
      <c r="AE3" s="47"/>
      <c r="AF3" s="47"/>
      <c r="AG3" s="47"/>
      <c r="AH3" s="47"/>
      <c r="AI3" s="47"/>
      <c r="AJ3" s="47"/>
      <c r="AK3" s="47"/>
      <c r="AL3" s="47"/>
      <c r="AM3" s="47"/>
      <c r="AN3" s="47"/>
      <c r="AO3" s="47"/>
      <c r="AP3" s="47"/>
      <c r="AQ3" s="561" t="s">
        <v>167</v>
      </c>
      <c r="AR3" s="561"/>
      <c r="AS3" s="561"/>
      <c r="AT3" s="561"/>
      <c r="AU3" s="561"/>
      <c r="AV3" s="561"/>
      <c r="AW3" s="561"/>
      <c r="AX3" s="561"/>
      <c r="AY3" s="561"/>
      <c r="AZ3" s="48"/>
      <c r="BA3" s="47"/>
      <c r="BB3" s="49"/>
    </row>
    <row r="4" spans="1:54" customFormat="1" ht="11.45" customHeight="1">
      <c r="A4" s="35"/>
      <c r="B4" s="47"/>
      <c r="C4" s="47"/>
      <c r="D4" s="47"/>
      <c r="E4" s="47"/>
      <c r="F4" s="47"/>
      <c r="G4" s="47"/>
      <c r="H4" s="47"/>
      <c r="I4" s="47"/>
      <c r="J4" s="47"/>
      <c r="K4" s="47"/>
      <c r="L4" s="47"/>
      <c r="M4" s="47"/>
      <c r="N4" s="50">
        <f>F6+K6+N6+S6+W6</f>
        <v>2.2999999999999998</v>
      </c>
      <c r="O4" s="51"/>
      <c r="P4" s="51"/>
      <c r="Q4" s="51"/>
      <c r="R4" s="51"/>
      <c r="S4" s="47"/>
      <c r="T4" s="47"/>
      <c r="U4" s="47"/>
      <c r="V4" s="47"/>
      <c r="W4" s="47"/>
      <c r="X4" s="47"/>
      <c r="Y4" s="47"/>
      <c r="Z4" s="47"/>
      <c r="AA4" s="47"/>
      <c r="AB4" s="47"/>
      <c r="AC4" s="47"/>
      <c r="AD4" s="47"/>
      <c r="AE4" s="47"/>
      <c r="AF4" s="47"/>
      <c r="AG4" s="47"/>
      <c r="AH4" s="47"/>
      <c r="AI4" s="47"/>
      <c r="AJ4" s="47"/>
      <c r="AK4" s="47"/>
      <c r="AL4" s="47"/>
      <c r="AM4" s="47"/>
      <c r="AN4" s="47"/>
      <c r="AO4" s="47"/>
      <c r="AP4" s="543" t="s">
        <v>156</v>
      </c>
      <c r="AQ4" s="543"/>
      <c r="AR4" s="543"/>
      <c r="AS4" s="543"/>
      <c r="AT4" s="543"/>
      <c r="AU4" s="543"/>
      <c r="AV4" s="539">
        <f>AD1</f>
        <v>0.5</v>
      </c>
      <c r="AW4" s="539"/>
      <c r="AX4" s="539"/>
      <c r="AY4" s="52" t="s">
        <v>15</v>
      </c>
      <c r="AZ4" s="52"/>
      <c r="BA4" s="47"/>
      <c r="BB4" s="49"/>
    </row>
    <row r="5" spans="1:54" customFormat="1" ht="11.45" customHeight="1">
      <c r="A5" s="35"/>
      <c r="B5" s="47"/>
      <c r="C5" s="47"/>
      <c r="D5" s="47"/>
      <c r="E5" s="47"/>
      <c r="F5" s="47"/>
      <c r="G5" s="47"/>
      <c r="H5" s="47"/>
      <c r="I5" s="47"/>
      <c r="J5" s="47"/>
      <c r="K5" s="47"/>
      <c r="L5" s="47"/>
      <c r="M5" s="47"/>
      <c r="N5" s="47"/>
      <c r="O5" s="47"/>
      <c r="P5" s="47"/>
      <c r="Q5" s="47"/>
      <c r="R5" s="47"/>
      <c r="S5" s="47"/>
      <c r="T5" s="47"/>
      <c r="U5" s="47"/>
      <c r="V5" s="47"/>
      <c r="W5" s="47"/>
      <c r="X5" s="47"/>
      <c r="Y5" s="47"/>
      <c r="Z5" s="47"/>
      <c r="AA5" s="47"/>
      <c r="AB5" s="47"/>
      <c r="AC5" s="47"/>
      <c r="AD5" s="47"/>
      <c r="AE5" s="47"/>
      <c r="AF5" s="47"/>
      <c r="AG5" s="47"/>
      <c r="AH5" s="47"/>
      <c r="AI5" s="47"/>
      <c r="AJ5" s="47"/>
      <c r="AK5" s="47"/>
      <c r="AL5" s="47"/>
      <c r="AM5" s="47"/>
      <c r="AN5" s="47"/>
      <c r="AO5" s="47"/>
      <c r="AP5" s="543" t="s">
        <v>159</v>
      </c>
      <c r="AQ5" s="543"/>
      <c r="AR5" s="543"/>
      <c r="AS5" s="543"/>
      <c r="AT5" s="543"/>
      <c r="AU5" s="543"/>
      <c r="AV5" s="539">
        <f>AG1</f>
        <v>0.5</v>
      </c>
      <c r="AW5" s="539"/>
      <c r="AX5" s="539"/>
      <c r="AY5" s="52" t="s">
        <v>15</v>
      </c>
      <c r="AZ5" s="52"/>
      <c r="BA5" s="47"/>
      <c r="BB5" s="49"/>
    </row>
    <row r="6" spans="1:54" customFormat="1" ht="11.45" customHeight="1">
      <c r="A6" s="35"/>
      <c r="B6" s="47"/>
      <c r="C6" s="47"/>
      <c r="D6" s="47"/>
      <c r="E6" s="47"/>
      <c r="F6" s="53">
        <f>(AG11*0.5)+I17</f>
        <v>0.75</v>
      </c>
      <c r="G6" s="53"/>
      <c r="H6" s="53"/>
      <c r="I6" s="53"/>
      <c r="J6" s="54"/>
      <c r="K6" s="53">
        <f>AV6</f>
        <v>0.15</v>
      </c>
      <c r="L6" s="53"/>
      <c r="M6" s="53"/>
      <c r="N6" s="53">
        <f>AD1</f>
        <v>0.5</v>
      </c>
      <c r="O6" s="53"/>
      <c r="P6" s="53"/>
      <c r="Q6" s="53"/>
      <c r="R6" s="53"/>
      <c r="S6" s="53">
        <f>AV6</f>
        <v>0.15</v>
      </c>
      <c r="T6" s="55"/>
      <c r="U6" s="53"/>
      <c r="V6" s="54"/>
      <c r="W6" s="53">
        <f>(AG11*0.5)+U17</f>
        <v>0.75</v>
      </c>
      <c r="X6" s="53"/>
      <c r="Y6" s="51"/>
      <c r="Z6" s="51"/>
      <c r="AA6" s="47"/>
      <c r="AB6" s="47"/>
      <c r="AC6" s="47"/>
      <c r="AD6" s="47"/>
      <c r="AE6" s="47"/>
      <c r="AF6" s="47"/>
      <c r="AG6" s="47"/>
      <c r="AH6" s="47"/>
      <c r="AI6" s="47"/>
      <c r="AJ6" s="47"/>
      <c r="AK6" s="47"/>
      <c r="AL6" s="47"/>
      <c r="AM6" s="47"/>
      <c r="AN6" s="47"/>
      <c r="AO6" s="47"/>
      <c r="AP6" s="543" t="s">
        <v>157</v>
      </c>
      <c r="AQ6" s="543"/>
      <c r="AR6" s="543"/>
      <c r="AS6" s="543"/>
      <c r="AT6" s="543"/>
      <c r="AU6" s="543"/>
      <c r="AV6" s="541">
        <v>0.15</v>
      </c>
      <c r="AW6" s="541"/>
      <c r="AX6" s="541"/>
      <c r="AY6" s="52" t="s">
        <v>15</v>
      </c>
      <c r="AZ6" s="52"/>
      <c r="BA6" s="47"/>
      <c r="BB6" s="49"/>
    </row>
    <row r="7" spans="1:54" customFormat="1" ht="11.45" customHeight="1">
      <c r="A7" s="35"/>
      <c r="B7" s="47"/>
      <c r="C7" s="47"/>
      <c r="D7" s="47"/>
      <c r="E7" s="47"/>
      <c r="F7" s="47"/>
      <c r="G7" s="47"/>
      <c r="H7" s="47"/>
      <c r="I7" s="47"/>
      <c r="J7" s="47"/>
      <c r="K7" s="47"/>
      <c r="L7" s="47"/>
      <c r="M7" s="47"/>
      <c r="N7" s="47"/>
      <c r="O7" s="47"/>
      <c r="P7" s="47"/>
      <c r="Q7" s="47"/>
      <c r="R7" s="47"/>
      <c r="S7" s="47"/>
      <c r="T7" s="47"/>
      <c r="U7" s="47"/>
      <c r="V7" s="47"/>
      <c r="W7" s="47"/>
      <c r="X7" s="47"/>
      <c r="Y7" s="47"/>
      <c r="Z7" s="47"/>
      <c r="AA7" s="47"/>
      <c r="AB7" s="47"/>
      <c r="AC7" s="47"/>
      <c r="AD7" s="47"/>
      <c r="AE7" s="47"/>
      <c r="AF7" s="47"/>
      <c r="AG7" s="47"/>
      <c r="AH7" s="47"/>
      <c r="AI7" s="47"/>
      <c r="AJ7" s="47"/>
      <c r="AK7" s="47"/>
      <c r="AL7" s="47"/>
      <c r="AM7" s="47"/>
      <c r="AN7" s="47"/>
      <c r="AO7" s="47"/>
      <c r="AP7" s="543" t="s">
        <v>160</v>
      </c>
      <c r="AQ7" s="543"/>
      <c r="AR7" s="543"/>
      <c r="AS7" s="543"/>
      <c r="AT7" s="543"/>
      <c r="AU7" s="543"/>
      <c r="AV7" s="541">
        <v>0.15</v>
      </c>
      <c r="AW7" s="541"/>
      <c r="AX7" s="541"/>
      <c r="AY7" s="52" t="s">
        <v>15</v>
      </c>
      <c r="AZ7" s="52"/>
      <c r="BA7" s="47"/>
      <c r="BB7" s="49"/>
    </row>
    <row r="8" spans="1:54" customFormat="1" ht="11.45" customHeight="1">
      <c r="A8" s="35"/>
      <c r="B8" s="47"/>
      <c r="C8" s="47"/>
      <c r="D8" s="47"/>
      <c r="E8" s="47"/>
      <c r="F8" s="47"/>
      <c r="G8" s="47"/>
      <c r="H8" s="47"/>
      <c r="I8" s="47"/>
      <c r="J8" s="47"/>
      <c r="K8" s="47"/>
      <c r="L8" s="47"/>
      <c r="M8" s="47"/>
      <c r="N8" s="47"/>
      <c r="O8" s="47"/>
      <c r="P8" s="47"/>
      <c r="Q8" s="47"/>
      <c r="R8" s="47"/>
      <c r="S8" s="47"/>
      <c r="T8" s="47"/>
      <c r="U8" s="47"/>
      <c r="V8" s="47"/>
      <c r="W8" s="47"/>
      <c r="X8" s="47"/>
      <c r="Y8" s="47"/>
      <c r="Z8" s="47"/>
      <c r="AA8" s="47"/>
      <c r="AB8" s="47"/>
      <c r="AC8" s="47"/>
      <c r="AD8" s="47"/>
      <c r="AE8" s="47"/>
      <c r="AF8" s="47"/>
      <c r="AG8" s="47"/>
      <c r="AH8" s="47"/>
      <c r="AI8" s="47"/>
      <c r="AJ8" s="47"/>
      <c r="AK8" s="47"/>
      <c r="AL8" s="47"/>
      <c r="AM8" s="47"/>
      <c r="AN8" s="47"/>
      <c r="AO8" s="47"/>
      <c r="AP8" s="543" t="s">
        <v>155</v>
      </c>
      <c r="AQ8" s="543"/>
      <c r="AR8" s="543"/>
      <c r="AS8" s="543"/>
      <c r="AT8" s="543"/>
      <c r="AU8" s="543"/>
      <c r="AV8" s="541">
        <v>0.15</v>
      </c>
      <c r="AW8" s="541"/>
      <c r="AX8" s="541"/>
      <c r="AY8" s="52" t="s">
        <v>15</v>
      </c>
      <c r="AZ8" s="52"/>
      <c r="BA8" s="47"/>
      <c r="BB8" s="49"/>
    </row>
    <row r="9" spans="1:54" customFormat="1" ht="11.45" customHeight="1">
      <c r="A9" s="35"/>
      <c r="B9" s="47"/>
      <c r="C9" s="47"/>
      <c r="D9" s="47"/>
      <c r="E9" s="47"/>
      <c r="F9" s="47"/>
      <c r="G9" s="47"/>
      <c r="H9" s="47"/>
      <c r="I9" s="47"/>
      <c r="J9" s="47"/>
      <c r="K9" s="47"/>
      <c r="L9" s="47"/>
      <c r="M9" s="47"/>
      <c r="N9" s="47"/>
      <c r="O9" s="47"/>
      <c r="P9" s="47"/>
      <c r="Q9" s="47"/>
      <c r="R9" s="47"/>
      <c r="S9" s="47"/>
      <c r="T9" s="47"/>
      <c r="U9" s="47"/>
      <c r="V9" s="47"/>
      <c r="W9" s="47"/>
      <c r="X9" s="47"/>
      <c r="Y9" s="47"/>
      <c r="Z9" s="47"/>
      <c r="AA9" s="47"/>
      <c r="AB9" s="47"/>
      <c r="AC9" s="47"/>
      <c r="AD9" s="47"/>
      <c r="AE9" s="47"/>
      <c r="AF9" s="47"/>
      <c r="AG9" s="47"/>
      <c r="AH9" s="47"/>
      <c r="AI9" s="47"/>
      <c r="AJ9" s="47"/>
      <c r="AK9" s="47"/>
      <c r="AL9" s="47"/>
      <c r="AM9" s="47"/>
      <c r="AN9" s="47"/>
      <c r="AO9" s="47"/>
      <c r="AP9" s="543" t="s">
        <v>125</v>
      </c>
      <c r="AQ9" s="543"/>
      <c r="AR9" s="543"/>
      <c r="AS9" s="543"/>
      <c r="AT9" s="543"/>
      <c r="AU9" s="543"/>
      <c r="AV9" s="541">
        <v>0</v>
      </c>
      <c r="AW9" s="541"/>
      <c r="AX9" s="541"/>
      <c r="AY9" s="52" t="s">
        <v>15</v>
      </c>
      <c r="AZ9" s="52"/>
      <c r="BA9" s="47"/>
      <c r="BB9" s="49"/>
    </row>
    <row r="10" spans="1:54" customFormat="1" ht="11.45" customHeight="1">
      <c r="A10" s="35"/>
      <c r="B10" s="47"/>
      <c r="C10" s="47"/>
      <c r="D10" s="47"/>
      <c r="E10" s="47"/>
      <c r="F10" s="47"/>
      <c r="G10" s="47"/>
      <c r="H10" s="47"/>
      <c r="I10" s="47"/>
      <c r="J10" s="47"/>
      <c r="K10" s="47"/>
      <c r="L10" s="47"/>
      <c r="M10" s="47"/>
      <c r="N10" s="47"/>
      <c r="O10" s="47"/>
      <c r="P10" s="47"/>
      <c r="Q10" s="47"/>
      <c r="R10" s="47"/>
      <c r="S10" s="47"/>
      <c r="T10" s="47"/>
      <c r="U10" s="47"/>
      <c r="V10" s="47"/>
      <c r="W10" s="47"/>
      <c r="X10" s="47"/>
      <c r="Y10" s="57"/>
      <c r="Z10" s="57"/>
      <c r="AA10" s="57"/>
      <c r="AB10" s="47"/>
      <c r="AC10" s="47"/>
      <c r="AD10" s="47"/>
      <c r="AE10" s="47"/>
      <c r="AF10" s="47"/>
      <c r="AG10" s="58"/>
      <c r="AH10" s="47"/>
      <c r="AI10" s="58"/>
      <c r="AJ10" s="542">
        <f>AV5</f>
        <v>0.5</v>
      </c>
      <c r="AK10" s="58"/>
      <c r="AL10" s="545">
        <f>AJ13+AJ10</f>
        <v>0.65</v>
      </c>
      <c r="AM10" s="58"/>
      <c r="AN10" s="47"/>
      <c r="AO10" s="47"/>
      <c r="AP10" s="543"/>
      <c r="AQ10" s="543"/>
      <c r="AR10" s="543"/>
      <c r="AS10" s="543"/>
      <c r="AT10" s="543"/>
      <c r="AU10" s="543"/>
      <c r="AV10" s="544"/>
      <c r="AW10" s="544"/>
      <c r="AX10" s="544"/>
      <c r="AY10" s="553"/>
      <c r="AZ10" s="553"/>
      <c r="BA10" s="47"/>
      <c r="BB10" s="49"/>
    </row>
    <row r="11" spans="1:54" customFormat="1" ht="11.45" customHeight="1">
      <c r="A11" s="35"/>
      <c r="B11" s="47"/>
      <c r="C11" s="47"/>
      <c r="D11" s="47"/>
      <c r="E11" s="47"/>
      <c r="F11" s="47"/>
      <c r="G11" s="47"/>
      <c r="H11" s="47"/>
      <c r="I11" s="47"/>
      <c r="J11" s="47"/>
      <c r="K11" s="47"/>
      <c r="L11" s="47"/>
      <c r="M11" s="47"/>
      <c r="N11" s="47"/>
      <c r="O11" s="47"/>
      <c r="P11" s="47"/>
      <c r="Q11" s="47"/>
      <c r="R11" s="47"/>
      <c r="S11" s="47"/>
      <c r="T11" s="47"/>
      <c r="U11" s="47"/>
      <c r="V11" s="47"/>
      <c r="W11" s="47"/>
      <c r="X11" s="47"/>
      <c r="Y11" s="554" t="s">
        <v>25</v>
      </c>
      <c r="Z11" s="555"/>
      <c r="AA11" s="57"/>
      <c r="AB11" s="47"/>
      <c r="AC11" s="47"/>
      <c r="AD11" s="47"/>
      <c r="AE11" s="47"/>
      <c r="AF11" s="47"/>
      <c r="AG11" s="542">
        <f>AJ10+AJ13+AJ16</f>
        <v>0.70000000000000007</v>
      </c>
      <c r="AH11" s="47"/>
      <c r="AI11" s="58"/>
      <c r="AJ11" s="542"/>
      <c r="AK11" s="58"/>
      <c r="AL11" s="545"/>
      <c r="AM11" s="58"/>
      <c r="AN11" s="47"/>
      <c r="AO11" s="47"/>
      <c r="AP11" s="543"/>
      <c r="AQ11" s="543"/>
      <c r="AR11" s="543"/>
      <c r="AS11" s="543"/>
      <c r="AT11" s="543"/>
      <c r="AU11" s="543"/>
      <c r="AV11" s="544"/>
      <c r="AW11" s="544"/>
      <c r="AX11" s="544"/>
      <c r="AY11" s="553"/>
      <c r="AZ11" s="553"/>
      <c r="BA11" s="47"/>
      <c r="BB11" s="49"/>
    </row>
    <row r="12" spans="1:54" customFormat="1" ht="11.45" customHeight="1">
      <c r="A12" s="35"/>
      <c r="B12" s="47"/>
      <c r="C12" s="47"/>
      <c r="D12" s="47"/>
      <c r="E12" s="47"/>
      <c r="F12" s="47"/>
      <c r="G12" s="47"/>
      <c r="H12" s="47"/>
      <c r="I12" s="47"/>
      <c r="J12" s="47"/>
      <c r="K12" s="47"/>
      <c r="L12" s="47"/>
      <c r="M12" s="47"/>
      <c r="N12" s="47"/>
      <c r="O12" s="47"/>
      <c r="P12" s="47"/>
      <c r="Q12" s="47"/>
      <c r="R12" s="47"/>
      <c r="S12" s="47"/>
      <c r="T12" s="47"/>
      <c r="U12" s="47"/>
      <c r="V12" s="47"/>
      <c r="W12" s="47"/>
      <c r="X12" s="47"/>
      <c r="Y12" s="555"/>
      <c r="Z12" s="555"/>
      <c r="AA12" s="47"/>
      <c r="AB12" s="47"/>
      <c r="AC12" s="47"/>
      <c r="AD12" s="47"/>
      <c r="AE12" s="47"/>
      <c r="AF12" s="47"/>
      <c r="AG12" s="542"/>
      <c r="AH12" s="47"/>
      <c r="AI12" s="58"/>
      <c r="AJ12" s="542"/>
      <c r="AK12" s="58"/>
      <c r="AL12" s="545"/>
      <c r="AM12" s="58"/>
      <c r="AN12" s="47"/>
      <c r="AO12" s="47"/>
      <c r="AP12" s="543"/>
      <c r="AQ12" s="543"/>
      <c r="AR12" s="543"/>
      <c r="AS12" s="543"/>
      <c r="AT12" s="543"/>
      <c r="AU12" s="543"/>
      <c r="AV12" s="541"/>
      <c r="AW12" s="541"/>
      <c r="AX12" s="541"/>
      <c r="AY12" s="52"/>
      <c r="AZ12" s="52"/>
      <c r="BA12" s="47"/>
      <c r="BB12" s="49"/>
    </row>
    <row r="13" spans="1:54" customFormat="1" ht="11.45" customHeight="1">
      <c r="A13" s="35"/>
      <c r="B13" s="47"/>
      <c r="C13" s="47"/>
      <c r="D13" s="47"/>
      <c r="E13" s="47"/>
      <c r="F13" s="47"/>
      <c r="G13" s="47"/>
      <c r="H13" s="47"/>
      <c r="I13" s="47"/>
      <c r="J13" s="47"/>
      <c r="K13" s="47"/>
      <c r="L13" s="47"/>
      <c r="M13" s="47"/>
      <c r="N13" s="47"/>
      <c r="O13" s="47"/>
      <c r="P13" s="47"/>
      <c r="Q13" s="47"/>
      <c r="R13" s="47"/>
      <c r="S13" s="47"/>
      <c r="T13" s="47"/>
      <c r="U13" s="47"/>
      <c r="V13" s="47"/>
      <c r="W13" s="47"/>
      <c r="X13" s="47"/>
      <c r="Y13" s="47"/>
      <c r="Z13" s="47"/>
      <c r="AA13" s="47"/>
      <c r="AB13" s="47"/>
      <c r="AC13" s="47"/>
      <c r="AD13" s="47"/>
      <c r="AE13" s="47"/>
      <c r="AF13" s="47"/>
      <c r="AG13" s="542"/>
      <c r="AH13" s="47"/>
      <c r="AI13" s="58"/>
      <c r="AJ13" s="545">
        <f>AV8</f>
        <v>0.15</v>
      </c>
      <c r="AK13" s="58"/>
      <c r="AL13" s="545"/>
      <c r="AM13" s="58"/>
      <c r="AN13" s="47"/>
      <c r="AO13" s="47"/>
      <c r="AP13" s="47"/>
      <c r="AQ13" s="47"/>
      <c r="AR13" s="52"/>
      <c r="AS13" s="52"/>
      <c r="AT13" s="52"/>
      <c r="AU13" s="52"/>
      <c r="AV13" s="56"/>
      <c r="AW13" s="56"/>
      <c r="AX13" s="56"/>
      <c r="AY13" s="52"/>
      <c r="AZ13" s="52"/>
      <c r="BA13" s="47"/>
      <c r="BB13" s="49"/>
    </row>
    <row r="14" spans="1:54" customFormat="1" ht="11.45" customHeight="1">
      <c r="A14" s="35"/>
      <c r="B14" s="47"/>
      <c r="C14" s="47"/>
      <c r="D14" s="47"/>
      <c r="E14" s="47"/>
      <c r="F14" s="47"/>
      <c r="G14" s="47"/>
      <c r="H14" s="47"/>
      <c r="I14" s="47"/>
      <c r="J14" s="47"/>
      <c r="K14" s="47"/>
      <c r="L14" s="47"/>
      <c r="M14" s="47"/>
      <c r="N14" s="47"/>
      <c r="O14" s="47"/>
      <c r="P14" s="47"/>
      <c r="Q14" s="47"/>
      <c r="R14" s="47"/>
      <c r="S14" s="47"/>
      <c r="T14" s="47"/>
      <c r="U14" s="47"/>
      <c r="V14" s="47"/>
      <c r="W14" s="47"/>
      <c r="X14" s="47"/>
      <c r="Y14" s="47"/>
      <c r="Z14" s="47"/>
      <c r="AA14" s="47"/>
      <c r="AB14" s="47"/>
      <c r="AC14" s="47"/>
      <c r="AD14" s="47"/>
      <c r="AE14" s="47"/>
      <c r="AF14" s="47"/>
      <c r="AG14" s="58"/>
      <c r="AH14" s="47"/>
      <c r="AI14" s="58"/>
      <c r="AJ14" s="545"/>
      <c r="AK14" s="58"/>
      <c r="AL14" s="545"/>
      <c r="AM14" s="58"/>
      <c r="AN14" s="47"/>
      <c r="AO14" s="47"/>
      <c r="AP14" s="47"/>
      <c r="AQ14" s="47"/>
      <c r="AR14" s="52"/>
      <c r="AS14" s="52"/>
      <c r="AT14" s="52"/>
      <c r="AU14" s="52"/>
      <c r="AV14" s="56"/>
      <c r="AW14" s="56"/>
      <c r="AX14" s="56"/>
      <c r="AY14" s="52"/>
      <c r="AZ14" s="52"/>
      <c r="BA14" s="47"/>
      <c r="BB14" s="49"/>
    </row>
    <row r="15" spans="1:54" customFormat="1" ht="11.45" customHeight="1">
      <c r="A15" s="35"/>
      <c r="B15" s="47"/>
      <c r="C15" s="47"/>
      <c r="D15" s="47"/>
      <c r="E15" s="47"/>
      <c r="F15" s="47"/>
      <c r="G15" s="47"/>
      <c r="H15" s="47"/>
      <c r="I15" s="47"/>
      <c r="J15" s="47"/>
      <c r="K15" s="47"/>
      <c r="L15" s="47"/>
      <c r="M15" s="47"/>
      <c r="N15" s="47"/>
      <c r="O15" s="47"/>
      <c r="P15" s="47"/>
      <c r="Q15" s="47"/>
      <c r="R15" s="47"/>
      <c r="S15" s="47"/>
      <c r="T15" s="47"/>
      <c r="U15" s="47"/>
      <c r="V15" s="47"/>
      <c r="W15" s="47"/>
      <c r="X15" s="47"/>
      <c r="Y15" s="47"/>
      <c r="Z15" s="47"/>
      <c r="AA15" s="47"/>
      <c r="AB15" s="47"/>
      <c r="AC15" s="47"/>
      <c r="AD15" s="47"/>
      <c r="AE15" s="47"/>
      <c r="AF15" s="47"/>
      <c r="AG15" s="58"/>
      <c r="AH15" s="47"/>
      <c r="AI15" s="47"/>
      <c r="AJ15" s="545"/>
      <c r="AK15" s="58"/>
      <c r="AL15" s="47"/>
      <c r="AM15" s="47"/>
      <c r="AN15" s="47"/>
      <c r="AO15" s="47"/>
      <c r="AP15" s="47"/>
      <c r="AQ15" s="47"/>
      <c r="AR15" s="52"/>
      <c r="AS15" s="52"/>
      <c r="AT15" s="52"/>
      <c r="AU15" s="52"/>
      <c r="AV15" s="56"/>
      <c r="AW15" s="56"/>
      <c r="AX15" s="56"/>
      <c r="AY15" s="52"/>
      <c r="AZ15" s="52"/>
      <c r="BA15" s="47"/>
      <c r="BB15" s="49"/>
    </row>
    <row r="16" spans="1:54" customFormat="1" ht="11.45" customHeight="1">
      <c r="A16" s="35"/>
      <c r="B16" s="47"/>
      <c r="C16" s="47"/>
      <c r="D16" s="47"/>
      <c r="E16" s="47"/>
      <c r="F16" s="47"/>
      <c r="G16" s="47"/>
      <c r="H16" s="47"/>
      <c r="I16" s="47"/>
      <c r="J16" s="47"/>
      <c r="K16" s="47"/>
      <c r="L16" s="47"/>
      <c r="M16" s="47"/>
      <c r="N16" s="47"/>
      <c r="O16" s="47"/>
      <c r="P16" s="47"/>
      <c r="Q16" s="47"/>
      <c r="R16" s="47"/>
      <c r="S16" s="47"/>
      <c r="T16" s="47"/>
      <c r="U16" s="47"/>
      <c r="V16" s="47"/>
      <c r="W16" s="47"/>
      <c r="X16" s="47"/>
      <c r="Y16" s="47"/>
      <c r="Z16" s="47"/>
      <c r="AA16" s="47"/>
      <c r="AB16" s="47"/>
      <c r="AC16" s="47"/>
      <c r="AD16" s="47"/>
      <c r="AE16" s="47"/>
      <c r="AF16" s="47"/>
      <c r="AG16" s="58"/>
      <c r="AH16" s="47"/>
      <c r="AI16" s="47"/>
      <c r="AJ16" s="549">
        <v>0.05</v>
      </c>
      <c r="AK16" s="58"/>
      <c r="AL16" s="47"/>
      <c r="AM16" s="47"/>
      <c r="AN16" s="47"/>
      <c r="AO16" s="47"/>
      <c r="AP16" s="47"/>
      <c r="AQ16" s="47"/>
      <c r="AR16" s="60"/>
      <c r="AS16" s="52"/>
      <c r="AT16" s="52"/>
      <c r="AU16" s="52"/>
      <c r="AV16" s="56"/>
      <c r="AW16" s="56"/>
      <c r="AX16" s="56"/>
      <c r="AY16" s="52"/>
      <c r="AZ16" s="52"/>
      <c r="BA16" s="47"/>
      <c r="BB16" s="49"/>
    </row>
    <row r="17" spans="1:54" customFormat="1" ht="11.45" customHeight="1">
      <c r="A17" s="35"/>
      <c r="B17" s="47"/>
      <c r="C17" s="47"/>
      <c r="D17" s="47"/>
      <c r="E17" s="47"/>
      <c r="F17" s="47"/>
      <c r="G17" s="47"/>
      <c r="H17" s="47"/>
      <c r="I17" s="61">
        <v>0.4</v>
      </c>
      <c r="J17" s="51"/>
      <c r="K17" s="51"/>
      <c r="L17" s="47"/>
      <c r="M17" s="47"/>
      <c r="N17" s="53">
        <f>AD1</f>
        <v>0.5</v>
      </c>
      <c r="O17" s="51"/>
      <c r="P17" s="51"/>
      <c r="Q17" s="51"/>
      <c r="R17" s="51"/>
      <c r="S17" s="47"/>
      <c r="T17" s="47"/>
      <c r="U17" s="61">
        <v>0.4</v>
      </c>
      <c r="V17" s="51"/>
      <c r="W17" s="51"/>
      <c r="X17" s="47"/>
      <c r="Y17" s="47"/>
      <c r="Z17" s="47"/>
      <c r="AA17" s="47"/>
      <c r="AB17" s="47"/>
      <c r="AC17" s="47"/>
      <c r="AD17" s="47"/>
      <c r="AE17" s="47"/>
      <c r="AF17" s="47"/>
      <c r="AG17" s="58"/>
      <c r="AH17" s="47"/>
      <c r="AI17" s="47"/>
      <c r="AJ17" s="549"/>
      <c r="AK17" s="58"/>
      <c r="AL17" s="47"/>
      <c r="AM17" s="47"/>
      <c r="AN17" s="47"/>
      <c r="AO17" s="47"/>
      <c r="AP17" s="47"/>
      <c r="AQ17" s="47"/>
      <c r="AR17" s="60"/>
      <c r="AS17" s="52"/>
      <c r="AT17" s="52"/>
      <c r="AU17" s="52"/>
      <c r="AV17" s="56"/>
      <c r="AW17" s="56"/>
      <c r="AX17" s="56"/>
      <c r="AY17" s="52"/>
      <c r="AZ17" s="52"/>
      <c r="BA17" s="47"/>
      <c r="BB17" s="49"/>
    </row>
    <row r="18" spans="1:54" customFormat="1" ht="11.45" customHeight="1">
      <c r="A18" s="35"/>
      <c r="B18" s="47"/>
      <c r="C18" s="47"/>
      <c r="D18" s="47"/>
      <c r="E18" s="47"/>
      <c r="F18" s="47"/>
      <c r="G18" s="47"/>
      <c r="H18" s="47"/>
      <c r="I18" s="47"/>
      <c r="J18" s="47"/>
      <c r="K18" s="53">
        <f>AV7</f>
        <v>0.15</v>
      </c>
      <c r="L18" s="51"/>
      <c r="M18" s="51"/>
      <c r="N18" s="47"/>
      <c r="O18" s="47"/>
      <c r="P18" s="47"/>
      <c r="Q18" s="47"/>
      <c r="R18" s="47"/>
      <c r="S18" s="53">
        <f>AV7</f>
        <v>0.15</v>
      </c>
      <c r="T18" s="51"/>
      <c r="U18" s="51"/>
      <c r="V18" s="47"/>
      <c r="W18" s="47"/>
      <c r="X18" s="47"/>
      <c r="Y18" s="47"/>
      <c r="Z18" s="47"/>
      <c r="AA18" s="47"/>
      <c r="AB18" s="47"/>
      <c r="AC18" s="47"/>
      <c r="AD18" s="47"/>
      <c r="AE18" s="47"/>
      <c r="AF18" s="47"/>
      <c r="AG18" s="47"/>
      <c r="AH18" s="47"/>
      <c r="AI18" s="47"/>
      <c r="AJ18" s="47"/>
      <c r="AK18" s="47"/>
      <c r="AL18" s="47"/>
      <c r="AM18" s="47"/>
      <c r="AN18" s="47"/>
      <c r="AO18" s="47"/>
      <c r="AP18" s="47"/>
      <c r="AQ18" s="47"/>
      <c r="AR18" s="60"/>
      <c r="AS18" s="52"/>
      <c r="AT18" s="52"/>
      <c r="AU18" s="52"/>
      <c r="AV18" s="56"/>
      <c r="AW18" s="56"/>
      <c r="AX18" s="56"/>
      <c r="AY18" s="52"/>
      <c r="AZ18" s="52"/>
      <c r="BA18" s="47"/>
      <c r="BB18" s="49"/>
    </row>
    <row r="19" spans="1:54" customFormat="1" ht="11.45" customHeight="1">
      <c r="A19" s="35"/>
      <c r="B19" s="47"/>
      <c r="C19" s="47"/>
      <c r="D19" s="47"/>
      <c r="E19" s="47"/>
      <c r="F19" s="47"/>
      <c r="G19" s="47"/>
      <c r="H19" s="47"/>
      <c r="I19" s="47"/>
      <c r="J19" s="47"/>
      <c r="K19" s="47"/>
      <c r="L19" s="47"/>
      <c r="M19" s="47"/>
      <c r="N19" s="62">
        <f>I17+K18+N17+S18+U17</f>
        <v>1.6</v>
      </c>
      <c r="O19" s="51"/>
      <c r="P19" s="51"/>
      <c r="Q19" s="51"/>
      <c r="R19" s="51"/>
      <c r="S19" s="47"/>
      <c r="T19" s="47"/>
      <c r="U19" s="47"/>
      <c r="V19" s="47"/>
      <c r="W19" s="47"/>
      <c r="X19" s="47"/>
      <c r="Y19" s="47"/>
      <c r="Z19" s="47"/>
      <c r="AA19" s="47" t="s">
        <v>102</v>
      </c>
      <c r="AB19" s="47"/>
      <c r="AC19" s="47"/>
      <c r="AD19" s="149">
        <f>AV9*1000</f>
        <v>0</v>
      </c>
      <c r="AE19" s="51"/>
      <c r="AF19" s="47" t="s">
        <v>2</v>
      </c>
      <c r="AG19" s="149">
        <f>AD19</f>
        <v>0</v>
      </c>
      <c r="AH19" s="51"/>
      <c r="AI19" s="47"/>
      <c r="AJ19" s="47"/>
      <c r="AK19" s="47"/>
      <c r="AL19" s="47"/>
      <c r="AM19" s="47"/>
      <c r="AN19" s="47"/>
      <c r="AO19" s="47"/>
      <c r="AP19" s="47"/>
      <c r="AQ19" s="47"/>
      <c r="AR19" s="60"/>
      <c r="AS19" s="52"/>
      <c r="AT19" s="52"/>
      <c r="AU19" s="52"/>
      <c r="AV19" s="56"/>
      <c r="AW19" s="56"/>
      <c r="AX19" s="56"/>
      <c r="AY19" s="52"/>
      <c r="AZ19" s="52"/>
      <c r="BA19" s="47"/>
      <c r="BB19" s="49"/>
    </row>
    <row r="20" spans="1:54" customFormat="1" ht="11.45" customHeight="1">
      <c r="A20" s="35"/>
      <c r="B20" s="47"/>
      <c r="C20" s="47"/>
      <c r="D20" s="47"/>
      <c r="E20" s="47"/>
      <c r="F20" s="47"/>
      <c r="G20" s="63"/>
      <c r="H20" s="63"/>
      <c r="I20" s="63"/>
      <c r="J20" s="63"/>
      <c r="K20" s="63"/>
      <c r="L20" s="63"/>
      <c r="M20" s="63"/>
      <c r="N20" s="63"/>
      <c r="O20" s="63"/>
      <c r="P20" s="63"/>
      <c r="Q20" s="63"/>
      <c r="R20" s="63"/>
      <c r="S20" s="63"/>
      <c r="T20" s="63"/>
      <c r="U20" s="63"/>
      <c r="V20" s="63"/>
      <c r="W20" s="63"/>
      <c r="X20" s="63"/>
      <c r="Y20" s="63"/>
      <c r="Z20" s="63"/>
      <c r="AA20" s="63"/>
      <c r="AB20" s="63"/>
      <c r="AC20" s="63"/>
      <c r="AD20" s="63"/>
      <c r="AE20" s="63"/>
      <c r="AF20" s="63"/>
      <c r="AG20" s="63"/>
      <c r="AH20" s="63"/>
      <c r="AI20" s="63"/>
      <c r="AJ20" s="63"/>
      <c r="AK20" s="63"/>
      <c r="AL20" s="63"/>
      <c r="AM20" s="63"/>
      <c r="AN20" s="63"/>
      <c r="AO20" s="63"/>
      <c r="AP20" s="63"/>
      <c r="AQ20" s="63"/>
      <c r="AR20" s="64"/>
      <c r="AS20" s="63"/>
      <c r="AT20" s="63"/>
      <c r="AU20" s="63"/>
      <c r="AV20" s="65"/>
      <c r="AW20" s="65"/>
      <c r="AX20" s="65"/>
      <c r="AY20" s="52"/>
      <c r="AZ20" s="47"/>
      <c r="BA20" s="47"/>
      <c r="BB20" s="49"/>
    </row>
    <row r="21" spans="1:54" customFormat="1" ht="17.100000000000001" customHeight="1">
      <c r="A21" s="550" t="s">
        <v>54</v>
      </c>
      <c r="B21" s="551"/>
      <c r="C21" s="551"/>
      <c r="D21" s="551"/>
      <c r="E21" s="551"/>
      <c r="F21" s="551"/>
      <c r="G21" s="551"/>
      <c r="H21" s="550" t="s">
        <v>32</v>
      </c>
      <c r="I21" s="551"/>
      <c r="J21" s="551"/>
      <c r="K21" s="551"/>
      <c r="L21" s="551"/>
      <c r="M21" s="551"/>
      <c r="N21" s="551"/>
      <c r="O21" s="551"/>
      <c r="P21" s="551"/>
      <c r="Q21" s="551"/>
      <c r="R21" s="551"/>
      <c r="S21" s="551"/>
      <c r="T21" s="551"/>
      <c r="U21" s="551"/>
      <c r="V21" s="551"/>
      <c r="W21" s="551"/>
      <c r="X21" s="551"/>
      <c r="Y21" s="551"/>
      <c r="Z21" s="551"/>
      <c r="AA21" s="551"/>
      <c r="AB21" s="551"/>
      <c r="AC21" s="551"/>
      <c r="AD21" s="551"/>
      <c r="AE21" s="551"/>
      <c r="AF21" s="551"/>
      <c r="AG21" s="551"/>
      <c r="AH21" s="551"/>
      <c r="AI21" s="551"/>
      <c r="AJ21" s="551"/>
      <c r="AK21" s="551"/>
      <c r="AL21" s="551"/>
      <c r="AM21" s="551"/>
      <c r="AN21" s="551"/>
      <c r="AO21" s="551"/>
      <c r="AP21" s="551"/>
      <c r="AQ21" s="551"/>
      <c r="AR21" s="551"/>
      <c r="AS21" s="551"/>
      <c r="AT21" s="551"/>
      <c r="AU21" s="551"/>
      <c r="AV21" s="552"/>
      <c r="AW21" s="550" t="s">
        <v>40</v>
      </c>
      <c r="AX21" s="551"/>
      <c r="AY21" s="551"/>
      <c r="AZ21" s="551"/>
      <c r="BA21" s="551"/>
      <c r="BB21" s="552"/>
    </row>
    <row r="22" spans="1:54" s="74" customFormat="1" ht="14.1" customHeight="1">
      <c r="A22" s="66"/>
      <c r="B22" s="67"/>
      <c r="C22" s="67"/>
      <c r="D22" s="67"/>
      <c r="E22" s="67"/>
      <c r="F22" s="67"/>
      <c r="G22" s="68"/>
      <c r="H22" s="69"/>
      <c r="I22" s="70"/>
      <c r="J22" s="70"/>
      <c r="K22" s="70"/>
      <c r="L22" s="70"/>
      <c r="M22" s="70"/>
      <c r="N22" s="70"/>
      <c r="O22" s="70"/>
      <c r="P22" s="70"/>
      <c r="Q22" s="70"/>
      <c r="R22" s="70"/>
      <c r="S22" s="70"/>
      <c r="T22" s="70"/>
      <c r="U22" s="70"/>
      <c r="V22" s="70"/>
      <c r="W22" s="70"/>
      <c r="X22" s="70"/>
      <c r="Y22" s="70"/>
      <c r="Z22" s="70"/>
      <c r="AA22" s="70"/>
      <c r="AB22" s="70"/>
      <c r="AC22" s="70"/>
      <c r="AD22" s="70"/>
      <c r="AE22" s="71"/>
      <c r="AF22" s="72"/>
      <c r="AG22" s="72"/>
      <c r="AH22" s="70"/>
      <c r="AI22" s="70"/>
      <c r="AJ22" s="70"/>
      <c r="AK22" s="70"/>
      <c r="AL22" s="70"/>
      <c r="AM22" s="70"/>
      <c r="AN22" s="70"/>
      <c r="AO22" s="70"/>
      <c r="AP22" s="70"/>
      <c r="AQ22" s="70"/>
      <c r="AR22" s="70"/>
      <c r="AS22" s="70"/>
      <c r="AT22" s="70"/>
      <c r="AU22" s="73"/>
      <c r="AV22" s="70"/>
      <c r="AW22" s="546"/>
      <c r="AX22" s="547"/>
      <c r="AY22" s="547"/>
      <c r="AZ22" s="547"/>
      <c r="BA22" s="547"/>
      <c r="BB22" s="548"/>
    </row>
    <row r="23" spans="1:54" s="74" customFormat="1" ht="13.5" customHeight="1">
      <c r="A23" s="493" t="s">
        <v>84</v>
      </c>
      <c r="B23" s="494"/>
      <c r="C23" s="494"/>
      <c r="D23" s="494"/>
      <c r="E23" s="494"/>
      <c r="F23" s="494"/>
      <c r="G23" s="495"/>
      <c r="H23" s="540" t="s">
        <v>98</v>
      </c>
      <c r="I23" s="541"/>
      <c r="J23" s="541"/>
      <c r="K23" s="75"/>
      <c r="L23" s="75"/>
      <c r="M23" s="75"/>
      <c r="N23" s="75"/>
      <c r="O23" s="75"/>
      <c r="P23" s="75"/>
      <c r="Q23" s="75"/>
      <c r="R23" s="75"/>
      <c r="S23" s="75"/>
      <c r="T23" s="75"/>
      <c r="U23" s="75"/>
      <c r="V23" s="75"/>
      <c r="W23" s="75"/>
      <c r="X23" s="75"/>
      <c r="Y23" s="75"/>
      <c r="Z23" s="75"/>
      <c r="AA23" s="75"/>
      <c r="AB23" s="75"/>
      <c r="AC23" s="75"/>
      <c r="AD23" s="75"/>
      <c r="AE23" s="75"/>
      <c r="AF23" s="75"/>
      <c r="AG23" s="75"/>
      <c r="AH23" s="75"/>
      <c r="AI23" s="75"/>
      <c r="AJ23" s="75"/>
      <c r="AK23" s="75"/>
      <c r="AL23" s="75"/>
      <c r="AM23" s="75"/>
      <c r="AN23" s="75"/>
      <c r="AO23" s="75"/>
      <c r="AP23" s="75"/>
      <c r="AQ23" s="75"/>
      <c r="AR23" s="75"/>
      <c r="AS23" s="75"/>
      <c r="AT23" s="75"/>
      <c r="AU23" s="70"/>
      <c r="AV23" s="70"/>
      <c r="AW23" s="482"/>
      <c r="AX23" s="483"/>
      <c r="AY23" s="483"/>
      <c r="AZ23" s="483"/>
      <c r="BA23" s="483"/>
      <c r="BB23" s="484"/>
    </row>
    <row r="24" spans="1:54" s="74" customFormat="1" ht="14.1" customHeight="1">
      <c r="A24" s="493" t="s">
        <v>165</v>
      </c>
      <c r="B24" s="536"/>
      <c r="C24" s="536"/>
      <c r="D24" s="536"/>
      <c r="E24" s="536"/>
      <c r="F24" s="536"/>
      <c r="G24" s="537"/>
      <c r="H24" s="76"/>
      <c r="I24" s="75" t="s">
        <v>8</v>
      </c>
      <c r="J24" s="539">
        <f>N19</f>
        <v>1.6</v>
      </c>
      <c r="K24" s="539"/>
      <c r="L24" s="539"/>
      <c r="M24" s="76" t="s">
        <v>3</v>
      </c>
      <c r="N24" s="539">
        <f>N4</f>
        <v>2.2999999999999998</v>
      </c>
      <c r="O24" s="539"/>
      <c r="P24" s="539"/>
      <c r="Q24" s="75" t="s">
        <v>4</v>
      </c>
      <c r="R24" s="75" t="s">
        <v>9</v>
      </c>
      <c r="S24" s="497" t="s">
        <v>7</v>
      </c>
      <c r="T24" s="492"/>
      <c r="U24" s="75" t="s">
        <v>9</v>
      </c>
      <c r="V24" s="539">
        <f>AG11</f>
        <v>0.70000000000000007</v>
      </c>
      <c r="W24" s="539"/>
      <c r="X24" s="539"/>
      <c r="Y24" s="75" t="s">
        <v>9</v>
      </c>
      <c r="Z24" s="506">
        <v>1</v>
      </c>
      <c r="AA24" s="507"/>
      <c r="AB24" s="79" t="s">
        <v>15</v>
      </c>
      <c r="AC24" s="75"/>
      <c r="AD24" s="75"/>
      <c r="AE24" s="75"/>
      <c r="AF24" s="75"/>
      <c r="AG24" s="75"/>
      <c r="AH24" s="75"/>
      <c r="AI24" s="75"/>
      <c r="AJ24" s="75"/>
      <c r="AK24" s="75"/>
      <c r="AL24" s="75"/>
      <c r="AM24" s="75"/>
      <c r="AN24" s="75"/>
      <c r="AO24" s="75"/>
      <c r="AP24" s="75"/>
      <c r="AQ24" s="75"/>
      <c r="AR24" s="59"/>
      <c r="AS24" s="75"/>
      <c r="AT24" s="75"/>
      <c r="AU24" s="70" t="s">
        <v>12</v>
      </c>
      <c r="AV24" s="70"/>
      <c r="AW24" s="533">
        <f>ROUNDDOWN((J24+N24)*0.5*V24*Z24,3)</f>
        <v>1.365</v>
      </c>
      <c r="AX24" s="534"/>
      <c r="AY24" s="534"/>
      <c r="AZ24" s="534"/>
      <c r="BA24" s="534"/>
      <c r="BB24" s="535"/>
    </row>
    <row r="25" spans="1:54" s="74" customFormat="1" ht="14.1" customHeight="1">
      <c r="A25" s="493"/>
      <c r="B25" s="536"/>
      <c r="C25" s="536"/>
      <c r="D25" s="536"/>
      <c r="E25" s="536"/>
      <c r="F25" s="536"/>
      <c r="G25" s="537"/>
      <c r="H25" s="76"/>
      <c r="I25" s="75"/>
      <c r="J25" s="539"/>
      <c r="K25" s="539"/>
      <c r="L25" s="539"/>
      <c r="M25" s="76"/>
      <c r="N25" s="539"/>
      <c r="O25" s="539"/>
      <c r="P25" s="539"/>
      <c r="Q25" s="75"/>
      <c r="R25" s="75"/>
      <c r="S25" s="497"/>
      <c r="T25" s="492"/>
      <c r="U25" s="75"/>
      <c r="V25" s="539"/>
      <c r="W25" s="539"/>
      <c r="X25" s="539"/>
      <c r="Y25" s="75"/>
      <c r="Z25" s="506"/>
      <c r="AA25" s="507"/>
      <c r="AB25" s="79"/>
      <c r="AC25" s="75"/>
      <c r="AD25" s="75"/>
      <c r="AE25" s="75"/>
      <c r="AF25" s="75"/>
      <c r="AG25" s="75"/>
      <c r="AH25" s="75"/>
      <c r="AI25" s="75"/>
      <c r="AJ25" s="75"/>
      <c r="AK25" s="75"/>
      <c r="AL25" s="75"/>
      <c r="AM25" s="75"/>
      <c r="AN25" s="75"/>
      <c r="AO25" s="75"/>
      <c r="AP25" s="75"/>
      <c r="AQ25" s="75"/>
      <c r="AR25" s="75"/>
      <c r="AS25" s="75"/>
      <c r="AT25" s="75"/>
      <c r="AU25" s="70"/>
      <c r="AV25" s="70"/>
      <c r="AW25" s="533"/>
      <c r="AX25" s="534"/>
      <c r="AY25" s="534"/>
      <c r="AZ25" s="534"/>
      <c r="BA25" s="534"/>
      <c r="BB25" s="535"/>
    </row>
    <row r="26" spans="1:54" s="74" customFormat="1" ht="14.1" customHeight="1">
      <c r="A26" s="493" t="s">
        <v>85</v>
      </c>
      <c r="B26" s="494"/>
      <c r="C26" s="494"/>
      <c r="D26" s="494"/>
      <c r="E26" s="494"/>
      <c r="F26" s="494"/>
      <c r="G26" s="495"/>
      <c r="H26" s="69"/>
      <c r="I26" s="70"/>
      <c r="J26" s="70"/>
      <c r="K26" s="70"/>
      <c r="L26" s="70"/>
      <c r="M26" s="70"/>
      <c r="N26" s="70"/>
      <c r="O26" s="70"/>
      <c r="P26" s="80"/>
      <c r="Q26" s="70"/>
      <c r="R26" s="81"/>
      <c r="S26" s="70"/>
      <c r="T26" s="70"/>
      <c r="U26" s="70"/>
      <c r="V26" s="70"/>
      <c r="W26" s="70"/>
      <c r="X26" s="70"/>
      <c r="Y26" s="70"/>
      <c r="Z26" s="70"/>
      <c r="AA26" s="70"/>
      <c r="AB26" s="70"/>
      <c r="AC26" s="70"/>
      <c r="AD26" s="70"/>
      <c r="AE26" s="71"/>
      <c r="AF26" s="72"/>
      <c r="AG26" s="72"/>
      <c r="AH26" s="70"/>
      <c r="AI26" s="70"/>
      <c r="AJ26" s="70"/>
      <c r="AK26" s="70"/>
      <c r="AL26" s="70"/>
      <c r="AM26" s="70"/>
      <c r="AN26" s="70"/>
      <c r="AO26" s="82"/>
      <c r="AP26" s="83"/>
      <c r="AQ26" s="83"/>
      <c r="AR26" s="70"/>
      <c r="AS26" s="70"/>
      <c r="AT26" s="70"/>
      <c r="AU26" s="70"/>
      <c r="AV26" s="70"/>
      <c r="AW26" s="482"/>
      <c r="AX26" s="483"/>
      <c r="AY26" s="483"/>
      <c r="AZ26" s="483"/>
      <c r="BA26" s="483"/>
      <c r="BB26" s="484"/>
    </row>
    <row r="27" spans="1:54" s="74" customFormat="1" ht="14.1" customHeight="1">
      <c r="A27" s="66"/>
      <c r="B27" s="67"/>
      <c r="C27" s="494" t="s">
        <v>86</v>
      </c>
      <c r="D27" s="494"/>
      <c r="E27" s="494"/>
      <c r="F27" s="494"/>
      <c r="G27" s="495"/>
      <c r="H27" s="69"/>
      <c r="I27" s="70"/>
      <c r="J27" s="538">
        <f>AW24+AW25</f>
        <v>1.365</v>
      </c>
      <c r="K27" s="538"/>
      <c r="L27" s="538"/>
      <c r="M27" s="538"/>
      <c r="N27" s="84" t="s">
        <v>33</v>
      </c>
      <c r="O27" s="538">
        <f>AW29</f>
        <v>0.79500000000000004</v>
      </c>
      <c r="P27" s="538"/>
      <c r="Q27" s="538"/>
      <c r="R27" s="538"/>
      <c r="S27" s="70"/>
      <c r="T27" s="85"/>
      <c r="U27" s="75"/>
      <c r="V27" s="75"/>
      <c r="W27" s="75"/>
      <c r="X27" s="70"/>
      <c r="Y27" s="86"/>
      <c r="Z27" s="70"/>
      <c r="AA27" s="70"/>
      <c r="AB27" s="70"/>
      <c r="AC27" s="86"/>
      <c r="AD27" s="70"/>
      <c r="AE27" s="70"/>
      <c r="AF27" s="72"/>
      <c r="AG27" s="72"/>
      <c r="AH27" s="72"/>
      <c r="AI27" s="72"/>
      <c r="AJ27" s="70"/>
      <c r="AK27" s="70"/>
      <c r="AL27" s="86"/>
      <c r="AM27" s="70"/>
      <c r="AN27" s="70"/>
      <c r="AO27" s="82"/>
      <c r="AP27" s="83"/>
      <c r="AQ27" s="83"/>
      <c r="AR27" s="70"/>
      <c r="AS27" s="70"/>
      <c r="AT27" s="70"/>
      <c r="AU27" s="73" t="s">
        <v>12</v>
      </c>
      <c r="AV27" s="70"/>
      <c r="AW27" s="533">
        <f>J27-O27</f>
        <v>0.56999999999999995</v>
      </c>
      <c r="AX27" s="534"/>
      <c r="AY27" s="534"/>
      <c r="AZ27" s="534"/>
      <c r="BA27" s="534"/>
      <c r="BB27" s="535"/>
    </row>
    <row r="28" spans="1:54" s="74" customFormat="1" ht="14.1" customHeight="1">
      <c r="A28" s="66"/>
      <c r="B28" s="67"/>
      <c r="C28" s="67"/>
      <c r="D28" s="67"/>
      <c r="E28" s="67"/>
      <c r="F28" s="67"/>
      <c r="G28" s="68"/>
      <c r="H28" s="69"/>
      <c r="I28" s="70"/>
      <c r="J28" s="70"/>
      <c r="K28" s="70"/>
      <c r="L28" s="70"/>
      <c r="M28" s="72"/>
      <c r="N28" s="72"/>
      <c r="O28" s="70"/>
      <c r="P28" s="87"/>
      <c r="Q28" s="87"/>
      <c r="R28" s="87"/>
      <c r="S28" s="73"/>
      <c r="T28" s="85"/>
      <c r="U28" s="86"/>
      <c r="V28" s="86"/>
      <c r="W28" s="86"/>
      <c r="X28" s="86"/>
      <c r="Y28" s="86"/>
      <c r="Z28" s="70"/>
      <c r="AA28" s="70"/>
      <c r="AB28" s="70"/>
      <c r="AC28" s="70"/>
      <c r="AD28" s="70"/>
      <c r="AE28" s="71"/>
      <c r="AF28" s="72"/>
      <c r="AG28" s="72"/>
      <c r="AH28" s="70"/>
      <c r="AI28" s="70"/>
      <c r="AJ28" s="70"/>
      <c r="AK28" s="70"/>
      <c r="AL28" s="86"/>
      <c r="AM28" s="70"/>
      <c r="AN28" s="70"/>
      <c r="AO28" s="82"/>
      <c r="AP28" s="83"/>
      <c r="AQ28" s="83"/>
      <c r="AR28" s="70"/>
      <c r="AS28" s="70"/>
      <c r="AT28" s="70"/>
      <c r="AU28" s="73"/>
      <c r="AV28" s="70"/>
      <c r="AW28" s="533"/>
      <c r="AX28" s="534"/>
      <c r="AY28" s="534"/>
      <c r="AZ28" s="534"/>
      <c r="BA28" s="534"/>
      <c r="BB28" s="535"/>
    </row>
    <row r="29" spans="1:54" s="74" customFormat="1" ht="14.1" customHeight="1">
      <c r="A29" s="493" t="s">
        <v>100</v>
      </c>
      <c r="B29" s="494"/>
      <c r="C29" s="494"/>
      <c r="D29" s="494"/>
      <c r="E29" s="494"/>
      <c r="F29" s="494"/>
      <c r="G29" s="495"/>
      <c r="H29" s="69"/>
      <c r="I29" s="75" t="s">
        <v>72</v>
      </c>
      <c r="J29" s="539">
        <f>I17</f>
        <v>0.4</v>
      </c>
      <c r="K29" s="539"/>
      <c r="L29" s="539"/>
      <c r="M29" s="76" t="s">
        <v>3</v>
      </c>
      <c r="N29" s="539">
        <f>F6</f>
        <v>0.75</v>
      </c>
      <c r="O29" s="539"/>
      <c r="P29" s="539"/>
      <c r="Q29" s="75" t="s">
        <v>4</v>
      </c>
      <c r="R29" s="75" t="s">
        <v>9</v>
      </c>
      <c r="S29" s="497" t="s">
        <v>7</v>
      </c>
      <c r="T29" s="492"/>
      <c r="U29" s="75" t="s">
        <v>9</v>
      </c>
      <c r="V29" s="539">
        <f>AG11</f>
        <v>0.70000000000000007</v>
      </c>
      <c r="W29" s="539"/>
      <c r="X29" s="539"/>
      <c r="Y29" s="75" t="s">
        <v>9</v>
      </c>
      <c r="Z29" s="70">
        <v>2</v>
      </c>
      <c r="AA29" s="509" t="s">
        <v>44</v>
      </c>
      <c r="AB29" s="509"/>
      <c r="AC29" s="75" t="s">
        <v>33</v>
      </c>
      <c r="AD29" s="166" t="s">
        <v>8</v>
      </c>
      <c r="AE29" s="539">
        <f>AJ16</f>
        <v>0.05</v>
      </c>
      <c r="AF29" s="539"/>
      <c r="AG29" s="539"/>
      <c r="AH29" s="75" t="s">
        <v>9</v>
      </c>
      <c r="AI29" s="539">
        <v>0.1</v>
      </c>
      <c r="AJ29" s="539"/>
      <c r="AK29" s="539"/>
      <c r="AL29" s="167" t="s">
        <v>4</v>
      </c>
      <c r="AM29" s="75" t="s">
        <v>9</v>
      </c>
      <c r="AN29" s="70">
        <v>2</v>
      </c>
      <c r="AO29" s="509" t="s">
        <v>44</v>
      </c>
      <c r="AP29" s="509"/>
      <c r="AQ29" s="75" t="s">
        <v>60</v>
      </c>
      <c r="AR29" s="75" t="s">
        <v>9</v>
      </c>
      <c r="AS29" s="506">
        <v>1</v>
      </c>
      <c r="AT29" s="507"/>
      <c r="AU29" s="79" t="s">
        <v>15</v>
      </c>
      <c r="AV29" s="70" t="s">
        <v>12</v>
      </c>
      <c r="AW29" s="533">
        <f>((J29+N29)*0.5*V29*Z29-(AE29*AI29)*AN29)*AS29</f>
        <v>0.79500000000000004</v>
      </c>
      <c r="AX29" s="534"/>
      <c r="AY29" s="534"/>
      <c r="AZ29" s="534"/>
      <c r="BA29" s="534"/>
      <c r="BB29" s="535"/>
    </row>
    <row r="30" spans="1:54" s="74" customFormat="1" ht="14.1" customHeight="1">
      <c r="A30" s="66"/>
      <c r="B30" s="67"/>
      <c r="C30" s="67"/>
      <c r="D30" s="67"/>
      <c r="E30" s="67"/>
      <c r="F30" s="67"/>
      <c r="G30" s="68"/>
      <c r="H30" s="70"/>
      <c r="I30" s="70"/>
      <c r="J30" s="70"/>
      <c r="K30" s="70"/>
      <c r="L30" s="70"/>
      <c r="M30" s="70"/>
      <c r="N30" s="70"/>
      <c r="O30" s="70"/>
      <c r="P30" s="80"/>
      <c r="Q30" s="70"/>
      <c r="R30" s="81"/>
      <c r="S30" s="70"/>
      <c r="T30" s="70"/>
      <c r="U30" s="70"/>
      <c r="V30" s="70"/>
      <c r="W30" s="70"/>
      <c r="X30" s="70"/>
      <c r="Y30" s="70"/>
      <c r="Z30" s="70"/>
      <c r="AA30" s="70"/>
      <c r="AB30" s="70"/>
      <c r="AC30" s="70"/>
      <c r="AD30" s="70"/>
      <c r="AE30" s="71"/>
      <c r="AF30" s="72"/>
      <c r="AG30" s="72"/>
      <c r="AH30" s="70"/>
      <c r="AI30" s="70"/>
      <c r="AJ30" s="70"/>
      <c r="AK30" s="70"/>
      <c r="AL30" s="70"/>
      <c r="AM30" s="70"/>
      <c r="AN30" s="70"/>
      <c r="AO30" s="82"/>
      <c r="AP30" s="83"/>
      <c r="AQ30" s="83"/>
      <c r="AR30" s="70"/>
      <c r="AS30" s="70"/>
      <c r="AT30" s="70"/>
      <c r="AU30" s="70"/>
      <c r="AV30" s="70"/>
      <c r="AW30" s="482"/>
      <c r="AX30" s="483"/>
      <c r="AY30" s="483"/>
      <c r="AZ30" s="483"/>
      <c r="BA30" s="483"/>
      <c r="BB30" s="484"/>
    </row>
    <row r="31" spans="1:54" s="74" customFormat="1" ht="14.1" customHeight="1">
      <c r="A31" s="493" t="s">
        <v>83</v>
      </c>
      <c r="B31" s="494"/>
      <c r="C31" s="494"/>
      <c r="D31" s="494"/>
      <c r="E31" s="494"/>
      <c r="F31" s="494"/>
      <c r="G31" s="495"/>
      <c r="H31" s="491" t="s">
        <v>74</v>
      </c>
      <c r="I31" s="492"/>
      <c r="J31" s="492"/>
      <c r="K31" s="492"/>
      <c r="L31" s="70"/>
      <c r="M31" s="70"/>
      <c r="N31" s="70"/>
      <c r="O31" s="70"/>
      <c r="P31" s="70"/>
      <c r="Q31" s="70"/>
      <c r="R31" s="70"/>
      <c r="S31" s="70"/>
      <c r="T31" s="70"/>
      <c r="U31" s="70"/>
      <c r="V31" s="70"/>
      <c r="W31" s="70"/>
      <c r="X31" s="70"/>
      <c r="Y31" s="70"/>
      <c r="Z31" s="70"/>
      <c r="AA31" s="70"/>
      <c r="AB31" s="82"/>
      <c r="AC31" s="88"/>
      <c r="AD31" s="82"/>
      <c r="AE31" s="82"/>
      <c r="AF31" s="82"/>
      <c r="AG31" s="82"/>
      <c r="AH31" s="82"/>
      <c r="AI31" s="82"/>
      <c r="AJ31" s="82"/>
      <c r="AK31" s="82"/>
      <c r="AL31" s="82"/>
      <c r="AM31" s="82"/>
      <c r="AN31" s="82"/>
      <c r="AO31" s="82"/>
      <c r="AP31" s="83"/>
      <c r="AQ31" s="83"/>
      <c r="AR31" s="70"/>
      <c r="AS31" s="70"/>
      <c r="AT31" s="70"/>
      <c r="AU31" s="70"/>
      <c r="AV31" s="70"/>
      <c r="AW31" s="482"/>
      <c r="AX31" s="483"/>
      <c r="AY31" s="483"/>
      <c r="AZ31" s="483"/>
      <c r="BA31" s="483"/>
      <c r="BB31" s="484"/>
    </row>
    <row r="32" spans="1:54" s="74" customFormat="1" ht="14.1" customHeight="1">
      <c r="A32" s="521" t="s">
        <v>170</v>
      </c>
      <c r="B32" s="510"/>
      <c r="C32" s="510"/>
      <c r="D32" s="510"/>
      <c r="E32" s="510"/>
      <c r="F32" s="510"/>
      <c r="G32" s="511"/>
      <c r="H32" s="491" t="s">
        <v>151</v>
      </c>
      <c r="I32" s="492"/>
      <c r="J32" s="492"/>
      <c r="K32" s="492"/>
      <c r="L32" s="492"/>
      <c r="M32" s="86" t="s">
        <v>72</v>
      </c>
      <c r="N32" s="496">
        <f>AV6</f>
        <v>0.15</v>
      </c>
      <c r="O32" s="492"/>
      <c r="P32" s="492"/>
      <c r="Q32" s="86" t="s">
        <v>3</v>
      </c>
      <c r="R32" s="496">
        <f>(AV6+AV9)</f>
        <v>0.15</v>
      </c>
      <c r="S32" s="492"/>
      <c r="T32" s="492"/>
      <c r="U32" s="70" t="s">
        <v>4</v>
      </c>
      <c r="V32" s="70" t="s">
        <v>9</v>
      </c>
      <c r="W32" s="497" t="s">
        <v>7</v>
      </c>
      <c r="X32" s="492"/>
      <c r="Y32" s="72" t="s">
        <v>9</v>
      </c>
      <c r="Z32" s="496">
        <f>AV9</f>
        <v>0</v>
      </c>
      <c r="AA32" s="496"/>
      <c r="AB32" s="496"/>
      <c r="AC32" s="72" t="s">
        <v>9</v>
      </c>
      <c r="AD32" s="70">
        <v>2</v>
      </c>
      <c r="AE32" s="509" t="s">
        <v>44</v>
      </c>
      <c r="AF32" s="509"/>
      <c r="AG32" s="72" t="s">
        <v>3</v>
      </c>
      <c r="AH32" s="94" t="s">
        <v>8</v>
      </c>
      <c r="AI32" s="496">
        <f>AV6</f>
        <v>0.15</v>
      </c>
      <c r="AJ32" s="492"/>
      <c r="AK32" s="492"/>
      <c r="AL32" s="72" t="s">
        <v>9</v>
      </c>
      <c r="AM32" s="496">
        <f>AV5-AV9</f>
        <v>0.5</v>
      </c>
      <c r="AN32" s="492"/>
      <c r="AO32" s="492"/>
      <c r="AP32" s="89" t="s">
        <v>4</v>
      </c>
      <c r="AQ32" s="75" t="s">
        <v>9</v>
      </c>
      <c r="AR32" s="70">
        <v>2</v>
      </c>
      <c r="AS32" s="509" t="s">
        <v>44</v>
      </c>
      <c r="AT32" s="509"/>
      <c r="AU32" s="73" t="s">
        <v>12</v>
      </c>
      <c r="AV32" s="70"/>
      <c r="AW32" s="533">
        <f>ROUNDDOWN(((N32+R32)/2*Z32*AD32)+(AI32*AM32*AR32),3)</f>
        <v>0.15</v>
      </c>
      <c r="AX32" s="534"/>
      <c r="AY32" s="534"/>
      <c r="AZ32" s="534"/>
      <c r="BA32" s="534"/>
      <c r="BB32" s="535"/>
    </row>
    <row r="33" spans="1:54" s="74" customFormat="1" ht="14.1" customHeight="1">
      <c r="A33" s="66"/>
      <c r="B33" s="67"/>
      <c r="C33" s="67"/>
      <c r="D33" s="67"/>
      <c r="E33" s="67"/>
      <c r="F33" s="67"/>
      <c r="G33" s="68"/>
      <c r="H33" s="70"/>
      <c r="I33" s="70"/>
      <c r="J33" s="70"/>
      <c r="K33" s="70"/>
      <c r="L33" s="86"/>
      <c r="M33" s="75"/>
      <c r="N33" s="94"/>
      <c r="O33" s="496"/>
      <c r="P33" s="492"/>
      <c r="Q33" s="492"/>
      <c r="R33" s="72"/>
      <c r="S33" s="496"/>
      <c r="T33" s="492"/>
      <c r="U33" s="492"/>
      <c r="V33" s="89"/>
      <c r="W33" s="97"/>
      <c r="X33" s="97"/>
      <c r="Y33" s="89"/>
      <c r="Z33" s="72"/>
      <c r="AA33" s="70"/>
      <c r="AB33" s="87"/>
      <c r="AC33" s="87"/>
      <c r="AD33" s="87"/>
      <c r="AE33" s="73"/>
      <c r="AF33" s="85"/>
      <c r="AG33" s="72"/>
      <c r="AH33" s="70"/>
      <c r="AI33" s="70"/>
      <c r="AJ33" s="70"/>
      <c r="AK33" s="70"/>
      <c r="AL33" s="70"/>
      <c r="AM33" s="70"/>
      <c r="AN33" s="70"/>
      <c r="AO33" s="82"/>
      <c r="AP33" s="83"/>
      <c r="AQ33" s="83"/>
      <c r="AR33" s="70"/>
      <c r="AS33" s="70"/>
      <c r="AT33" s="70"/>
      <c r="AU33" s="73"/>
      <c r="AV33" s="70"/>
      <c r="AW33" s="533"/>
      <c r="AX33" s="534"/>
      <c r="AY33" s="534"/>
      <c r="AZ33" s="534"/>
      <c r="BA33" s="534"/>
      <c r="BB33" s="535"/>
    </row>
    <row r="34" spans="1:54" s="74" customFormat="1" ht="14.1" customHeight="1">
      <c r="A34" s="66"/>
      <c r="B34" s="67"/>
      <c r="C34" s="67"/>
      <c r="D34" s="67"/>
      <c r="E34" s="67"/>
      <c r="F34" s="67"/>
      <c r="G34" s="68"/>
      <c r="H34" s="491" t="s">
        <v>99</v>
      </c>
      <c r="I34" s="492"/>
      <c r="J34" s="492"/>
      <c r="K34" s="492"/>
      <c r="L34" s="492"/>
      <c r="M34" s="86" t="s">
        <v>8</v>
      </c>
      <c r="N34" s="508">
        <f>K18+N17+S18</f>
        <v>0.8</v>
      </c>
      <c r="O34" s="508"/>
      <c r="P34" s="508"/>
      <c r="Q34" s="86" t="s">
        <v>9</v>
      </c>
      <c r="R34" s="496">
        <f>AJ13</f>
        <v>0.15</v>
      </c>
      <c r="S34" s="492"/>
      <c r="T34" s="492"/>
      <c r="U34" s="70" t="s">
        <v>4</v>
      </c>
      <c r="V34" s="75" t="s">
        <v>9</v>
      </c>
      <c r="W34" s="506">
        <v>1</v>
      </c>
      <c r="X34" s="507"/>
      <c r="Y34" s="79" t="s">
        <v>15</v>
      </c>
      <c r="Z34" s="72"/>
      <c r="AA34" s="70"/>
      <c r="AB34" s="87"/>
      <c r="AC34" s="87"/>
      <c r="AD34" s="87"/>
      <c r="AE34" s="73"/>
      <c r="AF34" s="85"/>
      <c r="AG34" s="72"/>
      <c r="AH34" s="70"/>
      <c r="AI34" s="70"/>
      <c r="AJ34" s="70"/>
      <c r="AK34" s="70"/>
      <c r="AL34" s="70"/>
      <c r="AM34" s="70"/>
      <c r="AN34" s="70"/>
      <c r="AO34" s="82"/>
      <c r="AP34" s="83"/>
      <c r="AQ34" s="83"/>
      <c r="AR34" s="70"/>
      <c r="AS34" s="70"/>
      <c r="AT34" s="70"/>
      <c r="AU34" s="73" t="s">
        <v>12</v>
      </c>
      <c r="AV34" s="70"/>
      <c r="AW34" s="533">
        <f>ROUNDDOWN((N34*R34)*W34,3)</f>
        <v>0.12</v>
      </c>
      <c r="AX34" s="534"/>
      <c r="AY34" s="534"/>
      <c r="AZ34" s="534"/>
      <c r="BA34" s="534"/>
      <c r="BB34" s="535"/>
    </row>
    <row r="35" spans="1:54" s="74" customFormat="1" ht="14.1" customHeight="1">
      <c r="A35" s="66"/>
      <c r="B35" s="67"/>
      <c r="C35" s="67"/>
      <c r="D35" s="67"/>
      <c r="E35" s="67"/>
      <c r="F35" s="67"/>
      <c r="G35" s="68"/>
      <c r="H35" s="69"/>
      <c r="I35" s="70"/>
      <c r="J35" s="70"/>
      <c r="K35" s="70"/>
      <c r="L35" s="70"/>
      <c r="M35" s="86"/>
      <c r="N35" s="86"/>
      <c r="O35" s="86"/>
      <c r="P35" s="86"/>
      <c r="Q35" s="86"/>
      <c r="R35" s="72"/>
      <c r="S35" s="70"/>
      <c r="T35" s="70"/>
      <c r="U35" s="70"/>
      <c r="V35" s="75"/>
      <c r="W35" s="77"/>
      <c r="X35" s="78"/>
      <c r="Y35" s="79"/>
      <c r="Z35" s="72"/>
      <c r="AA35" s="70"/>
      <c r="AB35" s="87"/>
      <c r="AC35" s="87"/>
      <c r="AD35" s="87"/>
      <c r="AE35" s="73"/>
      <c r="AF35" s="85"/>
      <c r="AG35" s="72"/>
      <c r="AH35" s="70"/>
      <c r="AI35" s="70"/>
      <c r="AJ35" s="70"/>
      <c r="AK35" s="70"/>
      <c r="AL35" s="70"/>
      <c r="AM35" s="70"/>
      <c r="AN35" s="70"/>
      <c r="AO35" s="82"/>
      <c r="AP35" s="83"/>
      <c r="AQ35" s="83"/>
      <c r="AR35" s="70"/>
      <c r="AS35" s="70"/>
      <c r="AT35" s="90" t="s">
        <v>64</v>
      </c>
      <c r="AU35" s="90" t="s">
        <v>4</v>
      </c>
      <c r="AV35" s="90"/>
      <c r="AW35" s="530">
        <f>AW34+AW32</f>
        <v>0.27</v>
      </c>
      <c r="AX35" s="531"/>
      <c r="AY35" s="531"/>
      <c r="AZ35" s="531"/>
      <c r="BA35" s="531"/>
      <c r="BB35" s="532"/>
    </row>
    <row r="36" spans="1:54" s="74" customFormat="1" ht="17.100000000000001" customHeight="1">
      <c r="A36" s="66"/>
      <c r="B36" s="67"/>
      <c r="C36" s="67"/>
      <c r="D36" s="67"/>
      <c r="E36" s="67"/>
      <c r="F36" s="67"/>
      <c r="G36" s="68"/>
      <c r="H36" s="491" t="s">
        <v>78</v>
      </c>
      <c r="I36" s="492"/>
      <c r="J36" s="492"/>
      <c r="K36" s="492"/>
      <c r="L36" s="70"/>
      <c r="M36" s="70"/>
      <c r="N36" s="70"/>
      <c r="O36" s="70"/>
      <c r="P36" s="70"/>
      <c r="Q36" s="70"/>
      <c r="R36" s="70"/>
      <c r="S36" s="70"/>
      <c r="T36" s="70"/>
      <c r="U36" s="70"/>
      <c r="V36" s="70"/>
      <c r="W36" s="91"/>
      <c r="X36" s="91"/>
      <c r="Y36" s="91"/>
      <c r="Z36" s="91"/>
      <c r="AA36" s="70"/>
      <c r="AB36" s="70"/>
      <c r="AC36" s="70"/>
      <c r="AD36" s="70"/>
      <c r="AE36" s="70"/>
      <c r="AF36" s="70"/>
      <c r="AG36" s="70"/>
      <c r="AH36" s="70"/>
      <c r="AI36" s="70"/>
      <c r="AJ36" s="70"/>
      <c r="AK36" s="70"/>
      <c r="AL36" s="70"/>
      <c r="AM36" s="70"/>
      <c r="AN36" s="70"/>
      <c r="AO36" s="70"/>
      <c r="AP36" s="70"/>
      <c r="AQ36" s="70"/>
      <c r="AR36" s="70"/>
      <c r="AS36" s="70"/>
      <c r="AT36" s="70"/>
      <c r="AU36" s="70"/>
      <c r="AV36" s="92"/>
      <c r="AW36" s="533"/>
      <c r="AX36" s="534"/>
      <c r="AY36" s="534"/>
      <c r="AZ36" s="534"/>
      <c r="BA36" s="534"/>
      <c r="BB36" s="535"/>
    </row>
    <row r="37" spans="1:54" s="74" customFormat="1" ht="14.1" customHeight="1">
      <c r="A37" s="521" t="s">
        <v>166</v>
      </c>
      <c r="B37" s="510"/>
      <c r="C37" s="510"/>
      <c r="D37" s="510"/>
      <c r="E37" s="510"/>
      <c r="F37" s="510"/>
      <c r="G37" s="511"/>
      <c r="H37" s="491" t="s">
        <v>96</v>
      </c>
      <c r="I37" s="492"/>
      <c r="J37" s="492"/>
      <c r="K37" s="492"/>
      <c r="L37" s="492"/>
      <c r="M37" s="70" t="s">
        <v>8</v>
      </c>
      <c r="N37" s="508">
        <f>AV4+AV7*2+0.2</f>
        <v>1</v>
      </c>
      <c r="O37" s="508"/>
      <c r="P37" s="508"/>
      <c r="Q37" s="70" t="s">
        <v>9</v>
      </c>
      <c r="R37" s="496">
        <f>AJ16</f>
        <v>0.05</v>
      </c>
      <c r="S37" s="496"/>
      <c r="T37" s="496"/>
      <c r="U37" s="86" t="s">
        <v>4</v>
      </c>
      <c r="V37" s="75" t="s">
        <v>9</v>
      </c>
      <c r="W37" s="506">
        <v>1</v>
      </c>
      <c r="X37" s="507"/>
      <c r="Y37" s="79" t="s">
        <v>15</v>
      </c>
      <c r="Z37" s="72"/>
      <c r="AA37" s="70" t="s">
        <v>133</v>
      </c>
      <c r="AB37" s="70"/>
      <c r="AC37" s="73"/>
      <c r="AD37" s="70"/>
      <c r="AE37" s="70"/>
      <c r="AF37" s="72"/>
      <c r="AG37" s="72"/>
      <c r="AH37" s="72"/>
      <c r="AI37" s="70"/>
      <c r="AJ37" s="70"/>
      <c r="AK37" s="70"/>
      <c r="AL37" s="70"/>
      <c r="AM37" s="70"/>
      <c r="AN37" s="70"/>
      <c r="AO37" s="82"/>
      <c r="AP37" s="83"/>
      <c r="AQ37" s="83"/>
      <c r="AR37" s="70"/>
      <c r="AS37" s="70"/>
      <c r="AT37" s="70"/>
      <c r="AU37" s="73" t="s">
        <v>12</v>
      </c>
      <c r="AV37" s="70"/>
      <c r="AW37" s="533">
        <f>ROUNDDOWN((N37*R37)*W37,3)*0</f>
        <v>0</v>
      </c>
      <c r="AX37" s="534"/>
      <c r="AY37" s="534"/>
      <c r="AZ37" s="534"/>
      <c r="BA37" s="534"/>
      <c r="BB37" s="535"/>
    </row>
    <row r="38" spans="1:54" s="74" customFormat="1" ht="14.1" customHeight="1">
      <c r="A38" s="66"/>
      <c r="B38" s="67"/>
      <c r="C38" s="67"/>
      <c r="D38" s="67"/>
      <c r="E38" s="67"/>
      <c r="F38" s="67"/>
      <c r="G38" s="68"/>
      <c r="H38" s="69"/>
      <c r="I38" s="70"/>
      <c r="J38" s="70"/>
      <c r="K38" s="70"/>
      <c r="L38" s="86"/>
      <c r="M38" s="70"/>
      <c r="N38" s="70"/>
      <c r="O38" s="70"/>
      <c r="P38" s="86"/>
      <c r="Q38" s="70"/>
      <c r="R38" s="70"/>
      <c r="S38" s="70"/>
      <c r="T38" s="70"/>
      <c r="U38" s="70"/>
      <c r="V38" s="70"/>
      <c r="W38" s="70"/>
      <c r="X38" s="70"/>
      <c r="Y38" s="70"/>
      <c r="Z38" s="70"/>
      <c r="AA38" s="70"/>
      <c r="AB38" s="70"/>
      <c r="AC38" s="70"/>
      <c r="AD38" s="70"/>
      <c r="AE38" s="71"/>
      <c r="AF38" s="72"/>
      <c r="AG38" s="72"/>
      <c r="AH38" s="70"/>
      <c r="AI38" s="70"/>
      <c r="AJ38" s="70"/>
      <c r="AK38" s="70"/>
      <c r="AL38" s="70"/>
      <c r="AM38" s="70"/>
      <c r="AN38" s="70"/>
      <c r="AO38" s="70"/>
      <c r="AP38" s="70"/>
      <c r="AQ38" s="70"/>
      <c r="AR38" s="70"/>
      <c r="AS38" s="70"/>
      <c r="AT38" s="70"/>
      <c r="AU38" s="73"/>
      <c r="AV38" s="70"/>
      <c r="AW38" s="482"/>
      <c r="AX38" s="483"/>
      <c r="AY38" s="483"/>
      <c r="AZ38" s="483"/>
      <c r="BA38" s="483"/>
      <c r="BB38" s="484"/>
    </row>
    <row r="39" spans="1:54" s="74" customFormat="1" ht="14.1" customHeight="1">
      <c r="A39" s="515" t="s">
        <v>158</v>
      </c>
      <c r="B39" s="516"/>
      <c r="C39" s="516"/>
      <c r="D39" s="516"/>
      <c r="E39" s="516"/>
      <c r="F39" s="516"/>
      <c r="G39" s="517"/>
      <c r="H39" s="154"/>
      <c r="I39" s="155"/>
      <c r="J39" s="155"/>
      <c r="K39" s="155"/>
      <c r="L39" s="156"/>
      <c r="M39" s="156"/>
      <c r="N39" s="156"/>
      <c r="O39" s="156"/>
      <c r="P39" s="156"/>
      <c r="Q39" s="156"/>
      <c r="R39" s="156"/>
      <c r="S39" s="155"/>
      <c r="T39" s="156"/>
      <c r="U39" s="156"/>
      <c r="V39" s="156"/>
      <c r="W39" s="155"/>
      <c r="X39" s="156"/>
      <c r="Y39" s="155"/>
      <c r="Z39" s="155"/>
      <c r="AA39" s="155"/>
      <c r="AB39" s="155"/>
      <c r="AC39" s="157"/>
      <c r="AD39" s="155"/>
      <c r="AE39" s="155"/>
      <c r="AF39" s="158"/>
      <c r="AG39" s="158"/>
      <c r="AH39" s="158"/>
      <c r="AI39" s="155"/>
      <c r="AJ39" s="155"/>
      <c r="AK39" s="155"/>
      <c r="AL39" s="155"/>
      <c r="AM39" s="155"/>
      <c r="AN39" s="155"/>
      <c r="AO39" s="159"/>
      <c r="AP39" s="160"/>
      <c r="AQ39" s="160"/>
      <c r="AR39" s="155"/>
      <c r="AS39" s="155"/>
      <c r="AT39" s="155"/>
      <c r="AU39" s="157"/>
      <c r="AV39" s="155"/>
      <c r="AW39" s="518"/>
      <c r="AX39" s="519"/>
      <c r="AY39" s="519"/>
      <c r="AZ39" s="519"/>
      <c r="BA39" s="519"/>
      <c r="BB39" s="520"/>
    </row>
    <row r="40" spans="1:54" s="74" customFormat="1" ht="14.1" customHeight="1">
      <c r="A40" s="152"/>
      <c r="B40" s="153"/>
      <c r="C40" s="516" t="s">
        <v>76</v>
      </c>
      <c r="D40" s="516"/>
      <c r="E40" s="516"/>
      <c r="F40" s="516"/>
      <c r="G40" s="517"/>
      <c r="H40" s="155"/>
      <c r="I40" s="155"/>
      <c r="J40" s="525">
        <v>1.66E-3</v>
      </c>
      <c r="K40" s="525"/>
      <c r="L40" s="525"/>
      <c r="M40" s="525"/>
      <c r="N40" s="156"/>
      <c r="O40" s="526"/>
      <c r="P40" s="526"/>
      <c r="Q40" s="526"/>
      <c r="R40" s="161"/>
      <c r="S40" s="162"/>
      <c r="T40" s="155"/>
      <c r="U40" s="527"/>
      <c r="V40" s="528"/>
      <c r="W40" s="528"/>
      <c r="X40" s="528"/>
      <c r="Y40" s="156"/>
      <c r="Z40" s="163"/>
      <c r="AA40" s="156"/>
      <c r="AB40" s="529"/>
      <c r="AC40" s="529"/>
      <c r="AD40" s="529"/>
      <c r="AE40" s="164"/>
      <c r="AF40" s="159"/>
      <c r="AG40" s="159"/>
      <c r="AH40" s="159"/>
      <c r="AI40" s="162"/>
      <c r="AJ40" s="165"/>
      <c r="AK40" s="165"/>
      <c r="AL40" s="155"/>
      <c r="AM40" s="155"/>
      <c r="AN40" s="155"/>
      <c r="AO40" s="159"/>
      <c r="AP40" s="160"/>
      <c r="AQ40" s="160"/>
      <c r="AR40" s="155"/>
      <c r="AS40" s="155"/>
      <c r="AT40" s="155"/>
      <c r="AU40" s="157" t="s">
        <v>12</v>
      </c>
      <c r="AV40" s="155"/>
      <c r="AW40" s="522">
        <f>J40</f>
        <v>1.66E-3</v>
      </c>
      <c r="AX40" s="523"/>
      <c r="AY40" s="523"/>
      <c r="AZ40" s="523"/>
      <c r="BA40" s="523"/>
      <c r="BB40" s="524"/>
    </row>
    <row r="41" spans="1:54" s="74" customFormat="1" ht="14.1" customHeight="1">
      <c r="A41" s="66"/>
      <c r="B41" s="67"/>
      <c r="C41" s="67"/>
      <c r="D41" s="67"/>
      <c r="E41" s="67"/>
      <c r="F41" s="67"/>
      <c r="G41" s="68"/>
      <c r="H41" s="70"/>
      <c r="I41" s="86"/>
      <c r="J41" s="70"/>
      <c r="K41" s="70"/>
      <c r="L41" s="86"/>
      <c r="M41" s="86"/>
      <c r="N41" s="70"/>
      <c r="O41" s="70"/>
      <c r="P41" s="93"/>
      <c r="Q41" s="93"/>
      <c r="R41" s="93"/>
      <c r="S41" s="93"/>
      <c r="T41" s="93"/>
      <c r="U41" s="93"/>
      <c r="V41" s="93"/>
      <c r="W41" s="93"/>
      <c r="X41" s="93"/>
      <c r="Y41" s="93"/>
      <c r="Z41" s="93"/>
      <c r="AA41" s="93"/>
      <c r="AB41" s="93"/>
      <c r="AC41" s="93"/>
      <c r="AD41" s="93"/>
      <c r="AE41" s="93"/>
      <c r="AF41" s="93"/>
      <c r="AG41" s="93"/>
      <c r="AH41" s="93"/>
      <c r="AI41" s="93"/>
      <c r="AJ41" s="93"/>
      <c r="AK41" s="93"/>
      <c r="AL41" s="93"/>
      <c r="AM41" s="93"/>
      <c r="AN41" s="70"/>
      <c r="AO41" s="82"/>
      <c r="AP41" s="83"/>
      <c r="AQ41" s="83"/>
      <c r="AR41" s="70"/>
      <c r="AS41" s="70"/>
      <c r="AT41" s="70"/>
      <c r="AU41" s="73"/>
      <c r="AV41" s="70"/>
      <c r="AW41" s="482"/>
      <c r="AX41" s="483"/>
      <c r="AY41" s="483"/>
      <c r="AZ41" s="483"/>
      <c r="BA41" s="483"/>
      <c r="BB41" s="484"/>
    </row>
    <row r="42" spans="1:54" s="74" customFormat="1" ht="13.5" customHeight="1">
      <c r="A42" s="493" t="s">
        <v>162</v>
      </c>
      <c r="B42" s="494"/>
      <c r="C42" s="494"/>
      <c r="D42" s="494"/>
      <c r="E42" s="494"/>
      <c r="F42" s="494"/>
      <c r="G42" s="495"/>
      <c r="H42" s="70"/>
      <c r="I42" s="70"/>
      <c r="J42" s="86"/>
      <c r="K42" s="86"/>
      <c r="L42" s="86"/>
      <c r="M42" s="70"/>
      <c r="N42" s="86"/>
      <c r="O42" s="86"/>
      <c r="P42" s="86"/>
      <c r="Q42" s="70"/>
      <c r="R42" s="81"/>
      <c r="S42" s="70"/>
      <c r="T42" s="86"/>
      <c r="U42" s="86"/>
      <c r="V42" s="86"/>
      <c r="W42" s="70"/>
      <c r="X42" s="86"/>
      <c r="Y42" s="70"/>
      <c r="Z42" s="70"/>
      <c r="AA42" s="70"/>
      <c r="AB42" s="70"/>
      <c r="AC42" s="73"/>
      <c r="AD42" s="70"/>
      <c r="AE42" s="70"/>
      <c r="AF42" s="72"/>
      <c r="AG42" s="72"/>
      <c r="AH42" s="72"/>
      <c r="AI42" s="70"/>
      <c r="AJ42" s="70"/>
      <c r="AK42" s="70"/>
      <c r="AL42" s="70"/>
      <c r="AM42" s="70"/>
      <c r="AN42" s="70"/>
      <c r="AO42" s="82"/>
      <c r="AP42" s="83"/>
      <c r="AQ42" s="83"/>
      <c r="AR42" s="70"/>
      <c r="AS42" s="70"/>
      <c r="AT42" s="70"/>
      <c r="AU42" s="73"/>
      <c r="AV42" s="70"/>
      <c r="AW42" s="482"/>
      <c r="AX42" s="483"/>
      <c r="AY42" s="483"/>
      <c r="AZ42" s="483"/>
      <c r="BA42" s="483"/>
      <c r="BB42" s="484"/>
    </row>
    <row r="43" spans="1:54" s="74" customFormat="1" ht="13.5" customHeight="1">
      <c r="A43" s="66"/>
      <c r="B43" s="67"/>
      <c r="C43" s="510" t="s">
        <v>82</v>
      </c>
      <c r="D43" s="510"/>
      <c r="E43" s="510"/>
      <c r="F43" s="510"/>
      <c r="G43" s="511"/>
      <c r="H43" s="491" t="s">
        <v>81</v>
      </c>
      <c r="I43" s="492"/>
      <c r="J43" s="492"/>
      <c r="K43" s="492"/>
      <c r="L43" s="492"/>
      <c r="M43" s="99" t="s">
        <v>72</v>
      </c>
      <c r="N43" s="508">
        <f>AJ10+AJ13</f>
        <v>0.65</v>
      </c>
      <c r="O43" s="508"/>
      <c r="P43" s="508"/>
      <c r="Q43" s="99" t="s">
        <v>3</v>
      </c>
      <c r="R43" s="508">
        <f>AV5-AV9</f>
        <v>0.5</v>
      </c>
      <c r="S43" s="508"/>
      <c r="T43" s="508"/>
      <c r="U43" s="99" t="s">
        <v>4</v>
      </c>
      <c r="V43" s="75" t="s">
        <v>9</v>
      </c>
      <c r="W43" s="70">
        <v>2</v>
      </c>
      <c r="X43" s="509" t="s">
        <v>44</v>
      </c>
      <c r="Y43" s="509"/>
      <c r="Z43" s="99"/>
      <c r="AA43" s="99"/>
      <c r="AB43" s="99"/>
      <c r="AC43" s="99"/>
      <c r="AD43" s="99"/>
      <c r="AE43" s="99"/>
      <c r="AF43" s="72"/>
      <c r="AG43" s="72"/>
      <c r="AH43" s="72"/>
      <c r="AI43" s="70"/>
      <c r="AJ43" s="70"/>
      <c r="AK43" s="70"/>
      <c r="AL43" s="70"/>
      <c r="AM43" s="70"/>
      <c r="AN43" s="70"/>
      <c r="AO43" s="82"/>
      <c r="AP43" s="83"/>
      <c r="AQ43" s="83"/>
      <c r="AR43" s="70"/>
      <c r="AS43" s="70"/>
      <c r="AT43" s="70"/>
      <c r="AU43" s="73" t="s">
        <v>12</v>
      </c>
      <c r="AV43" s="70"/>
      <c r="AW43" s="488">
        <f>(N43+R43)*W43</f>
        <v>2.2999999999999998</v>
      </c>
      <c r="AX43" s="489"/>
      <c r="AY43" s="489"/>
      <c r="AZ43" s="489"/>
      <c r="BA43" s="489"/>
      <c r="BB43" s="490"/>
    </row>
    <row r="44" spans="1:54" s="74" customFormat="1" ht="13.5" customHeight="1">
      <c r="A44" s="66"/>
      <c r="B44" s="67"/>
      <c r="C44" s="510"/>
      <c r="D44" s="510"/>
      <c r="E44" s="510"/>
      <c r="F44" s="510"/>
      <c r="G44" s="511"/>
      <c r="H44" s="491" t="s">
        <v>101</v>
      </c>
      <c r="I44" s="492"/>
      <c r="J44" s="492"/>
      <c r="K44" s="492"/>
      <c r="L44" s="492"/>
      <c r="M44" s="99" t="s">
        <v>59</v>
      </c>
      <c r="N44" s="514">
        <f>AV9</f>
        <v>0</v>
      </c>
      <c r="O44" s="514"/>
      <c r="P44" s="514"/>
      <c r="Q44" s="150">
        <v>2</v>
      </c>
      <c r="R44" s="99" t="s">
        <v>3</v>
      </c>
      <c r="S44" s="514">
        <f>AV9</f>
        <v>0</v>
      </c>
      <c r="T44" s="514"/>
      <c r="U44" s="514"/>
      <c r="V44" s="150">
        <v>2</v>
      </c>
      <c r="W44" s="99" t="s">
        <v>4</v>
      </c>
      <c r="X44" s="75" t="s">
        <v>9</v>
      </c>
      <c r="Y44" s="70">
        <v>2</v>
      </c>
      <c r="Z44" s="509" t="s">
        <v>44</v>
      </c>
      <c r="AA44" s="509"/>
      <c r="AB44" s="75" t="s">
        <v>9</v>
      </c>
      <c r="AC44" s="506">
        <v>1</v>
      </c>
      <c r="AD44" s="507"/>
      <c r="AE44" s="79" t="s">
        <v>15</v>
      </c>
      <c r="AF44" s="72"/>
      <c r="AG44" s="72"/>
      <c r="AH44" s="72"/>
      <c r="AI44" s="70"/>
      <c r="AJ44" s="70"/>
      <c r="AK44" s="70"/>
      <c r="AL44" s="70"/>
      <c r="AM44" s="70"/>
      <c r="AN44" s="70"/>
      <c r="AO44" s="82"/>
      <c r="AP44" s="83"/>
      <c r="AQ44" s="83"/>
      <c r="AR44" s="70"/>
      <c r="AS44" s="70"/>
      <c r="AT44" s="70"/>
      <c r="AU44" s="73" t="s">
        <v>12</v>
      </c>
      <c r="AV44" s="70"/>
      <c r="AW44" s="488">
        <f>SQRT(N44^2+S44^2)*Y44*AC44</f>
        <v>0</v>
      </c>
      <c r="AX44" s="489"/>
      <c r="AY44" s="489"/>
      <c r="AZ44" s="489"/>
      <c r="BA44" s="489"/>
      <c r="BB44" s="490"/>
    </row>
    <row r="45" spans="1:54" s="74" customFormat="1" ht="13.5" customHeight="1">
      <c r="A45" s="493" t="s">
        <v>172</v>
      </c>
      <c r="B45" s="494"/>
      <c r="C45" s="494"/>
      <c r="D45" s="494"/>
      <c r="E45" s="494"/>
      <c r="F45" s="494"/>
      <c r="G45" s="495"/>
      <c r="H45" s="70"/>
      <c r="I45" s="506">
        <v>1</v>
      </c>
      <c r="J45" s="507"/>
      <c r="K45" s="86" t="s">
        <v>9</v>
      </c>
      <c r="L45" s="497" t="s">
        <v>110</v>
      </c>
      <c r="M45" s="492"/>
      <c r="N45" s="70"/>
      <c r="O45" s="87"/>
      <c r="P45" s="87"/>
      <c r="Q45" s="87"/>
      <c r="R45" s="70"/>
      <c r="S45" s="87"/>
      <c r="T45" s="87"/>
      <c r="U45" s="87"/>
      <c r="V45" s="70"/>
      <c r="W45" s="70"/>
      <c r="X45" s="89"/>
      <c r="Y45" s="70"/>
      <c r="Z45" s="70"/>
      <c r="AA45" s="75"/>
      <c r="AB45" s="77"/>
      <c r="AC45" s="78"/>
      <c r="AD45" s="79"/>
      <c r="AE45" s="72"/>
      <c r="AF45" s="72"/>
      <c r="AG45" s="72"/>
      <c r="AH45" s="70"/>
      <c r="AI45" s="94"/>
      <c r="AJ45" s="94"/>
      <c r="AK45" s="94"/>
      <c r="AL45" s="95"/>
      <c r="AM45" s="70"/>
      <c r="AN45" s="96"/>
      <c r="AO45" s="97"/>
      <c r="AP45" s="70"/>
      <c r="AQ45" s="98"/>
      <c r="AR45" s="96"/>
      <c r="AS45" s="96"/>
      <c r="AT45" s="94"/>
      <c r="AU45" s="73" t="s">
        <v>12</v>
      </c>
      <c r="AV45" s="70"/>
      <c r="AW45" s="498">
        <f>I45*(1/9)</f>
        <v>0.1111111111111111</v>
      </c>
      <c r="AX45" s="499"/>
      <c r="AY45" s="499"/>
      <c r="AZ45" s="499"/>
      <c r="BA45" s="499"/>
      <c r="BB45" s="500"/>
    </row>
    <row r="46" spans="1:54" s="74" customFormat="1" ht="13.5" customHeight="1">
      <c r="A46" s="66"/>
      <c r="B46" s="67"/>
      <c r="C46" s="67"/>
      <c r="D46" s="67"/>
      <c r="E46" s="67"/>
      <c r="F46" s="67"/>
      <c r="G46" s="68"/>
      <c r="H46" s="70"/>
      <c r="I46" s="86"/>
      <c r="J46" s="70"/>
      <c r="K46" s="70"/>
      <c r="L46" s="86"/>
      <c r="M46" s="86"/>
      <c r="N46" s="99"/>
      <c r="O46" s="98"/>
      <c r="P46" s="96"/>
      <c r="Q46" s="96"/>
      <c r="R46" s="70"/>
      <c r="S46" s="98"/>
      <c r="T46" s="96"/>
      <c r="U46" s="96"/>
      <c r="V46" s="89"/>
      <c r="W46" s="72"/>
      <c r="X46" s="94"/>
      <c r="Y46" s="98"/>
      <c r="Z46" s="96"/>
      <c r="AA46" s="96"/>
      <c r="AB46" s="70"/>
      <c r="AC46" s="98"/>
      <c r="AD46" s="96"/>
      <c r="AE46" s="96"/>
      <c r="AF46" s="89"/>
      <c r="AG46" s="82"/>
      <c r="AH46" s="70"/>
      <c r="AI46" s="97"/>
      <c r="AJ46" s="97"/>
      <c r="AK46" s="93"/>
      <c r="AL46" s="93"/>
      <c r="AM46" s="93"/>
      <c r="AN46" s="93"/>
      <c r="AO46" s="93"/>
      <c r="AP46" s="93"/>
      <c r="AQ46" s="93"/>
      <c r="AR46" s="93"/>
      <c r="AS46" s="70"/>
      <c r="AT46" s="70"/>
      <c r="AU46" s="73"/>
      <c r="AV46" s="70"/>
      <c r="AW46" s="482"/>
      <c r="AX46" s="483"/>
      <c r="AY46" s="483"/>
      <c r="AZ46" s="483"/>
      <c r="BA46" s="483"/>
      <c r="BB46" s="484"/>
    </row>
    <row r="47" spans="1:54" s="74" customFormat="1" ht="13.5" customHeight="1">
      <c r="A47" s="493" t="s">
        <v>184</v>
      </c>
      <c r="B47" s="494"/>
      <c r="C47" s="494"/>
      <c r="D47" s="494"/>
      <c r="E47" s="494"/>
      <c r="F47" s="494"/>
      <c r="G47" s="495"/>
      <c r="H47" s="70"/>
      <c r="I47" s="507">
        <f>K18+N17+S18+0.2</f>
        <v>1</v>
      </c>
      <c r="J47" s="507"/>
      <c r="K47" s="86" t="s">
        <v>9</v>
      </c>
      <c r="L47" s="512">
        <v>1</v>
      </c>
      <c r="M47" s="509"/>
      <c r="N47" s="508"/>
      <c r="O47" s="508"/>
      <c r="P47" s="508"/>
      <c r="Q47" s="86"/>
      <c r="R47" s="100"/>
      <c r="S47" s="513"/>
      <c r="T47" s="513"/>
      <c r="U47" s="79"/>
      <c r="V47" s="93"/>
      <c r="W47" s="75"/>
      <c r="X47" s="506"/>
      <c r="Y47" s="507"/>
      <c r="Z47" s="79"/>
      <c r="AA47" s="70"/>
      <c r="AB47" s="72"/>
      <c r="AC47" s="72"/>
      <c r="AD47" s="89"/>
      <c r="AE47" s="72"/>
      <c r="AF47" s="72"/>
      <c r="AG47" s="72"/>
      <c r="AH47" s="72"/>
      <c r="AI47" s="72"/>
      <c r="AJ47" s="72"/>
      <c r="AK47" s="70"/>
      <c r="AL47" s="72"/>
      <c r="AM47" s="70"/>
      <c r="AN47" s="70"/>
      <c r="AO47" s="82"/>
      <c r="AP47" s="83"/>
      <c r="AQ47" s="83"/>
      <c r="AR47" s="70"/>
      <c r="AS47" s="70"/>
      <c r="AT47" s="70"/>
      <c r="AU47" s="73" t="s">
        <v>12</v>
      </c>
      <c r="AV47" s="70"/>
      <c r="AW47" s="488">
        <f>L47*I47</f>
        <v>1</v>
      </c>
      <c r="AX47" s="489"/>
      <c r="AY47" s="489"/>
      <c r="AZ47" s="489"/>
      <c r="BA47" s="489"/>
      <c r="BB47" s="490"/>
    </row>
    <row r="48" spans="1:54" s="74" customFormat="1" ht="13.5" customHeight="1">
      <c r="A48" s="66"/>
      <c r="B48" s="67"/>
      <c r="C48" s="67"/>
      <c r="D48" s="67"/>
      <c r="E48" s="67"/>
      <c r="F48" s="67"/>
      <c r="G48" s="68"/>
      <c r="H48" s="70"/>
      <c r="I48" s="86"/>
      <c r="J48" s="70"/>
      <c r="K48" s="70"/>
      <c r="L48" s="86"/>
      <c r="M48" s="86"/>
      <c r="N48" s="86"/>
      <c r="O48" s="86"/>
      <c r="P48" s="86"/>
      <c r="Q48" s="86"/>
      <c r="R48" s="72"/>
      <c r="S48" s="72"/>
      <c r="T48" s="72"/>
      <c r="U48" s="86"/>
      <c r="V48" s="86"/>
      <c r="W48" s="86"/>
      <c r="X48" s="86"/>
      <c r="Y48" s="86"/>
      <c r="Z48" s="73"/>
      <c r="AA48" s="70"/>
      <c r="AB48" s="72"/>
      <c r="AC48" s="72"/>
      <c r="AD48" s="89"/>
      <c r="AE48" s="72"/>
      <c r="AF48" s="72"/>
      <c r="AG48" s="72"/>
      <c r="AH48" s="72"/>
      <c r="AI48" s="72"/>
      <c r="AJ48" s="72"/>
      <c r="AK48" s="70"/>
      <c r="AL48" s="72"/>
      <c r="AM48" s="70"/>
      <c r="AN48" s="70"/>
      <c r="AO48" s="82"/>
      <c r="AP48" s="83"/>
      <c r="AQ48" s="83"/>
      <c r="AR48" s="70"/>
      <c r="AS48" s="70"/>
      <c r="AT48" s="70"/>
      <c r="AU48" s="73"/>
      <c r="AV48" s="70"/>
      <c r="AW48" s="482"/>
      <c r="AX48" s="483"/>
      <c r="AY48" s="483"/>
      <c r="AZ48" s="483"/>
      <c r="BA48" s="483"/>
      <c r="BB48" s="484"/>
    </row>
    <row r="49" spans="1:54" s="74" customFormat="1" ht="13.5" customHeight="1">
      <c r="A49" s="493" t="s">
        <v>175</v>
      </c>
      <c r="B49" s="494"/>
      <c r="C49" s="494"/>
      <c r="D49" s="494"/>
      <c r="E49" s="494"/>
      <c r="F49" s="494"/>
      <c r="G49" s="495"/>
      <c r="H49" s="101"/>
      <c r="I49" s="496">
        <f>AW35</f>
        <v>0.27</v>
      </c>
      <c r="J49" s="496"/>
      <c r="K49" s="496"/>
      <c r="L49" s="86" t="s">
        <v>9</v>
      </c>
      <c r="M49" s="497" t="s">
        <v>127</v>
      </c>
      <c r="N49" s="492"/>
      <c r="O49" s="86"/>
      <c r="P49" s="86"/>
      <c r="Q49" s="86"/>
      <c r="R49" s="86"/>
      <c r="S49" s="70"/>
      <c r="T49" s="89"/>
      <c r="U49" s="89"/>
      <c r="V49" s="70"/>
      <c r="W49" s="86"/>
      <c r="X49" s="86"/>
      <c r="Y49" s="86"/>
      <c r="Z49" s="99"/>
      <c r="AA49" s="70"/>
      <c r="AB49" s="86"/>
      <c r="AC49" s="86"/>
      <c r="AD49" s="86"/>
      <c r="AE49" s="75"/>
      <c r="AF49" s="77"/>
      <c r="AG49" s="78"/>
      <c r="AH49" s="79"/>
      <c r="AI49" s="73"/>
      <c r="AJ49" s="70"/>
      <c r="AK49" s="72"/>
      <c r="AL49" s="72"/>
      <c r="AM49" s="70"/>
      <c r="AN49" s="70"/>
      <c r="AO49" s="82"/>
      <c r="AP49" s="83"/>
      <c r="AQ49" s="83"/>
      <c r="AR49" s="70"/>
      <c r="AS49" s="70"/>
      <c r="AT49" s="70"/>
      <c r="AU49" s="73" t="s">
        <v>12</v>
      </c>
      <c r="AV49" s="70"/>
      <c r="AW49" s="488">
        <f>I49*(1/12)</f>
        <v>2.2499999999999999E-2</v>
      </c>
      <c r="AX49" s="489"/>
      <c r="AY49" s="489"/>
      <c r="AZ49" s="489"/>
      <c r="BA49" s="489"/>
      <c r="BB49" s="490"/>
    </row>
    <row r="50" spans="1:54" s="74" customFormat="1" ht="13.5" customHeight="1">
      <c r="A50" s="493"/>
      <c r="B50" s="494"/>
      <c r="C50" s="494"/>
      <c r="D50" s="494"/>
      <c r="E50" s="494"/>
      <c r="F50" s="494"/>
      <c r="G50" s="495"/>
      <c r="H50" s="70"/>
      <c r="I50" s="86"/>
      <c r="J50" s="70"/>
      <c r="K50" s="70"/>
      <c r="L50" s="86"/>
      <c r="M50" s="86"/>
      <c r="N50" s="86"/>
      <c r="O50" s="86"/>
      <c r="P50" s="86"/>
      <c r="Q50" s="86"/>
      <c r="R50" s="72"/>
      <c r="S50" s="72"/>
      <c r="T50" s="72"/>
      <c r="U50" s="86"/>
      <c r="V50" s="86"/>
      <c r="W50" s="86"/>
      <c r="X50" s="86"/>
      <c r="Y50" s="86"/>
      <c r="Z50" s="73"/>
      <c r="AA50" s="70"/>
      <c r="AB50" s="72"/>
      <c r="AC50" s="72"/>
      <c r="AD50" s="89"/>
      <c r="AE50" s="72"/>
      <c r="AF50" s="72"/>
      <c r="AG50" s="72"/>
      <c r="AH50" s="72"/>
      <c r="AI50" s="72"/>
      <c r="AJ50" s="72"/>
      <c r="AK50" s="70"/>
      <c r="AL50" s="72"/>
      <c r="AM50" s="70"/>
      <c r="AN50" s="70"/>
      <c r="AO50" s="82"/>
      <c r="AP50" s="83"/>
      <c r="AQ50" s="83"/>
      <c r="AR50" s="70"/>
      <c r="AS50" s="70"/>
      <c r="AT50" s="70"/>
      <c r="AU50" s="73"/>
      <c r="AV50" s="70"/>
      <c r="AW50" s="482"/>
      <c r="AX50" s="483"/>
      <c r="AY50" s="483"/>
      <c r="AZ50" s="483"/>
      <c r="BA50" s="483"/>
      <c r="BB50" s="484"/>
    </row>
    <row r="51" spans="1:54" s="74" customFormat="1" ht="13.5" customHeight="1">
      <c r="A51" s="493" t="s">
        <v>174</v>
      </c>
      <c r="B51" s="494"/>
      <c r="C51" s="494"/>
      <c r="D51" s="494"/>
      <c r="E51" s="494"/>
      <c r="F51" s="494"/>
      <c r="G51" s="495"/>
      <c r="H51" s="70"/>
      <c r="I51" s="86" t="s">
        <v>72</v>
      </c>
      <c r="J51" s="501" t="s">
        <v>59</v>
      </c>
      <c r="K51" s="501"/>
      <c r="L51" s="502">
        <f>AV9</f>
        <v>0</v>
      </c>
      <c r="M51" s="502"/>
      <c r="N51" s="502"/>
      <c r="O51" s="102" t="s">
        <v>57</v>
      </c>
      <c r="P51" s="102" t="s">
        <v>62</v>
      </c>
      <c r="Q51" s="502">
        <f>L51</f>
        <v>0</v>
      </c>
      <c r="R51" s="502"/>
      <c r="S51" s="502"/>
      <c r="T51" s="103" t="s">
        <v>66</v>
      </c>
      <c r="U51" s="104"/>
      <c r="V51" s="86" t="s">
        <v>3</v>
      </c>
      <c r="W51" s="503">
        <v>0.15</v>
      </c>
      <c r="X51" s="503"/>
      <c r="Y51" s="503"/>
      <c r="Z51" s="70" t="s">
        <v>3</v>
      </c>
      <c r="AA51" s="503">
        <f>AV5-AV9</f>
        <v>0.5</v>
      </c>
      <c r="AB51" s="503"/>
      <c r="AC51" s="503"/>
      <c r="AD51" s="89" t="s">
        <v>4</v>
      </c>
      <c r="AE51" s="86" t="s">
        <v>9</v>
      </c>
      <c r="AF51" s="504">
        <v>2</v>
      </c>
      <c r="AG51" s="505"/>
      <c r="AH51" s="72" t="s">
        <v>3</v>
      </c>
      <c r="AI51" s="506">
        <f>AV4-AV9*2</f>
        <v>0.5</v>
      </c>
      <c r="AJ51" s="507"/>
      <c r="AK51" s="70" t="s">
        <v>60</v>
      </c>
      <c r="AL51" s="86" t="s">
        <v>9</v>
      </c>
      <c r="AM51" s="497" t="s">
        <v>109</v>
      </c>
      <c r="AN51" s="492"/>
      <c r="AO51" s="82"/>
      <c r="AP51" s="83"/>
      <c r="AQ51" s="83"/>
      <c r="AR51" s="70"/>
      <c r="AS51" s="70"/>
      <c r="AT51" s="70"/>
      <c r="AU51" s="73" t="s">
        <v>12</v>
      </c>
      <c r="AV51" s="70"/>
      <c r="AW51" s="498">
        <f>SQRT(((L51^2+Q51^2)+W51+AA51)*AF51+AI51)*(1/6)</f>
        <v>0.22360679774997896</v>
      </c>
      <c r="AX51" s="499"/>
      <c r="AY51" s="499"/>
      <c r="AZ51" s="499"/>
      <c r="BA51" s="499"/>
      <c r="BB51" s="500"/>
    </row>
    <row r="52" spans="1:54" s="74" customFormat="1" ht="13.5" customHeight="1">
      <c r="A52" s="66"/>
      <c r="B52" s="67"/>
      <c r="C52" s="67"/>
      <c r="D52" s="67"/>
      <c r="E52" s="67"/>
      <c r="F52" s="67"/>
      <c r="G52" s="68"/>
      <c r="H52" s="70"/>
      <c r="I52" s="86"/>
      <c r="J52" s="70"/>
      <c r="K52" s="70"/>
      <c r="L52" s="86"/>
      <c r="M52" s="86"/>
      <c r="N52" s="86"/>
      <c r="O52" s="86"/>
      <c r="P52" s="86"/>
      <c r="Q52" s="86"/>
      <c r="R52" s="72"/>
      <c r="S52" s="72"/>
      <c r="T52" s="72"/>
      <c r="U52" s="86"/>
      <c r="V52" s="86"/>
      <c r="W52" s="86"/>
      <c r="X52" s="86"/>
      <c r="Y52" s="86"/>
      <c r="Z52" s="73"/>
      <c r="AA52" s="70"/>
      <c r="AB52" s="72"/>
      <c r="AC52" s="72"/>
      <c r="AD52" s="89"/>
      <c r="AE52" s="72"/>
      <c r="AF52" s="72"/>
      <c r="AG52" s="72"/>
      <c r="AH52" s="72"/>
      <c r="AI52" s="72"/>
      <c r="AJ52" s="72"/>
      <c r="AK52" s="70"/>
      <c r="AL52" s="72"/>
      <c r="AM52" s="70"/>
      <c r="AN52" s="70"/>
      <c r="AO52" s="82"/>
      <c r="AP52" s="83"/>
      <c r="AQ52" s="83"/>
      <c r="AR52" s="70"/>
      <c r="AS52" s="70"/>
      <c r="AT52" s="70"/>
      <c r="AU52" s="73"/>
      <c r="AV52" s="70"/>
      <c r="AW52" s="482"/>
      <c r="AX52" s="483"/>
      <c r="AY52" s="483"/>
      <c r="AZ52" s="483"/>
      <c r="BA52" s="483"/>
      <c r="BB52" s="484"/>
    </row>
    <row r="53" spans="1:54" s="74" customFormat="1" ht="13.5" customHeight="1">
      <c r="A53" s="105"/>
      <c r="B53" s="106"/>
      <c r="C53" s="106"/>
      <c r="D53" s="106"/>
      <c r="E53" s="106"/>
      <c r="F53" s="106"/>
      <c r="G53" s="107"/>
      <c r="H53" s="108"/>
      <c r="I53" s="109"/>
      <c r="J53" s="108"/>
      <c r="K53" s="108"/>
      <c r="L53" s="109"/>
      <c r="M53" s="109"/>
      <c r="N53" s="109"/>
      <c r="O53" s="109"/>
      <c r="P53" s="109"/>
      <c r="Q53" s="109"/>
      <c r="R53" s="110"/>
      <c r="S53" s="110"/>
      <c r="T53" s="110"/>
      <c r="U53" s="109"/>
      <c r="V53" s="109"/>
      <c r="W53" s="109"/>
      <c r="X53" s="109"/>
      <c r="Y53" s="109"/>
      <c r="Z53" s="111"/>
      <c r="AA53" s="108"/>
      <c r="AB53" s="110"/>
      <c r="AC53" s="110"/>
      <c r="AD53" s="112"/>
      <c r="AE53" s="110"/>
      <c r="AF53" s="110"/>
      <c r="AG53" s="110"/>
      <c r="AH53" s="110"/>
      <c r="AI53" s="110"/>
      <c r="AJ53" s="110"/>
      <c r="AK53" s="108"/>
      <c r="AL53" s="110"/>
      <c r="AM53" s="108"/>
      <c r="AN53" s="108"/>
      <c r="AO53" s="113"/>
      <c r="AP53" s="114"/>
      <c r="AQ53" s="114"/>
      <c r="AR53" s="108"/>
      <c r="AS53" s="108"/>
      <c r="AT53" s="108"/>
      <c r="AU53" s="111"/>
      <c r="AV53" s="108"/>
      <c r="AW53" s="485"/>
      <c r="AX53" s="486"/>
      <c r="AY53" s="486"/>
      <c r="AZ53" s="486"/>
      <c r="BA53" s="486"/>
      <c r="BB53" s="487"/>
    </row>
  </sheetData>
  <mergeCells count="159">
    <mergeCell ref="AP5:AU5"/>
    <mergeCell ref="AV5:AX5"/>
    <mergeCell ref="V1:AC1"/>
    <mergeCell ref="AD1:AE1"/>
    <mergeCell ref="AG1:AH1"/>
    <mergeCell ref="AI1:AS1"/>
    <mergeCell ref="AT1:BB1"/>
    <mergeCell ref="AQ3:AY3"/>
    <mergeCell ref="AP4:AU4"/>
    <mergeCell ref="AV4:AX4"/>
    <mergeCell ref="AP6:AU6"/>
    <mergeCell ref="AV6:AX6"/>
    <mergeCell ref="AP7:AU7"/>
    <mergeCell ref="AV7:AX7"/>
    <mergeCell ref="AP8:AU8"/>
    <mergeCell ref="AV8:AX8"/>
    <mergeCell ref="A21:G21"/>
    <mergeCell ref="H21:AV21"/>
    <mergeCell ref="AW21:BB21"/>
    <mergeCell ref="AY11:AZ11"/>
    <mergeCell ref="AP12:AU12"/>
    <mergeCell ref="AL10:AL14"/>
    <mergeCell ref="AV10:AX10"/>
    <mergeCell ref="AP10:AU10"/>
    <mergeCell ref="Y11:Z12"/>
    <mergeCell ref="AJ10:AJ12"/>
    <mergeCell ref="AY10:AZ10"/>
    <mergeCell ref="AG11:AG13"/>
    <mergeCell ref="AP11:AU11"/>
    <mergeCell ref="AV11:AX11"/>
    <mergeCell ref="AV12:AX12"/>
    <mergeCell ref="AJ13:AJ15"/>
    <mergeCell ref="AW22:BB22"/>
    <mergeCell ref="AJ16:AJ17"/>
    <mergeCell ref="AP9:AU9"/>
    <mergeCell ref="AV9:AX9"/>
    <mergeCell ref="AW28:BB28"/>
    <mergeCell ref="V29:X29"/>
    <mergeCell ref="S25:T25"/>
    <mergeCell ref="V25:X25"/>
    <mergeCell ref="AW27:BB27"/>
    <mergeCell ref="Z25:AA25"/>
    <mergeCell ref="H23:J23"/>
    <mergeCell ref="AW23:BB23"/>
    <mergeCell ref="V24:X24"/>
    <mergeCell ref="Z24:AA24"/>
    <mergeCell ref="AW24:BB24"/>
    <mergeCell ref="A24:G24"/>
    <mergeCell ref="C27:G27"/>
    <mergeCell ref="J27:M27"/>
    <mergeCell ref="O27:R27"/>
    <mergeCell ref="AA29:AB29"/>
    <mergeCell ref="A23:G23"/>
    <mergeCell ref="A26:G26"/>
    <mergeCell ref="AW26:BB26"/>
    <mergeCell ref="A25:G25"/>
    <mergeCell ref="J25:L25"/>
    <mergeCell ref="J24:L24"/>
    <mergeCell ref="N24:P24"/>
    <mergeCell ref="S24:T24"/>
    <mergeCell ref="N25:P25"/>
    <mergeCell ref="AW25:BB25"/>
    <mergeCell ref="A29:G29"/>
    <mergeCell ref="J29:L29"/>
    <mergeCell ref="N29:P29"/>
    <mergeCell ref="S29:T29"/>
    <mergeCell ref="AO29:AP29"/>
    <mergeCell ref="AW29:BB29"/>
    <mergeCell ref="AE29:AG29"/>
    <mergeCell ref="AI29:AK29"/>
    <mergeCell ref="AS29:AT29"/>
    <mergeCell ref="A32:G32"/>
    <mergeCell ref="H32:L32"/>
    <mergeCell ref="N32:P32"/>
    <mergeCell ref="R32:T32"/>
    <mergeCell ref="AE32:AF32"/>
    <mergeCell ref="AW30:BB30"/>
    <mergeCell ref="A31:G31"/>
    <mergeCell ref="H31:K31"/>
    <mergeCell ref="AW31:BB31"/>
    <mergeCell ref="AW32:BB32"/>
    <mergeCell ref="O33:Q33"/>
    <mergeCell ref="S33:U33"/>
    <mergeCell ref="AW33:BB33"/>
    <mergeCell ref="W32:X32"/>
    <mergeCell ref="Z32:AB32"/>
    <mergeCell ref="AI32:AK32"/>
    <mergeCell ref="AM32:AO32"/>
    <mergeCell ref="AS32:AT32"/>
    <mergeCell ref="AW34:BB34"/>
    <mergeCell ref="AW35:BB35"/>
    <mergeCell ref="H36:K36"/>
    <mergeCell ref="AW36:BB36"/>
    <mergeCell ref="H34:L34"/>
    <mergeCell ref="N34:P34"/>
    <mergeCell ref="R34:T34"/>
    <mergeCell ref="W34:X34"/>
    <mergeCell ref="W37:X37"/>
    <mergeCell ref="AW37:BB37"/>
    <mergeCell ref="A42:G42"/>
    <mergeCell ref="A45:G45"/>
    <mergeCell ref="I45:J45"/>
    <mergeCell ref="L45:M45"/>
    <mergeCell ref="AW38:BB38"/>
    <mergeCell ref="A39:G39"/>
    <mergeCell ref="AW39:BB39"/>
    <mergeCell ref="A37:G37"/>
    <mergeCell ref="H37:L37"/>
    <mergeCell ref="N37:P37"/>
    <mergeCell ref="R37:T37"/>
    <mergeCell ref="AW42:BB42"/>
    <mergeCell ref="C40:G40"/>
    <mergeCell ref="AW40:BB40"/>
    <mergeCell ref="AW41:BB41"/>
    <mergeCell ref="J40:M40"/>
    <mergeCell ref="O40:Q40"/>
    <mergeCell ref="U40:X40"/>
    <mergeCell ref="AB40:AD40"/>
    <mergeCell ref="R43:T43"/>
    <mergeCell ref="X43:Y43"/>
    <mergeCell ref="C44:G44"/>
    <mergeCell ref="AC44:AD44"/>
    <mergeCell ref="AW46:BB46"/>
    <mergeCell ref="A47:G47"/>
    <mergeCell ref="I47:J47"/>
    <mergeCell ref="L47:M47"/>
    <mergeCell ref="N47:P47"/>
    <mergeCell ref="S47:T47"/>
    <mergeCell ref="X47:Y47"/>
    <mergeCell ref="AW47:BB47"/>
    <mergeCell ref="H44:L44"/>
    <mergeCell ref="N44:P44"/>
    <mergeCell ref="S44:U44"/>
    <mergeCell ref="Z44:AA44"/>
    <mergeCell ref="C43:G43"/>
    <mergeCell ref="AW52:BB52"/>
    <mergeCell ref="AW53:BB53"/>
    <mergeCell ref="AW48:BB48"/>
    <mergeCell ref="AW43:BB43"/>
    <mergeCell ref="AW44:BB44"/>
    <mergeCell ref="H43:L43"/>
    <mergeCell ref="A49:G49"/>
    <mergeCell ref="I49:K49"/>
    <mergeCell ref="M49:N49"/>
    <mergeCell ref="AW49:BB49"/>
    <mergeCell ref="AM51:AN51"/>
    <mergeCell ref="AW51:BB51"/>
    <mergeCell ref="A50:G50"/>
    <mergeCell ref="AW50:BB50"/>
    <mergeCell ref="A51:G51"/>
    <mergeCell ref="J51:K51"/>
    <mergeCell ref="L51:N51"/>
    <mergeCell ref="Q51:S51"/>
    <mergeCell ref="W51:Y51"/>
    <mergeCell ref="AA51:AC51"/>
    <mergeCell ref="AF51:AG51"/>
    <mergeCell ref="AI51:AJ51"/>
    <mergeCell ref="AW45:BB45"/>
    <mergeCell ref="N43:P43"/>
  </mergeCells>
  <phoneticPr fontId="84" type="noConversion"/>
  <pageMargins left="0.75" right="0.75" top="1" bottom="1" header="0.5" footer="0.5"/>
  <pageSetup paperSize="9" orientation="portrait" r:id="rId1"/>
  <headerFooter alignWithMargins="0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>
    <tabColor indexed="8"/>
  </sheetPr>
  <dimension ref="A1:BB53"/>
  <sheetViews>
    <sheetView showGridLines="0" view="pageBreakPreview" zoomScaleNormal="100" zoomScaleSheetLayoutView="100" workbookViewId="0"/>
  </sheetViews>
  <sheetFormatPr defaultRowHeight="13.5"/>
  <cols>
    <col min="1" max="7" width="1.44140625" style="115" customWidth="1"/>
    <col min="8" max="48" width="1.33203125" style="115" customWidth="1"/>
    <col min="49" max="53" width="1.44140625" style="115" customWidth="1"/>
    <col min="54" max="54" width="0.77734375" style="115" customWidth="1"/>
    <col min="55" max="16384" width="8.88671875" style="115"/>
  </cols>
  <sheetData>
    <row r="1" spans="1:54" customFormat="1" ht="17.100000000000001" customHeight="1">
      <c r="A1" s="30" t="s">
        <v>134</v>
      </c>
      <c r="B1" s="31"/>
      <c r="C1" s="31"/>
      <c r="D1" s="31"/>
      <c r="E1" s="31"/>
      <c r="F1" s="32"/>
      <c r="G1" s="32"/>
      <c r="H1" s="32"/>
      <c r="I1" s="32"/>
      <c r="J1" s="32"/>
      <c r="K1" s="32"/>
      <c r="L1" s="33"/>
      <c r="M1" s="33"/>
      <c r="N1" s="32"/>
      <c r="O1" s="32"/>
      <c r="P1" s="32"/>
      <c r="Q1" s="32"/>
      <c r="R1" s="32"/>
      <c r="S1" s="32"/>
      <c r="T1" s="32"/>
      <c r="U1" s="32"/>
      <c r="V1" s="556" t="s">
        <v>94</v>
      </c>
      <c r="W1" s="556"/>
      <c r="X1" s="556"/>
      <c r="Y1" s="556"/>
      <c r="Z1" s="556"/>
      <c r="AA1" s="556"/>
      <c r="AB1" s="556"/>
      <c r="AC1" s="556"/>
      <c r="AD1" s="557">
        <v>0.6</v>
      </c>
      <c r="AE1" s="557"/>
      <c r="AF1" s="34" t="s">
        <v>9</v>
      </c>
      <c r="AG1" s="557">
        <v>0.6</v>
      </c>
      <c r="AH1" s="557"/>
      <c r="AI1" s="558"/>
      <c r="AJ1" s="558"/>
      <c r="AK1" s="558"/>
      <c r="AL1" s="558"/>
      <c r="AM1" s="558"/>
      <c r="AN1" s="558"/>
      <c r="AO1" s="558"/>
      <c r="AP1" s="558"/>
      <c r="AQ1" s="558"/>
      <c r="AR1" s="558"/>
      <c r="AS1" s="558"/>
      <c r="AT1" s="559"/>
      <c r="AU1" s="559"/>
      <c r="AV1" s="559"/>
      <c r="AW1" s="559"/>
      <c r="AX1" s="559"/>
      <c r="AY1" s="559"/>
      <c r="AZ1" s="559"/>
      <c r="BA1" s="559"/>
      <c r="BB1" s="560"/>
    </row>
    <row r="2" spans="1:54" customFormat="1" ht="11.25" customHeight="1">
      <c r="A2" s="35"/>
      <c r="B2" s="36"/>
      <c r="C2" s="36"/>
      <c r="D2" s="36"/>
      <c r="E2" s="36"/>
      <c r="F2" s="37"/>
      <c r="G2" s="38"/>
      <c r="H2" s="38"/>
      <c r="I2" s="38"/>
      <c r="J2" s="38"/>
      <c r="K2" s="38"/>
      <c r="L2" s="39"/>
      <c r="M2" s="39"/>
      <c r="N2" s="38"/>
      <c r="O2" s="38"/>
      <c r="P2" s="38"/>
      <c r="Q2" s="38"/>
      <c r="R2" s="38"/>
      <c r="S2" s="38"/>
      <c r="T2" s="38"/>
      <c r="U2" s="38"/>
      <c r="V2" s="40"/>
      <c r="W2" s="40"/>
      <c r="X2" s="40"/>
      <c r="Y2" s="40"/>
      <c r="Z2" s="40"/>
      <c r="AA2" s="40"/>
      <c r="AB2" s="40"/>
      <c r="AC2" s="40"/>
      <c r="AD2" s="41"/>
      <c r="AE2" s="41"/>
      <c r="AF2" s="42"/>
      <c r="AG2" s="41"/>
      <c r="AH2" s="41"/>
      <c r="AI2" s="43"/>
      <c r="AJ2" s="43"/>
      <c r="AK2" s="43"/>
      <c r="AL2" s="43"/>
      <c r="AM2" s="43"/>
      <c r="AN2" s="43"/>
      <c r="AO2" s="43"/>
      <c r="AP2" s="43"/>
      <c r="AQ2" s="43"/>
      <c r="AR2" s="43"/>
      <c r="AS2" s="43"/>
      <c r="AT2" s="44"/>
      <c r="AU2" s="44"/>
      <c r="AV2" s="44"/>
      <c r="AW2" s="44"/>
      <c r="AX2" s="44"/>
      <c r="AY2" s="44"/>
      <c r="AZ2" s="44"/>
      <c r="BA2" s="45"/>
      <c r="BB2" s="46"/>
    </row>
    <row r="3" spans="1:54" customFormat="1" ht="11.45" customHeight="1">
      <c r="A3" s="35"/>
      <c r="B3" s="47"/>
      <c r="C3" s="47"/>
      <c r="D3" s="47"/>
      <c r="E3" s="47"/>
      <c r="F3" s="47"/>
      <c r="G3" s="47"/>
      <c r="H3" s="47"/>
      <c r="I3" s="47"/>
      <c r="J3" s="47"/>
      <c r="K3" s="47"/>
      <c r="L3" s="47"/>
      <c r="M3" s="47"/>
      <c r="N3" s="47"/>
      <c r="O3" s="47"/>
      <c r="P3" s="47"/>
      <c r="Q3" s="47"/>
      <c r="R3" s="47"/>
      <c r="S3" s="47"/>
      <c r="T3" s="47"/>
      <c r="U3" s="47"/>
      <c r="V3" s="47"/>
      <c r="W3" s="47"/>
      <c r="X3" s="47"/>
      <c r="Y3" s="47"/>
      <c r="Z3" s="47"/>
      <c r="AA3" s="47"/>
      <c r="AB3" s="47"/>
      <c r="AC3" s="47"/>
      <c r="AD3" s="47"/>
      <c r="AE3" s="47"/>
      <c r="AF3" s="47"/>
      <c r="AG3" s="47"/>
      <c r="AH3" s="47"/>
      <c r="AI3" s="47"/>
      <c r="AJ3" s="47"/>
      <c r="AK3" s="47"/>
      <c r="AL3" s="47"/>
      <c r="AM3" s="47"/>
      <c r="AN3" s="47"/>
      <c r="AO3" s="47"/>
      <c r="AP3" s="47"/>
      <c r="AQ3" s="561" t="s">
        <v>167</v>
      </c>
      <c r="AR3" s="561"/>
      <c r="AS3" s="561"/>
      <c r="AT3" s="561"/>
      <c r="AU3" s="561"/>
      <c r="AV3" s="561"/>
      <c r="AW3" s="561"/>
      <c r="AX3" s="561"/>
      <c r="AY3" s="561"/>
      <c r="AZ3" s="48"/>
      <c r="BA3" s="47"/>
      <c r="BB3" s="49"/>
    </row>
    <row r="4" spans="1:54" customFormat="1" ht="11.45" customHeight="1">
      <c r="A4" s="35"/>
      <c r="B4" s="47"/>
      <c r="C4" s="47"/>
      <c r="D4" s="47"/>
      <c r="E4" s="47"/>
      <c r="F4" s="47"/>
      <c r="G4" s="47"/>
      <c r="H4" s="47"/>
      <c r="I4" s="47"/>
      <c r="J4" s="47"/>
      <c r="K4" s="47"/>
      <c r="L4" s="47"/>
      <c r="M4" s="47"/>
      <c r="N4" s="50">
        <f>F6+K6+N6+S6+W6</f>
        <v>2.5</v>
      </c>
      <c r="O4" s="51"/>
      <c r="P4" s="51"/>
      <c r="Q4" s="51"/>
      <c r="R4" s="51"/>
      <c r="S4" s="47"/>
      <c r="T4" s="47"/>
      <c r="U4" s="47"/>
      <c r="V4" s="47"/>
      <c r="W4" s="47"/>
      <c r="X4" s="47"/>
      <c r="Y4" s="47"/>
      <c r="Z4" s="47"/>
      <c r="AA4" s="47"/>
      <c r="AB4" s="47"/>
      <c r="AC4" s="47"/>
      <c r="AD4" s="47"/>
      <c r="AE4" s="47"/>
      <c r="AF4" s="47"/>
      <c r="AG4" s="47"/>
      <c r="AH4" s="47"/>
      <c r="AI4" s="47"/>
      <c r="AJ4" s="47"/>
      <c r="AK4" s="47"/>
      <c r="AL4" s="47"/>
      <c r="AM4" s="47"/>
      <c r="AN4" s="47"/>
      <c r="AO4" s="47"/>
      <c r="AP4" s="543" t="s">
        <v>156</v>
      </c>
      <c r="AQ4" s="543"/>
      <c r="AR4" s="543"/>
      <c r="AS4" s="543"/>
      <c r="AT4" s="543"/>
      <c r="AU4" s="543"/>
      <c r="AV4" s="539">
        <f>AD1</f>
        <v>0.6</v>
      </c>
      <c r="AW4" s="539"/>
      <c r="AX4" s="539"/>
      <c r="AY4" s="52" t="s">
        <v>15</v>
      </c>
      <c r="AZ4" s="52"/>
      <c r="BA4" s="47"/>
      <c r="BB4" s="49"/>
    </row>
    <row r="5" spans="1:54" customFormat="1" ht="11.45" customHeight="1">
      <c r="A5" s="35"/>
      <c r="B5" s="47"/>
      <c r="C5" s="47"/>
      <c r="D5" s="47"/>
      <c r="E5" s="47"/>
      <c r="F5" s="47"/>
      <c r="G5" s="47"/>
      <c r="H5" s="47"/>
      <c r="I5" s="47"/>
      <c r="J5" s="47"/>
      <c r="K5" s="47"/>
      <c r="L5" s="47"/>
      <c r="M5" s="47"/>
      <c r="N5" s="47"/>
      <c r="O5" s="47"/>
      <c r="P5" s="47"/>
      <c r="Q5" s="47"/>
      <c r="R5" s="47"/>
      <c r="S5" s="47"/>
      <c r="T5" s="47"/>
      <c r="U5" s="47"/>
      <c r="V5" s="47"/>
      <c r="W5" s="47"/>
      <c r="X5" s="47"/>
      <c r="Y5" s="47"/>
      <c r="Z5" s="47"/>
      <c r="AA5" s="47"/>
      <c r="AB5" s="47"/>
      <c r="AC5" s="47"/>
      <c r="AD5" s="47"/>
      <c r="AE5" s="47"/>
      <c r="AF5" s="47"/>
      <c r="AG5" s="47"/>
      <c r="AH5" s="47"/>
      <c r="AI5" s="47"/>
      <c r="AJ5" s="47"/>
      <c r="AK5" s="47"/>
      <c r="AL5" s="47"/>
      <c r="AM5" s="47"/>
      <c r="AN5" s="47"/>
      <c r="AO5" s="47"/>
      <c r="AP5" s="543" t="s">
        <v>159</v>
      </c>
      <c r="AQ5" s="543"/>
      <c r="AR5" s="543"/>
      <c r="AS5" s="543"/>
      <c r="AT5" s="543"/>
      <c r="AU5" s="543"/>
      <c r="AV5" s="539">
        <f>AG1</f>
        <v>0.6</v>
      </c>
      <c r="AW5" s="539"/>
      <c r="AX5" s="539"/>
      <c r="AY5" s="52" t="s">
        <v>15</v>
      </c>
      <c r="AZ5" s="52"/>
      <c r="BA5" s="47"/>
      <c r="BB5" s="49"/>
    </row>
    <row r="6" spans="1:54" customFormat="1" ht="11.45" customHeight="1">
      <c r="A6" s="35"/>
      <c r="B6" s="47"/>
      <c r="C6" s="47"/>
      <c r="D6" s="47"/>
      <c r="E6" s="47"/>
      <c r="F6" s="53">
        <f>(AG11*0.5)+I17</f>
        <v>0.8</v>
      </c>
      <c r="G6" s="53"/>
      <c r="H6" s="53"/>
      <c r="I6" s="53"/>
      <c r="J6" s="54"/>
      <c r="K6" s="53">
        <f>AV6</f>
        <v>0.15</v>
      </c>
      <c r="L6" s="53"/>
      <c r="M6" s="53"/>
      <c r="N6" s="53">
        <f>AD1</f>
        <v>0.6</v>
      </c>
      <c r="O6" s="53"/>
      <c r="P6" s="53"/>
      <c r="Q6" s="53"/>
      <c r="R6" s="53"/>
      <c r="S6" s="53">
        <f>AV6</f>
        <v>0.15</v>
      </c>
      <c r="T6" s="55"/>
      <c r="U6" s="53"/>
      <c r="V6" s="54"/>
      <c r="W6" s="53">
        <f>(AG11*0.5)+U17</f>
        <v>0.8</v>
      </c>
      <c r="X6" s="53"/>
      <c r="Y6" s="51"/>
      <c r="Z6" s="51"/>
      <c r="AA6" s="47"/>
      <c r="AB6" s="47"/>
      <c r="AC6" s="47"/>
      <c r="AD6" s="47"/>
      <c r="AE6" s="47"/>
      <c r="AF6" s="47"/>
      <c r="AG6" s="47"/>
      <c r="AH6" s="47"/>
      <c r="AI6" s="47"/>
      <c r="AJ6" s="47"/>
      <c r="AK6" s="47"/>
      <c r="AL6" s="47"/>
      <c r="AM6" s="47"/>
      <c r="AN6" s="47"/>
      <c r="AO6" s="47"/>
      <c r="AP6" s="543" t="s">
        <v>157</v>
      </c>
      <c r="AQ6" s="543"/>
      <c r="AR6" s="543"/>
      <c r="AS6" s="543"/>
      <c r="AT6" s="543"/>
      <c r="AU6" s="543"/>
      <c r="AV6" s="541">
        <v>0.15</v>
      </c>
      <c r="AW6" s="541"/>
      <c r="AX6" s="541"/>
      <c r="AY6" s="52" t="s">
        <v>15</v>
      </c>
      <c r="AZ6" s="52"/>
      <c r="BA6" s="47"/>
      <c r="BB6" s="49"/>
    </row>
    <row r="7" spans="1:54" customFormat="1" ht="11.45" customHeight="1">
      <c r="A7" s="35"/>
      <c r="B7" s="47"/>
      <c r="C7" s="47"/>
      <c r="D7" s="47"/>
      <c r="E7" s="47"/>
      <c r="F7" s="47"/>
      <c r="G7" s="47"/>
      <c r="H7" s="47"/>
      <c r="I7" s="47"/>
      <c r="J7" s="47"/>
      <c r="K7" s="47"/>
      <c r="L7" s="47"/>
      <c r="M7" s="47"/>
      <c r="N7" s="47"/>
      <c r="O7" s="47"/>
      <c r="P7" s="47"/>
      <c r="Q7" s="47"/>
      <c r="R7" s="47"/>
      <c r="S7" s="47"/>
      <c r="T7" s="47"/>
      <c r="U7" s="47"/>
      <c r="V7" s="47"/>
      <c r="W7" s="47"/>
      <c r="X7" s="47"/>
      <c r="Y7" s="47"/>
      <c r="Z7" s="47"/>
      <c r="AA7" s="47"/>
      <c r="AB7" s="47"/>
      <c r="AC7" s="47"/>
      <c r="AD7" s="47"/>
      <c r="AE7" s="47"/>
      <c r="AF7" s="47"/>
      <c r="AG7" s="47"/>
      <c r="AH7" s="47"/>
      <c r="AI7" s="47"/>
      <c r="AJ7" s="47"/>
      <c r="AK7" s="47"/>
      <c r="AL7" s="47"/>
      <c r="AM7" s="47"/>
      <c r="AN7" s="47"/>
      <c r="AO7" s="47"/>
      <c r="AP7" s="543" t="s">
        <v>160</v>
      </c>
      <c r="AQ7" s="543"/>
      <c r="AR7" s="543"/>
      <c r="AS7" s="543"/>
      <c r="AT7" s="543"/>
      <c r="AU7" s="543"/>
      <c r="AV7" s="541">
        <v>0.15</v>
      </c>
      <c r="AW7" s="541"/>
      <c r="AX7" s="541"/>
      <c r="AY7" s="52" t="s">
        <v>15</v>
      </c>
      <c r="AZ7" s="52"/>
      <c r="BA7" s="47"/>
      <c r="BB7" s="49"/>
    </row>
    <row r="8" spans="1:54" customFormat="1" ht="11.45" customHeight="1">
      <c r="A8" s="35"/>
      <c r="B8" s="47"/>
      <c r="C8" s="47"/>
      <c r="D8" s="47"/>
      <c r="E8" s="47"/>
      <c r="F8" s="47"/>
      <c r="G8" s="47"/>
      <c r="H8" s="47"/>
      <c r="I8" s="47"/>
      <c r="J8" s="47"/>
      <c r="K8" s="47"/>
      <c r="L8" s="47"/>
      <c r="M8" s="47"/>
      <c r="N8" s="47"/>
      <c r="O8" s="47"/>
      <c r="P8" s="47"/>
      <c r="Q8" s="47"/>
      <c r="R8" s="47"/>
      <c r="S8" s="47"/>
      <c r="T8" s="47"/>
      <c r="U8" s="47"/>
      <c r="V8" s="47"/>
      <c r="W8" s="47"/>
      <c r="X8" s="47"/>
      <c r="Y8" s="47"/>
      <c r="Z8" s="47"/>
      <c r="AA8" s="47"/>
      <c r="AB8" s="47"/>
      <c r="AC8" s="47"/>
      <c r="AD8" s="47"/>
      <c r="AE8" s="47"/>
      <c r="AF8" s="47"/>
      <c r="AG8" s="47"/>
      <c r="AH8" s="47"/>
      <c r="AI8" s="47"/>
      <c r="AJ8" s="47"/>
      <c r="AK8" s="47"/>
      <c r="AL8" s="47"/>
      <c r="AM8" s="47"/>
      <c r="AN8" s="47"/>
      <c r="AO8" s="47"/>
      <c r="AP8" s="543" t="s">
        <v>155</v>
      </c>
      <c r="AQ8" s="543"/>
      <c r="AR8" s="543"/>
      <c r="AS8" s="543"/>
      <c r="AT8" s="543"/>
      <c r="AU8" s="543"/>
      <c r="AV8" s="541">
        <v>0.15</v>
      </c>
      <c r="AW8" s="541"/>
      <c r="AX8" s="541"/>
      <c r="AY8" s="52" t="s">
        <v>15</v>
      </c>
      <c r="AZ8" s="52"/>
      <c r="BA8" s="47"/>
      <c r="BB8" s="49"/>
    </row>
    <row r="9" spans="1:54" customFormat="1" ht="11.45" customHeight="1">
      <c r="A9" s="35"/>
      <c r="B9" s="47"/>
      <c r="C9" s="47"/>
      <c r="D9" s="47"/>
      <c r="E9" s="47"/>
      <c r="F9" s="47"/>
      <c r="G9" s="47"/>
      <c r="H9" s="47"/>
      <c r="I9" s="47"/>
      <c r="J9" s="47"/>
      <c r="K9" s="47"/>
      <c r="L9" s="47"/>
      <c r="M9" s="47"/>
      <c r="N9" s="47"/>
      <c r="O9" s="47"/>
      <c r="P9" s="47"/>
      <c r="Q9" s="47"/>
      <c r="R9" s="47"/>
      <c r="S9" s="47"/>
      <c r="T9" s="47"/>
      <c r="U9" s="47"/>
      <c r="V9" s="47"/>
      <c r="W9" s="47"/>
      <c r="X9" s="47"/>
      <c r="Y9" s="47"/>
      <c r="Z9" s="47"/>
      <c r="AA9" s="47"/>
      <c r="AB9" s="47"/>
      <c r="AC9" s="47"/>
      <c r="AD9" s="47"/>
      <c r="AE9" s="47"/>
      <c r="AF9" s="47"/>
      <c r="AG9" s="47"/>
      <c r="AH9" s="47"/>
      <c r="AI9" s="47"/>
      <c r="AJ9" s="47"/>
      <c r="AK9" s="47"/>
      <c r="AL9" s="47"/>
      <c r="AM9" s="47"/>
      <c r="AN9" s="47"/>
      <c r="AO9" s="47"/>
      <c r="AP9" s="543" t="s">
        <v>125</v>
      </c>
      <c r="AQ9" s="543"/>
      <c r="AR9" s="543"/>
      <c r="AS9" s="543"/>
      <c r="AT9" s="543"/>
      <c r="AU9" s="543"/>
      <c r="AV9" s="541">
        <v>0</v>
      </c>
      <c r="AW9" s="541"/>
      <c r="AX9" s="541"/>
      <c r="AY9" s="52" t="s">
        <v>15</v>
      </c>
      <c r="AZ9" s="52"/>
      <c r="BA9" s="47"/>
      <c r="BB9" s="49"/>
    </row>
    <row r="10" spans="1:54" customFormat="1" ht="11.45" customHeight="1">
      <c r="A10" s="35"/>
      <c r="B10" s="47"/>
      <c r="C10" s="47"/>
      <c r="D10" s="47"/>
      <c r="E10" s="47"/>
      <c r="F10" s="47"/>
      <c r="G10" s="47"/>
      <c r="H10" s="47"/>
      <c r="I10" s="47"/>
      <c r="J10" s="47"/>
      <c r="K10" s="47"/>
      <c r="L10" s="47"/>
      <c r="M10" s="47"/>
      <c r="N10" s="47"/>
      <c r="O10" s="47"/>
      <c r="P10" s="47"/>
      <c r="Q10" s="47"/>
      <c r="R10" s="47"/>
      <c r="S10" s="47"/>
      <c r="T10" s="47"/>
      <c r="U10" s="47"/>
      <c r="V10" s="47"/>
      <c r="W10" s="47"/>
      <c r="X10" s="47"/>
      <c r="Y10" s="57"/>
      <c r="Z10" s="57"/>
      <c r="AA10" s="57"/>
      <c r="AB10" s="47"/>
      <c r="AC10" s="47"/>
      <c r="AD10" s="47"/>
      <c r="AE10" s="47"/>
      <c r="AF10" s="47"/>
      <c r="AG10" s="58"/>
      <c r="AH10" s="47"/>
      <c r="AI10" s="58"/>
      <c r="AJ10" s="542">
        <f>AV5</f>
        <v>0.6</v>
      </c>
      <c r="AK10" s="58"/>
      <c r="AL10" s="545">
        <f>AJ13+AJ10</f>
        <v>0.75</v>
      </c>
      <c r="AM10" s="58"/>
      <c r="AN10" s="47"/>
      <c r="AO10" s="47"/>
      <c r="AP10" s="543"/>
      <c r="AQ10" s="543"/>
      <c r="AR10" s="543"/>
      <c r="AS10" s="543"/>
      <c r="AT10" s="543"/>
      <c r="AU10" s="543"/>
      <c r="AV10" s="544"/>
      <c r="AW10" s="544"/>
      <c r="AX10" s="544"/>
      <c r="AY10" s="553"/>
      <c r="AZ10" s="553"/>
      <c r="BA10" s="47"/>
      <c r="BB10" s="49"/>
    </row>
    <row r="11" spans="1:54" customFormat="1" ht="11.45" customHeight="1">
      <c r="A11" s="35"/>
      <c r="B11" s="47"/>
      <c r="C11" s="47"/>
      <c r="D11" s="47"/>
      <c r="E11" s="47"/>
      <c r="F11" s="47"/>
      <c r="G11" s="47"/>
      <c r="H11" s="47"/>
      <c r="I11" s="47"/>
      <c r="J11" s="47"/>
      <c r="K11" s="47"/>
      <c r="L11" s="47"/>
      <c r="M11" s="47"/>
      <c r="N11" s="47"/>
      <c r="O11" s="47"/>
      <c r="P11" s="47"/>
      <c r="Q11" s="47"/>
      <c r="R11" s="47"/>
      <c r="S11" s="47"/>
      <c r="T11" s="47"/>
      <c r="U11" s="47"/>
      <c r="V11" s="47"/>
      <c r="W11" s="47"/>
      <c r="X11" s="47"/>
      <c r="Y11" s="554" t="s">
        <v>25</v>
      </c>
      <c r="Z11" s="555"/>
      <c r="AA11" s="57"/>
      <c r="AB11" s="47"/>
      <c r="AC11" s="47"/>
      <c r="AD11" s="47"/>
      <c r="AE11" s="47"/>
      <c r="AF11" s="47"/>
      <c r="AG11" s="542">
        <f>AJ10+AJ13+AJ16</f>
        <v>0.8</v>
      </c>
      <c r="AH11" s="47"/>
      <c r="AI11" s="58"/>
      <c r="AJ11" s="542"/>
      <c r="AK11" s="58"/>
      <c r="AL11" s="545"/>
      <c r="AM11" s="58"/>
      <c r="AN11" s="47"/>
      <c r="AO11" s="47"/>
      <c r="AP11" s="543"/>
      <c r="AQ11" s="543"/>
      <c r="AR11" s="543"/>
      <c r="AS11" s="543"/>
      <c r="AT11" s="543"/>
      <c r="AU11" s="543"/>
      <c r="AV11" s="544"/>
      <c r="AW11" s="544"/>
      <c r="AX11" s="544"/>
      <c r="AY11" s="553"/>
      <c r="AZ11" s="553"/>
      <c r="BA11" s="47"/>
      <c r="BB11" s="49"/>
    </row>
    <row r="12" spans="1:54" customFormat="1" ht="11.45" customHeight="1">
      <c r="A12" s="35"/>
      <c r="B12" s="47"/>
      <c r="C12" s="47"/>
      <c r="D12" s="47"/>
      <c r="E12" s="47"/>
      <c r="F12" s="47"/>
      <c r="G12" s="47"/>
      <c r="H12" s="47"/>
      <c r="I12" s="47"/>
      <c r="J12" s="47"/>
      <c r="K12" s="47"/>
      <c r="L12" s="47"/>
      <c r="M12" s="47"/>
      <c r="N12" s="47"/>
      <c r="O12" s="47"/>
      <c r="P12" s="47"/>
      <c r="Q12" s="47"/>
      <c r="R12" s="47"/>
      <c r="S12" s="47"/>
      <c r="T12" s="47"/>
      <c r="U12" s="47"/>
      <c r="V12" s="47"/>
      <c r="W12" s="47"/>
      <c r="X12" s="47"/>
      <c r="Y12" s="555"/>
      <c r="Z12" s="555"/>
      <c r="AA12" s="47"/>
      <c r="AB12" s="47"/>
      <c r="AC12" s="47"/>
      <c r="AD12" s="47"/>
      <c r="AE12" s="47"/>
      <c r="AF12" s="47"/>
      <c r="AG12" s="542"/>
      <c r="AH12" s="47"/>
      <c r="AI12" s="58"/>
      <c r="AJ12" s="542"/>
      <c r="AK12" s="58"/>
      <c r="AL12" s="545"/>
      <c r="AM12" s="58"/>
      <c r="AN12" s="47"/>
      <c r="AO12" s="47"/>
      <c r="AP12" s="543"/>
      <c r="AQ12" s="543"/>
      <c r="AR12" s="543"/>
      <c r="AS12" s="543"/>
      <c r="AT12" s="543"/>
      <c r="AU12" s="543"/>
      <c r="AV12" s="541"/>
      <c r="AW12" s="541"/>
      <c r="AX12" s="541"/>
      <c r="AY12" s="52"/>
      <c r="AZ12" s="52"/>
      <c r="BA12" s="47"/>
      <c r="BB12" s="49"/>
    </row>
    <row r="13" spans="1:54" customFormat="1" ht="11.45" customHeight="1">
      <c r="A13" s="35"/>
      <c r="B13" s="47"/>
      <c r="C13" s="47"/>
      <c r="D13" s="47"/>
      <c r="E13" s="47"/>
      <c r="F13" s="47"/>
      <c r="G13" s="47"/>
      <c r="H13" s="47"/>
      <c r="I13" s="47"/>
      <c r="J13" s="47"/>
      <c r="K13" s="47"/>
      <c r="L13" s="47"/>
      <c r="M13" s="47"/>
      <c r="N13" s="47"/>
      <c r="O13" s="47"/>
      <c r="P13" s="47"/>
      <c r="Q13" s="47"/>
      <c r="R13" s="47"/>
      <c r="S13" s="47"/>
      <c r="T13" s="47"/>
      <c r="U13" s="47"/>
      <c r="V13" s="47"/>
      <c r="W13" s="47"/>
      <c r="X13" s="47"/>
      <c r="Y13" s="47"/>
      <c r="Z13" s="47"/>
      <c r="AA13" s="47"/>
      <c r="AB13" s="47"/>
      <c r="AC13" s="47"/>
      <c r="AD13" s="47"/>
      <c r="AE13" s="47"/>
      <c r="AF13" s="47"/>
      <c r="AG13" s="542"/>
      <c r="AH13" s="47"/>
      <c r="AI13" s="58"/>
      <c r="AJ13" s="545">
        <f>AV8</f>
        <v>0.15</v>
      </c>
      <c r="AK13" s="58"/>
      <c r="AL13" s="545"/>
      <c r="AM13" s="58"/>
      <c r="AN13" s="47"/>
      <c r="AO13" s="47"/>
      <c r="AP13" s="47"/>
      <c r="AQ13" s="47"/>
      <c r="AR13" s="52"/>
      <c r="AS13" s="52"/>
      <c r="AT13" s="52"/>
      <c r="AU13" s="52"/>
      <c r="AV13" s="56"/>
      <c r="AW13" s="56"/>
      <c r="AX13" s="56"/>
      <c r="AY13" s="52"/>
      <c r="AZ13" s="52"/>
      <c r="BA13" s="47"/>
      <c r="BB13" s="49"/>
    </row>
    <row r="14" spans="1:54" customFormat="1" ht="11.45" customHeight="1">
      <c r="A14" s="35"/>
      <c r="B14" s="47"/>
      <c r="C14" s="47"/>
      <c r="D14" s="47"/>
      <c r="E14" s="47"/>
      <c r="F14" s="47"/>
      <c r="G14" s="47"/>
      <c r="H14" s="47"/>
      <c r="I14" s="47"/>
      <c r="J14" s="47"/>
      <c r="K14" s="47"/>
      <c r="L14" s="47"/>
      <c r="M14" s="47"/>
      <c r="N14" s="47"/>
      <c r="O14" s="47"/>
      <c r="P14" s="47"/>
      <c r="Q14" s="47"/>
      <c r="R14" s="47"/>
      <c r="S14" s="47"/>
      <c r="T14" s="47"/>
      <c r="U14" s="47"/>
      <c r="V14" s="47"/>
      <c r="W14" s="47"/>
      <c r="X14" s="47"/>
      <c r="Y14" s="47"/>
      <c r="Z14" s="47"/>
      <c r="AA14" s="47"/>
      <c r="AB14" s="47"/>
      <c r="AC14" s="47"/>
      <c r="AD14" s="47"/>
      <c r="AE14" s="47"/>
      <c r="AF14" s="47"/>
      <c r="AG14" s="58"/>
      <c r="AH14" s="47"/>
      <c r="AI14" s="58"/>
      <c r="AJ14" s="545"/>
      <c r="AK14" s="58"/>
      <c r="AL14" s="545"/>
      <c r="AM14" s="58"/>
      <c r="AN14" s="47"/>
      <c r="AO14" s="47"/>
      <c r="AP14" s="47"/>
      <c r="AQ14" s="47"/>
      <c r="AR14" s="52"/>
      <c r="AS14" s="52"/>
      <c r="AT14" s="52"/>
      <c r="AU14" s="52"/>
      <c r="AV14" s="56"/>
      <c r="AW14" s="56"/>
      <c r="AX14" s="56"/>
      <c r="AY14" s="52"/>
      <c r="AZ14" s="52"/>
      <c r="BA14" s="47"/>
      <c r="BB14" s="49"/>
    </row>
    <row r="15" spans="1:54" customFormat="1" ht="11.45" customHeight="1">
      <c r="A15" s="35"/>
      <c r="B15" s="47"/>
      <c r="C15" s="47"/>
      <c r="D15" s="47"/>
      <c r="E15" s="47"/>
      <c r="F15" s="47"/>
      <c r="G15" s="47"/>
      <c r="H15" s="47"/>
      <c r="I15" s="47"/>
      <c r="J15" s="47"/>
      <c r="K15" s="47"/>
      <c r="L15" s="47"/>
      <c r="M15" s="47"/>
      <c r="N15" s="47"/>
      <c r="O15" s="47"/>
      <c r="P15" s="47"/>
      <c r="Q15" s="47"/>
      <c r="R15" s="47"/>
      <c r="S15" s="47"/>
      <c r="T15" s="47"/>
      <c r="U15" s="47"/>
      <c r="V15" s="47"/>
      <c r="W15" s="47"/>
      <c r="X15" s="47"/>
      <c r="Y15" s="47"/>
      <c r="Z15" s="47"/>
      <c r="AA15" s="47"/>
      <c r="AB15" s="47"/>
      <c r="AC15" s="47"/>
      <c r="AD15" s="47"/>
      <c r="AE15" s="47"/>
      <c r="AF15" s="47"/>
      <c r="AG15" s="58"/>
      <c r="AH15" s="47"/>
      <c r="AI15" s="47"/>
      <c r="AJ15" s="545"/>
      <c r="AK15" s="58"/>
      <c r="AL15" s="47"/>
      <c r="AM15" s="47"/>
      <c r="AN15" s="47"/>
      <c r="AO15" s="47"/>
      <c r="AP15" s="47"/>
      <c r="AQ15" s="47"/>
      <c r="AR15" s="52"/>
      <c r="AS15" s="52"/>
      <c r="AT15" s="52"/>
      <c r="AU15" s="52"/>
      <c r="AV15" s="56"/>
      <c r="AW15" s="56"/>
      <c r="AX15" s="56"/>
      <c r="AY15" s="52"/>
      <c r="AZ15" s="52"/>
      <c r="BA15" s="47"/>
      <c r="BB15" s="49"/>
    </row>
    <row r="16" spans="1:54" customFormat="1" ht="11.45" customHeight="1">
      <c r="A16" s="35"/>
      <c r="B16" s="47"/>
      <c r="C16" s="47"/>
      <c r="D16" s="47"/>
      <c r="E16" s="47"/>
      <c r="F16" s="47"/>
      <c r="G16" s="47"/>
      <c r="H16" s="47"/>
      <c r="I16" s="47"/>
      <c r="J16" s="47"/>
      <c r="K16" s="47"/>
      <c r="L16" s="47"/>
      <c r="M16" s="47"/>
      <c r="N16" s="47"/>
      <c r="O16" s="47"/>
      <c r="P16" s="47"/>
      <c r="Q16" s="47"/>
      <c r="R16" s="47"/>
      <c r="S16" s="47"/>
      <c r="T16" s="47"/>
      <c r="U16" s="47"/>
      <c r="V16" s="47"/>
      <c r="W16" s="47"/>
      <c r="X16" s="47"/>
      <c r="Y16" s="47"/>
      <c r="Z16" s="47"/>
      <c r="AA16" s="47"/>
      <c r="AB16" s="47"/>
      <c r="AC16" s="47"/>
      <c r="AD16" s="47"/>
      <c r="AE16" s="47"/>
      <c r="AF16" s="47"/>
      <c r="AG16" s="58"/>
      <c r="AH16" s="47"/>
      <c r="AI16" s="47"/>
      <c r="AJ16" s="549">
        <v>0.05</v>
      </c>
      <c r="AK16" s="58"/>
      <c r="AL16" s="47"/>
      <c r="AM16" s="47"/>
      <c r="AN16" s="47"/>
      <c r="AO16" s="47"/>
      <c r="AP16" s="47"/>
      <c r="AQ16" s="47"/>
      <c r="AR16" s="60"/>
      <c r="AS16" s="52"/>
      <c r="AT16" s="52"/>
      <c r="AU16" s="52"/>
      <c r="AV16" s="56"/>
      <c r="AW16" s="56"/>
      <c r="AX16" s="56"/>
      <c r="AY16" s="52"/>
      <c r="AZ16" s="52"/>
      <c r="BA16" s="47"/>
      <c r="BB16" s="49"/>
    </row>
    <row r="17" spans="1:54" customFormat="1" ht="11.45" customHeight="1">
      <c r="A17" s="35"/>
      <c r="B17" s="47"/>
      <c r="C17" s="47"/>
      <c r="D17" s="47"/>
      <c r="E17" s="47"/>
      <c r="F17" s="47"/>
      <c r="G17" s="47"/>
      <c r="H17" s="47"/>
      <c r="I17" s="61">
        <v>0.4</v>
      </c>
      <c r="J17" s="51"/>
      <c r="K17" s="51"/>
      <c r="L17" s="47"/>
      <c r="M17" s="47"/>
      <c r="N17" s="53">
        <f>AD1</f>
        <v>0.6</v>
      </c>
      <c r="O17" s="51"/>
      <c r="P17" s="51"/>
      <c r="Q17" s="51"/>
      <c r="R17" s="51"/>
      <c r="S17" s="47"/>
      <c r="T17" s="47"/>
      <c r="U17" s="61">
        <v>0.4</v>
      </c>
      <c r="V17" s="51"/>
      <c r="W17" s="51"/>
      <c r="X17" s="47"/>
      <c r="Y17" s="47"/>
      <c r="Z17" s="47"/>
      <c r="AA17" s="47"/>
      <c r="AB17" s="47"/>
      <c r="AC17" s="47"/>
      <c r="AD17" s="47"/>
      <c r="AE17" s="47"/>
      <c r="AF17" s="47"/>
      <c r="AG17" s="58"/>
      <c r="AH17" s="47"/>
      <c r="AI17" s="47"/>
      <c r="AJ17" s="549"/>
      <c r="AK17" s="58"/>
      <c r="AL17" s="47"/>
      <c r="AM17" s="47"/>
      <c r="AN17" s="47"/>
      <c r="AO17" s="47"/>
      <c r="AP17" s="47"/>
      <c r="AQ17" s="47"/>
      <c r="AR17" s="60"/>
      <c r="AS17" s="52"/>
      <c r="AT17" s="52"/>
      <c r="AU17" s="52"/>
      <c r="AV17" s="56"/>
      <c r="AW17" s="56"/>
      <c r="AX17" s="56"/>
      <c r="AY17" s="52"/>
      <c r="AZ17" s="52"/>
      <c r="BA17" s="47"/>
      <c r="BB17" s="49"/>
    </row>
    <row r="18" spans="1:54" customFormat="1" ht="11.45" customHeight="1">
      <c r="A18" s="35"/>
      <c r="B18" s="47"/>
      <c r="C18" s="47"/>
      <c r="D18" s="47"/>
      <c r="E18" s="47"/>
      <c r="F18" s="47"/>
      <c r="G18" s="47"/>
      <c r="H18" s="47"/>
      <c r="I18" s="47"/>
      <c r="J18" s="47"/>
      <c r="K18" s="53">
        <f>AV7</f>
        <v>0.15</v>
      </c>
      <c r="L18" s="51"/>
      <c r="M18" s="51"/>
      <c r="N18" s="47"/>
      <c r="O18" s="47"/>
      <c r="P18" s="47"/>
      <c r="Q18" s="47"/>
      <c r="R18" s="47"/>
      <c r="S18" s="53">
        <f>AV7</f>
        <v>0.15</v>
      </c>
      <c r="T18" s="51"/>
      <c r="U18" s="51"/>
      <c r="V18" s="47"/>
      <c r="W18" s="47"/>
      <c r="X18" s="47"/>
      <c r="Y18" s="47"/>
      <c r="Z18" s="47"/>
      <c r="AA18" s="47"/>
      <c r="AB18" s="47"/>
      <c r="AC18" s="47"/>
      <c r="AD18" s="47"/>
      <c r="AE18" s="47"/>
      <c r="AF18" s="47"/>
      <c r="AG18" s="47"/>
      <c r="AH18" s="47"/>
      <c r="AI18" s="47"/>
      <c r="AJ18" s="47"/>
      <c r="AK18" s="47"/>
      <c r="AL18" s="47"/>
      <c r="AM18" s="47"/>
      <c r="AN18" s="47"/>
      <c r="AO18" s="47"/>
      <c r="AP18" s="47"/>
      <c r="AQ18" s="47"/>
      <c r="AR18" s="60"/>
      <c r="AS18" s="52"/>
      <c r="AT18" s="52"/>
      <c r="AU18" s="52"/>
      <c r="AV18" s="56"/>
      <c r="AW18" s="56"/>
      <c r="AX18" s="56"/>
      <c r="AY18" s="52"/>
      <c r="AZ18" s="52"/>
      <c r="BA18" s="47"/>
      <c r="BB18" s="49"/>
    </row>
    <row r="19" spans="1:54" customFormat="1" ht="11.45" customHeight="1">
      <c r="A19" s="35"/>
      <c r="B19" s="47"/>
      <c r="C19" s="47"/>
      <c r="D19" s="47"/>
      <c r="E19" s="47"/>
      <c r="F19" s="47"/>
      <c r="G19" s="47"/>
      <c r="H19" s="47"/>
      <c r="I19" s="47"/>
      <c r="J19" s="47"/>
      <c r="K19" s="47"/>
      <c r="L19" s="47"/>
      <c r="M19" s="47"/>
      <c r="N19" s="62">
        <f>I17+K18+N17+S18+U17</f>
        <v>1.6999999999999997</v>
      </c>
      <c r="O19" s="51"/>
      <c r="P19" s="51"/>
      <c r="Q19" s="51"/>
      <c r="R19" s="51"/>
      <c r="S19" s="47"/>
      <c r="T19" s="47"/>
      <c r="U19" s="47"/>
      <c r="V19" s="47"/>
      <c r="W19" s="47"/>
      <c r="X19" s="47"/>
      <c r="Y19" s="47"/>
      <c r="Z19" s="47"/>
      <c r="AA19" s="47" t="s">
        <v>102</v>
      </c>
      <c r="AB19" s="47"/>
      <c r="AC19" s="47"/>
      <c r="AD19" s="149">
        <f>AV9*1000</f>
        <v>0</v>
      </c>
      <c r="AE19" s="51"/>
      <c r="AF19" s="47" t="s">
        <v>2</v>
      </c>
      <c r="AG19" s="149">
        <f>AD19</f>
        <v>0</v>
      </c>
      <c r="AH19" s="51"/>
      <c r="AI19" s="47"/>
      <c r="AJ19" s="47"/>
      <c r="AK19" s="47"/>
      <c r="AL19" s="47"/>
      <c r="AM19" s="47"/>
      <c r="AN19" s="47"/>
      <c r="AO19" s="47"/>
      <c r="AP19" s="47"/>
      <c r="AQ19" s="47"/>
      <c r="AR19" s="60"/>
      <c r="AS19" s="52"/>
      <c r="AT19" s="52"/>
      <c r="AU19" s="52"/>
      <c r="AV19" s="56"/>
      <c r="AW19" s="56"/>
      <c r="AX19" s="56"/>
      <c r="AY19" s="52"/>
      <c r="AZ19" s="52"/>
      <c r="BA19" s="47"/>
      <c r="BB19" s="49"/>
    </row>
    <row r="20" spans="1:54" customFormat="1" ht="11.45" customHeight="1">
      <c r="A20" s="35"/>
      <c r="B20" s="47"/>
      <c r="C20" s="47"/>
      <c r="D20" s="47"/>
      <c r="E20" s="47"/>
      <c r="F20" s="47"/>
      <c r="G20" s="63"/>
      <c r="H20" s="63"/>
      <c r="I20" s="63"/>
      <c r="J20" s="63"/>
      <c r="K20" s="63"/>
      <c r="L20" s="63"/>
      <c r="M20" s="63"/>
      <c r="N20" s="63"/>
      <c r="O20" s="63"/>
      <c r="P20" s="63"/>
      <c r="Q20" s="63"/>
      <c r="R20" s="63"/>
      <c r="S20" s="63"/>
      <c r="T20" s="63"/>
      <c r="U20" s="63"/>
      <c r="V20" s="63"/>
      <c r="W20" s="63"/>
      <c r="X20" s="63"/>
      <c r="Y20" s="63"/>
      <c r="Z20" s="63"/>
      <c r="AA20" s="63"/>
      <c r="AB20" s="63"/>
      <c r="AC20" s="63"/>
      <c r="AD20" s="63"/>
      <c r="AE20" s="63"/>
      <c r="AF20" s="63"/>
      <c r="AG20" s="63"/>
      <c r="AH20" s="63"/>
      <c r="AI20" s="63"/>
      <c r="AJ20" s="63"/>
      <c r="AK20" s="63"/>
      <c r="AL20" s="63"/>
      <c r="AM20" s="63"/>
      <c r="AN20" s="63"/>
      <c r="AO20" s="63"/>
      <c r="AP20" s="63"/>
      <c r="AQ20" s="63"/>
      <c r="AR20" s="64"/>
      <c r="AS20" s="63"/>
      <c r="AT20" s="63"/>
      <c r="AU20" s="63"/>
      <c r="AV20" s="65"/>
      <c r="AW20" s="65"/>
      <c r="AX20" s="65"/>
      <c r="AY20" s="52"/>
      <c r="AZ20" s="47"/>
      <c r="BA20" s="47"/>
      <c r="BB20" s="49"/>
    </row>
    <row r="21" spans="1:54" customFormat="1" ht="17.100000000000001" customHeight="1">
      <c r="A21" s="550" t="s">
        <v>54</v>
      </c>
      <c r="B21" s="551"/>
      <c r="C21" s="551"/>
      <c r="D21" s="551"/>
      <c r="E21" s="551"/>
      <c r="F21" s="551"/>
      <c r="G21" s="551"/>
      <c r="H21" s="550" t="s">
        <v>32</v>
      </c>
      <c r="I21" s="551"/>
      <c r="J21" s="551"/>
      <c r="K21" s="551"/>
      <c r="L21" s="551"/>
      <c r="M21" s="551"/>
      <c r="N21" s="551"/>
      <c r="O21" s="551"/>
      <c r="P21" s="551"/>
      <c r="Q21" s="551"/>
      <c r="R21" s="551"/>
      <c r="S21" s="551"/>
      <c r="T21" s="551"/>
      <c r="U21" s="551"/>
      <c r="V21" s="551"/>
      <c r="W21" s="551"/>
      <c r="X21" s="551"/>
      <c r="Y21" s="551"/>
      <c r="Z21" s="551"/>
      <c r="AA21" s="551"/>
      <c r="AB21" s="551"/>
      <c r="AC21" s="551"/>
      <c r="AD21" s="551"/>
      <c r="AE21" s="551"/>
      <c r="AF21" s="551"/>
      <c r="AG21" s="551"/>
      <c r="AH21" s="551"/>
      <c r="AI21" s="551"/>
      <c r="AJ21" s="551"/>
      <c r="AK21" s="551"/>
      <c r="AL21" s="551"/>
      <c r="AM21" s="551"/>
      <c r="AN21" s="551"/>
      <c r="AO21" s="551"/>
      <c r="AP21" s="551"/>
      <c r="AQ21" s="551"/>
      <c r="AR21" s="551"/>
      <c r="AS21" s="551"/>
      <c r="AT21" s="551"/>
      <c r="AU21" s="551"/>
      <c r="AV21" s="552"/>
      <c r="AW21" s="550" t="s">
        <v>40</v>
      </c>
      <c r="AX21" s="551"/>
      <c r="AY21" s="551"/>
      <c r="AZ21" s="551"/>
      <c r="BA21" s="551"/>
      <c r="BB21" s="552"/>
    </row>
    <row r="22" spans="1:54" s="74" customFormat="1" ht="14.1" customHeight="1">
      <c r="A22" s="66"/>
      <c r="B22" s="67"/>
      <c r="C22" s="67"/>
      <c r="D22" s="67"/>
      <c r="E22" s="67"/>
      <c r="F22" s="67"/>
      <c r="G22" s="68"/>
      <c r="H22" s="69"/>
      <c r="I22" s="70"/>
      <c r="J22" s="70"/>
      <c r="K22" s="70"/>
      <c r="L22" s="70"/>
      <c r="M22" s="70"/>
      <c r="N22" s="70"/>
      <c r="O22" s="70"/>
      <c r="P22" s="70"/>
      <c r="Q22" s="70"/>
      <c r="R22" s="70"/>
      <c r="S22" s="70"/>
      <c r="T22" s="70"/>
      <c r="U22" s="70"/>
      <c r="V22" s="70"/>
      <c r="W22" s="70"/>
      <c r="X22" s="70"/>
      <c r="Y22" s="70"/>
      <c r="Z22" s="70"/>
      <c r="AA22" s="70"/>
      <c r="AB22" s="70"/>
      <c r="AC22" s="70"/>
      <c r="AD22" s="70"/>
      <c r="AE22" s="71"/>
      <c r="AF22" s="72"/>
      <c r="AG22" s="72"/>
      <c r="AH22" s="70"/>
      <c r="AI22" s="70"/>
      <c r="AJ22" s="70"/>
      <c r="AK22" s="70"/>
      <c r="AL22" s="70"/>
      <c r="AM22" s="70"/>
      <c r="AN22" s="70"/>
      <c r="AO22" s="70"/>
      <c r="AP22" s="70"/>
      <c r="AQ22" s="70"/>
      <c r="AR22" s="70"/>
      <c r="AS22" s="70"/>
      <c r="AT22" s="70"/>
      <c r="AU22" s="73"/>
      <c r="AV22" s="70"/>
      <c r="AW22" s="546"/>
      <c r="AX22" s="547"/>
      <c r="AY22" s="547"/>
      <c r="AZ22" s="547"/>
      <c r="BA22" s="547"/>
      <c r="BB22" s="548"/>
    </row>
    <row r="23" spans="1:54" s="74" customFormat="1" ht="13.5" customHeight="1">
      <c r="A23" s="493" t="s">
        <v>84</v>
      </c>
      <c r="B23" s="494"/>
      <c r="C23" s="494"/>
      <c r="D23" s="494"/>
      <c r="E23" s="494"/>
      <c r="F23" s="494"/>
      <c r="G23" s="495"/>
      <c r="H23" s="540" t="s">
        <v>98</v>
      </c>
      <c r="I23" s="541"/>
      <c r="J23" s="541"/>
      <c r="K23" s="75"/>
      <c r="L23" s="75"/>
      <c r="M23" s="75"/>
      <c r="N23" s="75"/>
      <c r="O23" s="75"/>
      <c r="P23" s="75"/>
      <c r="Q23" s="75"/>
      <c r="R23" s="75"/>
      <c r="S23" s="75"/>
      <c r="T23" s="75"/>
      <c r="U23" s="75"/>
      <c r="V23" s="75"/>
      <c r="W23" s="75"/>
      <c r="X23" s="75"/>
      <c r="Y23" s="75"/>
      <c r="Z23" s="75"/>
      <c r="AA23" s="75"/>
      <c r="AB23" s="75"/>
      <c r="AC23" s="75"/>
      <c r="AD23" s="75"/>
      <c r="AE23" s="75"/>
      <c r="AF23" s="75"/>
      <c r="AG23" s="75"/>
      <c r="AH23" s="75"/>
      <c r="AI23" s="75"/>
      <c r="AJ23" s="75"/>
      <c r="AK23" s="75"/>
      <c r="AL23" s="75"/>
      <c r="AM23" s="75"/>
      <c r="AN23" s="75"/>
      <c r="AO23" s="75"/>
      <c r="AP23" s="75"/>
      <c r="AQ23" s="75"/>
      <c r="AR23" s="75"/>
      <c r="AS23" s="75"/>
      <c r="AT23" s="75"/>
      <c r="AU23" s="70"/>
      <c r="AV23" s="70"/>
      <c r="AW23" s="482"/>
      <c r="AX23" s="483"/>
      <c r="AY23" s="483"/>
      <c r="AZ23" s="483"/>
      <c r="BA23" s="483"/>
      <c r="BB23" s="484"/>
    </row>
    <row r="24" spans="1:54" s="74" customFormat="1" ht="14.1" customHeight="1">
      <c r="A24" s="493" t="s">
        <v>165</v>
      </c>
      <c r="B24" s="536"/>
      <c r="C24" s="536"/>
      <c r="D24" s="536"/>
      <c r="E24" s="536"/>
      <c r="F24" s="536"/>
      <c r="G24" s="537"/>
      <c r="H24" s="76"/>
      <c r="I24" s="75" t="s">
        <v>8</v>
      </c>
      <c r="J24" s="539">
        <f>N19</f>
        <v>1.6999999999999997</v>
      </c>
      <c r="K24" s="539"/>
      <c r="L24" s="539"/>
      <c r="M24" s="76" t="s">
        <v>3</v>
      </c>
      <c r="N24" s="539">
        <f>N4</f>
        <v>2.5</v>
      </c>
      <c r="O24" s="539"/>
      <c r="P24" s="539"/>
      <c r="Q24" s="75" t="s">
        <v>4</v>
      </c>
      <c r="R24" s="75" t="s">
        <v>9</v>
      </c>
      <c r="S24" s="497" t="s">
        <v>7</v>
      </c>
      <c r="T24" s="492"/>
      <c r="U24" s="75" t="s">
        <v>9</v>
      </c>
      <c r="V24" s="539">
        <f>AG11</f>
        <v>0.8</v>
      </c>
      <c r="W24" s="539"/>
      <c r="X24" s="539"/>
      <c r="Y24" s="75" t="s">
        <v>9</v>
      </c>
      <c r="Z24" s="506">
        <v>1</v>
      </c>
      <c r="AA24" s="507"/>
      <c r="AB24" s="79" t="s">
        <v>15</v>
      </c>
      <c r="AC24" s="75"/>
      <c r="AD24" s="75"/>
      <c r="AE24" s="75"/>
      <c r="AF24" s="75"/>
      <c r="AG24" s="75"/>
      <c r="AH24" s="75"/>
      <c r="AI24" s="75"/>
      <c r="AJ24" s="75"/>
      <c r="AK24" s="75"/>
      <c r="AL24" s="75"/>
      <c r="AM24" s="75"/>
      <c r="AN24" s="75"/>
      <c r="AO24" s="75"/>
      <c r="AP24" s="75"/>
      <c r="AQ24" s="75"/>
      <c r="AR24" s="59"/>
      <c r="AS24" s="75"/>
      <c r="AT24" s="75"/>
      <c r="AU24" s="70" t="s">
        <v>12</v>
      </c>
      <c r="AV24" s="70"/>
      <c r="AW24" s="533">
        <f>ROUNDDOWN((J24+N24)*0.5*V24*Z24,3)</f>
        <v>1.68</v>
      </c>
      <c r="AX24" s="534"/>
      <c r="AY24" s="534"/>
      <c r="AZ24" s="534"/>
      <c r="BA24" s="534"/>
      <c r="BB24" s="535"/>
    </row>
    <row r="25" spans="1:54" s="74" customFormat="1" ht="14.1" customHeight="1">
      <c r="A25" s="493"/>
      <c r="B25" s="536"/>
      <c r="C25" s="536"/>
      <c r="D25" s="536"/>
      <c r="E25" s="536"/>
      <c r="F25" s="536"/>
      <c r="G25" s="537"/>
      <c r="H25" s="76"/>
      <c r="I25" s="75"/>
      <c r="J25" s="539"/>
      <c r="K25" s="539"/>
      <c r="L25" s="539"/>
      <c r="M25" s="76"/>
      <c r="N25" s="539"/>
      <c r="O25" s="539"/>
      <c r="P25" s="539"/>
      <c r="Q25" s="75"/>
      <c r="R25" s="75"/>
      <c r="S25" s="497"/>
      <c r="T25" s="492"/>
      <c r="U25" s="75"/>
      <c r="V25" s="539"/>
      <c r="W25" s="539"/>
      <c r="X25" s="539"/>
      <c r="Y25" s="75"/>
      <c r="Z25" s="506"/>
      <c r="AA25" s="507"/>
      <c r="AB25" s="79"/>
      <c r="AC25" s="75"/>
      <c r="AD25" s="75"/>
      <c r="AE25" s="75"/>
      <c r="AF25" s="75"/>
      <c r="AG25" s="75"/>
      <c r="AH25" s="75"/>
      <c r="AI25" s="75"/>
      <c r="AJ25" s="75"/>
      <c r="AK25" s="75"/>
      <c r="AL25" s="75"/>
      <c r="AM25" s="75"/>
      <c r="AN25" s="75"/>
      <c r="AO25" s="75"/>
      <c r="AP25" s="75"/>
      <c r="AQ25" s="75"/>
      <c r="AR25" s="75"/>
      <c r="AS25" s="75"/>
      <c r="AT25" s="75"/>
      <c r="AU25" s="70"/>
      <c r="AV25" s="70"/>
      <c r="AW25" s="533"/>
      <c r="AX25" s="534"/>
      <c r="AY25" s="534"/>
      <c r="AZ25" s="534"/>
      <c r="BA25" s="534"/>
      <c r="BB25" s="535"/>
    </row>
    <row r="26" spans="1:54" s="74" customFormat="1" ht="14.1" customHeight="1">
      <c r="A26" s="493" t="s">
        <v>85</v>
      </c>
      <c r="B26" s="494"/>
      <c r="C26" s="494"/>
      <c r="D26" s="494"/>
      <c r="E26" s="494"/>
      <c r="F26" s="494"/>
      <c r="G26" s="495"/>
      <c r="H26" s="69"/>
      <c r="I26" s="70"/>
      <c r="J26" s="70"/>
      <c r="K26" s="70"/>
      <c r="L26" s="70"/>
      <c r="M26" s="70"/>
      <c r="N26" s="70"/>
      <c r="O26" s="70"/>
      <c r="P26" s="80"/>
      <c r="Q26" s="70"/>
      <c r="R26" s="81"/>
      <c r="S26" s="70"/>
      <c r="T26" s="70"/>
      <c r="U26" s="70"/>
      <c r="V26" s="70"/>
      <c r="W26" s="70"/>
      <c r="X26" s="70"/>
      <c r="Y26" s="70"/>
      <c r="Z26" s="70"/>
      <c r="AA26" s="70"/>
      <c r="AB26" s="70"/>
      <c r="AC26" s="70"/>
      <c r="AD26" s="70"/>
      <c r="AE26" s="71"/>
      <c r="AF26" s="72"/>
      <c r="AG26" s="72"/>
      <c r="AH26" s="70"/>
      <c r="AI26" s="70"/>
      <c r="AJ26" s="70"/>
      <c r="AK26" s="70"/>
      <c r="AL26" s="70"/>
      <c r="AM26" s="70"/>
      <c r="AN26" s="70"/>
      <c r="AO26" s="82"/>
      <c r="AP26" s="83"/>
      <c r="AQ26" s="83"/>
      <c r="AR26" s="70"/>
      <c r="AS26" s="70"/>
      <c r="AT26" s="70"/>
      <c r="AU26" s="70"/>
      <c r="AV26" s="70"/>
      <c r="AW26" s="482"/>
      <c r="AX26" s="483"/>
      <c r="AY26" s="483"/>
      <c r="AZ26" s="483"/>
      <c r="BA26" s="483"/>
      <c r="BB26" s="484"/>
    </row>
    <row r="27" spans="1:54" s="74" customFormat="1" ht="14.1" customHeight="1">
      <c r="A27" s="66"/>
      <c r="B27" s="67"/>
      <c r="C27" s="494" t="s">
        <v>86</v>
      </c>
      <c r="D27" s="494"/>
      <c r="E27" s="494"/>
      <c r="F27" s="494"/>
      <c r="G27" s="495"/>
      <c r="H27" s="69"/>
      <c r="I27" s="70"/>
      <c r="J27" s="538">
        <f>AW24+AW25</f>
        <v>1.68</v>
      </c>
      <c r="K27" s="538"/>
      <c r="L27" s="538"/>
      <c r="M27" s="538"/>
      <c r="N27" s="84" t="s">
        <v>33</v>
      </c>
      <c r="O27" s="538">
        <f>AW29</f>
        <v>0.95000000000000018</v>
      </c>
      <c r="P27" s="538"/>
      <c r="Q27" s="538"/>
      <c r="R27" s="538"/>
      <c r="S27" s="70"/>
      <c r="T27" s="85"/>
      <c r="U27" s="75"/>
      <c r="V27" s="75"/>
      <c r="W27" s="75"/>
      <c r="X27" s="70"/>
      <c r="Y27" s="86"/>
      <c r="Z27" s="70"/>
      <c r="AA27" s="70"/>
      <c r="AB27" s="70"/>
      <c r="AC27" s="86"/>
      <c r="AD27" s="70"/>
      <c r="AE27" s="70"/>
      <c r="AF27" s="72"/>
      <c r="AG27" s="72"/>
      <c r="AH27" s="72"/>
      <c r="AI27" s="72"/>
      <c r="AJ27" s="70"/>
      <c r="AK27" s="70"/>
      <c r="AL27" s="86"/>
      <c r="AM27" s="70"/>
      <c r="AN27" s="70"/>
      <c r="AO27" s="82"/>
      <c r="AP27" s="83"/>
      <c r="AQ27" s="83"/>
      <c r="AR27" s="70"/>
      <c r="AS27" s="70"/>
      <c r="AT27" s="70"/>
      <c r="AU27" s="73" t="s">
        <v>12</v>
      </c>
      <c r="AV27" s="70"/>
      <c r="AW27" s="533">
        <f>J27-O27</f>
        <v>0.72999999999999976</v>
      </c>
      <c r="AX27" s="534"/>
      <c r="AY27" s="534"/>
      <c r="AZ27" s="534"/>
      <c r="BA27" s="534"/>
      <c r="BB27" s="535"/>
    </row>
    <row r="28" spans="1:54" s="74" customFormat="1" ht="14.1" customHeight="1">
      <c r="A28" s="66"/>
      <c r="B28" s="67"/>
      <c r="C28" s="67"/>
      <c r="D28" s="67"/>
      <c r="E28" s="67"/>
      <c r="F28" s="67"/>
      <c r="G28" s="68"/>
      <c r="H28" s="69"/>
      <c r="I28" s="70"/>
      <c r="J28" s="70"/>
      <c r="K28" s="70"/>
      <c r="L28" s="70"/>
      <c r="M28" s="72"/>
      <c r="N28" s="72"/>
      <c r="O28" s="70"/>
      <c r="P28" s="87"/>
      <c r="Q28" s="87"/>
      <c r="R28" s="87"/>
      <c r="S28" s="73"/>
      <c r="T28" s="85"/>
      <c r="U28" s="86"/>
      <c r="V28" s="86"/>
      <c r="W28" s="86"/>
      <c r="X28" s="86"/>
      <c r="Y28" s="86"/>
      <c r="Z28" s="70"/>
      <c r="AA28" s="70"/>
      <c r="AB28" s="70"/>
      <c r="AC28" s="70"/>
      <c r="AD28" s="70"/>
      <c r="AE28" s="71"/>
      <c r="AF28" s="72"/>
      <c r="AG28" s="72"/>
      <c r="AH28" s="70"/>
      <c r="AI28" s="70"/>
      <c r="AJ28" s="70"/>
      <c r="AK28" s="70"/>
      <c r="AL28" s="86"/>
      <c r="AM28" s="70"/>
      <c r="AN28" s="70"/>
      <c r="AO28" s="82"/>
      <c r="AP28" s="83"/>
      <c r="AQ28" s="83"/>
      <c r="AR28" s="70"/>
      <c r="AS28" s="70"/>
      <c r="AT28" s="70"/>
      <c r="AU28" s="73"/>
      <c r="AV28" s="70"/>
      <c r="AW28" s="533"/>
      <c r="AX28" s="534"/>
      <c r="AY28" s="534"/>
      <c r="AZ28" s="534"/>
      <c r="BA28" s="534"/>
      <c r="BB28" s="535"/>
    </row>
    <row r="29" spans="1:54" s="74" customFormat="1" ht="14.1" customHeight="1">
      <c r="A29" s="493" t="s">
        <v>100</v>
      </c>
      <c r="B29" s="494"/>
      <c r="C29" s="494"/>
      <c r="D29" s="494"/>
      <c r="E29" s="494"/>
      <c r="F29" s="494"/>
      <c r="G29" s="495"/>
      <c r="H29" s="69"/>
      <c r="I29" s="75" t="s">
        <v>72</v>
      </c>
      <c r="J29" s="539">
        <f>I17</f>
        <v>0.4</v>
      </c>
      <c r="K29" s="539"/>
      <c r="L29" s="539"/>
      <c r="M29" s="76" t="s">
        <v>3</v>
      </c>
      <c r="N29" s="539">
        <f>F6</f>
        <v>0.8</v>
      </c>
      <c r="O29" s="539"/>
      <c r="P29" s="539"/>
      <c r="Q29" s="75" t="s">
        <v>4</v>
      </c>
      <c r="R29" s="75" t="s">
        <v>9</v>
      </c>
      <c r="S29" s="497" t="s">
        <v>7</v>
      </c>
      <c r="T29" s="492"/>
      <c r="U29" s="75" t="s">
        <v>9</v>
      </c>
      <c r="V29" s="539">
        <f>AG11</f>
        <v>0.8</v>
      </c>
      <c r="W29" s="539"/>
      <c r="X29" s="539"/>
      <c r="Y29" s="75" t="s">
        <v>9</v>
      </c>
      <c r="Z29" s="70">
        <v>2</v>
      </c>
      <c r="AA29" s="509" t="s">
        <v>44</v>
      </c>
      <c r="AB29" s="509"/>
      <c r="AC29" s="75" t="s">
        <v>33</v>
      </c>
      <c r="AD29" s="166" t="s">
        <v>8</v>
      </c>
      <c r="AE29" s="539">
        <f>AJ16</f>
        <v>0.05</v>
      </c>
      <c r="AF29" s="539"/>
      <c r="AG29" s="539"/>
      <c r="AH29" s="75" t="s">
        <v>9</v>
      </c>
      <c r="AI29" s="539">
        <v>0.1</v>
      </c>
      <c r="AJ29" s="539"/>
      <c r="AK29" s="539"/>
      <c r="AL29" s="167" t="s">
        <v>4</v>
      </c>
      <c r="AM29" s="75" t="s">
        <v>9</v>
      </c>
      <c r="AN29" s="70">
        <v>2</v>
      </c>
      <c r="AO29" s="509" t="s">
        <v>44</v>
      </c>
      <c r="AP29" s="509"/>
      <c r="AQ29" s="75" t="s">
        <v>60</v>
      </c>
      <c r="AR29" s="75" t="s">
        <v>9</v>
      </c>
      <c r="AS29" s="506">
        <v>1</v>
      </c>
      <c r="AT29" s="507"/>
      <c r="AU29" s="79" t="s">
        <v>15</v>
      </c>
      <c r="AV29" s="70" t="s">
        <v>12</v>
      </c>
      <c r="AW29" s="533">
        <f>((J29+N29)*0.5*V29*Z29-(AE29*AI29)*AN29)*AS29</f>
        <v>0.95000000000000018</v>
      </c>
      <c r="AX29" s="534"/>
      <c r="AY29" s="534"/>
      <c r="AZ29" s="534"/>
      <c r="BA29" s="534"/>
      <c r="BB29" s="535"/>
    </row>
    <row r="30" spans="1:54" s="74" customFormat="1" ht="14.1" customHeight="1">
      <c r="A30" s="66"/>
      <c r="B30" s="67"/>
      <c r="C30" s="67"/>
      <c r="D30" s="67"/>
      <c r="E30" s="67"/>
      <c r="F30" s="67"/>
      <c r="G30" s="68"/>
      <c r="H30" s="70"/>
      <c r="I30" s="70"/>
      <c r="J30" s="70"/>
      <c r="K30" s="70"/>
      <c r="L30" s="70"/>
      <c r="M30" s="70"/>
      <c r="N30" s="70"/>
      <c r="O30" s="70"/>
      <c r="P30" s="80"/>
      <c r="Q30" s="70"/>
      <c r="R30" s="81"/>
      <c r="S30" s="70"/>
      <c r="T30" s="70"/>
      <c r="U30" s="70"/>
      <c r="V30" s="70"/>
      <c r="W30" s="70"/>
      <c r="X30" s="70"/>
      <c r="Y30" s="70"/>
      <c r="Z30" s="70"/>
      <c r="AA30" s="70"/>
      <c r="AB30" s="70"/>
      <c r="AC30" s="70"/>
      <c r="AD30" s="70"/>
      <c r="AE30" s="71"/>
      <c r="AF30" s="72"/>
      <c r="AG30" s="72"/>
      <c r="AH30" s="70"/>
      <c r="AI30" s="70"/>
      <c r="AJ30" s="70"/>
      <c r="AK30" s="70"/>
      <c r="AL30" s="70"/>
      <c r="AM30" s="70"/>
      <c r="AN30" s="70"/>
      <c r="AO30" s="82"/>
      <c r="AP30" s="83"/>
      <c r="AQ30" s="83"/>
      <c r="AR30" s="70"/>
      <c r="AS30" s="70"/>
      <c r="AT30" s="70"/>
      <c r="AU30" s="70"/>
      <c r="AV30" s="70"/>
      <c r="AW30" s="482"/>
      <c r="AX30" s="483"/>
      <c r="AY30" s="483"/>
      <c r="AZ30" s="483"/>
      <c r="BA30" s="483"/>
      <c r="BB30" s="484"/>
    </row>
    <row r="31" spans="1:54" s="74" customFormat="1" ht="14.1" customHeight="1">
      <c r="A31" s="493" t="s">
        <v>83</v>
      </c>
      <c r="B31" s="494"/>
      <c r="C31" s="494"/>
      <c r="D31" s="494"/>
      <c r="E31" s="494"/>
      <c r="F31" s="494"/>
      <c r="G31" s="495"/>
      <c r="H31" s="491" t="s">
        <v>74</v>
      </c>
      <c r="I31" s="492"/>
      <c r="J31" s="492"/>
      <c r="K31" s="492"/>
      <c r="L31" s="70"/>
      <c r="M31" s="70"/>
      <c r="N31" s="70"/>
      <c r="O31" s="70"/>
      <c r="P31" s="70"/>
      <c r="Q31" s="70"/>
      <c r="R31" s="70"/>
      <c r="S31" s="70"/>
      <c r="T31" s="70"/>
      <c r="U31" s="70"/>
      <c r="V31" s="70"/>
      <c r="W31" s="70"/>
      <c r="X31" s="70"/>
      <c r="Y31" s="70"/>
      <c r="Z31" s="70"/>
      <c r="AA31" s="70"/>
      <c r="AB31" s="82"/>
      <c r="AC31" s="88"/>
      <c r="AD31" s="82"/>
      <c r="AE31" s="82"/>
      <c r="AF31" s="82"/>
      <c r="AG31" s="82"/>
      <c r="AH31" s="82"/>
      <c r="AI31" s="82"/>
      <c r="AJ31" s="82"/>
      <c r="AK31" s="82"/>
      <c r="AL31" s="82"/>
      <c r="AM31" s="82"/>
      <c r="AN31" s="82"/>
      <c r="AO31" s="82"/>
      <c r="AP31" s="83"/>
      <c r="AQ31" s="83"/>
      <c r="AR31" s="70"/>
      <c r="AS31" s="70"/>
      <c r="AT31" s="70"/>
      <c r="AU31" s="70"/>
      <c r="AV31" s="70"/>
      <c r="AW31" s="482"/>
      <c r="AX31" s="483"/>
      <c r="AY31" s="483"/>
      <c r="AZ31" s="483"/>
      <c r="BA31" s="483"/>
      <c r="BB31" s="484"/>
    </row>
    <row r="32" spans="1:54" s="74" customFormat="1" ht="14.1" customHeight="1">
      <c r="A32" s="521" t="s">
        <v>170</v>
      </c>
      <c r="B32" s="510"/>
      <c r="C32" s="510"/>
      <c r="D32" s="510"/>
      <c r="E32" s="510"/>
      <c r="F32" s="510"/>
      <c r="G32" s="511"/>
      <c r="H32" s="491" t="s">
        <v>151</v>
      </c>
      <c r="I32" s="492"/>
      <c r="J32" s="492"/>
      <c r="K32" s="492"/>
      <c r="L32" s="492"/>
      <c r="M32" s="86" t="s">
        <v>72</v>
      </c>
      <c r="N32" s="496">
        <f>AV6</f>
        <v>0.15</v>
      </c>
      <c r="O32" s="492"/>
      <c r="P32" s="492"/>
      <c r="Q32" s="86" t="s">
        <v>3</v>
      </c>
      <c r="R32" s="496">
        <f>(AV6+AV9)</f>
        <v>0.15</v>
      </c>
      <c r="S32" s="492"/>
      <c r="T32" s="492"/>
      <c r="U32" s="70" t="s">
        <v>4</v>
      </c>
      <c r="V32" s="70" t="s">
        <v>9</v>
      </c>
      <c r="W32" s="497" t="s">
        <v>7</v>
      </c>
      <c r="X32" s="492"/>
      <c r="Y32" s="72" t="s">
        <v>9</v>
      </c>
      <c r="Z32" s="496">
        <f>AV9</f>
        <v>0</v>
      </c>
      <c r="AA32" s="496"/>
      <c r="AB32" s="496"/>
      <c r="AC32" s="72" t="s">
        <v>9</v>
      </c>
      <c r="AD32" s="70">
        <v>2</v>
      </c>
      <c r="AE32" s="509" t="s">
        <v>44</v>
      </c>
      <c r="AF32" s="509"/>
      <c r="AG32" s="72" t="s">
        <v>3</v>
      </c>
      <c r="AH32" s="94" t="s">
        <v>8</v>
      </c>
      <c r="AI32" s="496">
        <f>AV6</f>
        <v>0.15</v>
      </c>
      <c r="AJ32" s="492"/>
      <c r="AK32" s="492"/>
      <c r="AL32" s="72" t="s">
        <v>9</v>
      </c>
      <c r="AM32" s="496">
        <f>AV5-AV9</f>
        <v>0.6</v>
      </c>
      <c r="AN32" s="492"/>
      <c r="AO32" s="492"/>
      <c r="AP32" s="89" t="s">
        <v>4</v>
      </c>
      <c r="AQ32" s="75" t="s">
        <v>9</v>
      </c>
      <c r="AR32" s="70">
        <v>2</v>
      </c>
      <c r="AS32" s="509" t="s">
        <v>44</v>
      </c>
      <c r="AT32" s="509"/>
      <c r="AU32" s="73" t="s">
        <v>12</v>
      </c>
      <c r="AV32" s="70"/>
      <c r="AW32" s="533">
        <f>ROUNDDOWN(((N32+R32)/2*Z32*AD32)+(AI32*AM32*AR32),3)</f>
        <v>0.18</v>
      </c>
      <c r="AX32" s="534"/>
      <c r="AY32" s="534"/>
      <c r="AZ32" s="534"/>
      <c r="BA32" s="534"/>
      <c r="BB32" s="535"/>
    </row>
    <row r="33" spans="1:54" s="74" customFormat="1" ht="14.1" customHeight="1">
      <c r="A33" s="66"/>
      <c r="B33" s="67"/>
      <c r="C33" s="67"/>
      <c r="D33" s="67"/>
      <c r="E33" s="67"/>
      <c r="F33" s="67"/>
      <c r="G33" s="68"/>
      <c r="H33" s="70"/>
      <c r="I33" s="70"/>
      <c r="J33" s="70"/>
      <c r="K33" s="70"/>
      <c r="L33" s="86"/>
      <c r="M33" s="75"/>
      <c r="N33" s="94"/>
      <c r="O33" s="496"/>
      <c r="P33" s="492"/>
      <c r="Q33" s="492"/>
      <c r="R33" s="72"/>
      <c r="S33" s="496"/>
      <c r="T33" s="492"/>
      <c r="U33" s="492"/>
      <c r="V33" s="89"/>
      <c r="W33" s="97"/>
      <c r="X33" s="97"/>
      <c r="Y33" s="89"/>
      <c r="Z33" s="72"/>
      <c r="AA33" s="70"/>
      <c r="AB33" s="87"/>
      <c r="AC33" s="87"/>
      <c r="AD33" s="87"/>
      <c r="AE33" s="73"/>
      <c r="AF33" s="85"/>
      <c r="AG33" s="72"/>
      <c r="AH33" s="70"/>
      <c r="AI33" s="70"/>
      <c r="AJ33" s="70"/>
      <c r="AK33" s="70"/>
      <c r="AL33" s="70"/>
      <c r="AM33" s="70"/>
      <c r="AN33" s="70"/>
      <c r="AO33" s="82"/>
      <c r="AP33" s="83"/>
      <c r="AQ33" s="83"/>
      <c r="AR33" s="70"/>
      <c r="AS33" s="70"/>
      <c r="AT33" s="70"/>
      <c r="AU33" s="73"/>
      <c r="AV33" s="70"/>
      <c r="AW33" s="533"/>
      <c r="AX33" s="534"/>
      <c r="AY33" s="534"/>
      <c r="AZ33" s="534"/>
      <c r="BA33" s="534"/>
      <c r="BB33" s="535"/>
    </row>
    <row r="34" spans="1:54" s="74" customFormat="1" ht="14.1" customHeight="1">
      <c r="A34" s="66"/>
      <c r="B34" s="67"/>
      <c r="C34" s="67"/>
      <c r="D34" s="67"/>
      <c r="E34" s="67"/>
      <c r="F34" s="67"/>
      <c r="G34" s="68"/>
      <c r="H34" s="491" t="s">
        <v>99</v>
      </c>
      <c r="I34" s="492"/>
      <c r="J34" s="492"/>
      <c r="K34" s="492"/>
      <c r="L34" s="492"/>
      <c r="M34" s="86" t="s">
        <v>8</v>
      </c>
      <c r="N34" s="508">
        <f>K18+N17+S18</f>
        <v>0.9</v>
      </c>
      <c r="O34" s="508"/>
      <c r="P34" s="508"/>
      <c r="Q34" s="86" t="s">
        <v>9</v>
      </c>
      <c r="R34" s="496">
        <f>AJ13</f>
        <v>0.15</v>
      </c>
      <c r="S34" s="492"/>
      <c r="T34" s="492"/>
      <c r="U34" s="70" t="s">
        <v>4</v>
      </c>
      <c r="V34" s="75" t="s">
        <v>9</v>
      </c>
      <c r="W34" s="506">
        <v>1</v>
      </c>
      <c r="X34" s="507"/>
      <c r="Y34" s="79" t="s">
        <v>15</v>
      </c>
      <c r="Z34" s="72"/>
      <c r="AA34" s="70"/>
      <c r="AB34" s="87"/>
      <c r="AC34" s="87"/>
      <c r="AD34" s="87"/>
      <c r="AE34" s="73"/>
      <c r="AF34" s="85"/>
      <c r="AG34" s="72"/>
      <c r="AH34" s="70"/>
      <c r="AI34" s="70"/>
      <c r="AJ34" s="70"/>
      <c r="AK34" s="70"/>
      <c r="AL34" s="70"/>
      <c r="AM34" s="70"/>
      <c r="AN34" s="70"/>
      <c r="AO34" s="82"/>
      <c r="AP34" s="83"/>
      <c r="AQ34" s="83"/>
      <c r="AR34" s="70"/>
      <c r="AS34" s="70"/>
      <c r="AT34" s="70"/>
      <c r="AU34" s="73" t="s">
        <v>12</v>
      </c>
      <c r="AV34" s="70"/>
      <c r="AW34" s="533">
        <f>ROUNDDOWN((N34*R34)*W34,3)</f>
        <v>0.13500000000000001</v>
      </c>
      <c r="AX34" s="534"/>
      <c r="AY34" s="534"/>
      <c r="AZ34" s="534"/>
      <c r="BA34" s="534"/>
      <c r="BB34" s="535"/>
    </row>
    <row r="35" spans="1:54" s="74" customFormat="1" ht="14.1" customHeight="1">
      <c r="A35" s="66"/>
      <c r="B35" s="67"/>
      <c r="C35" s="67"/>
      <c r="D35" s="67"/>
      <c r="E35" s="67"/>
      <c r="F35" s="67"/>
      <c r="G35" s="68"/>
      <c r="H35" s="69"/>
      <c r="I35" s="70"/>
      <c r="J35" s="70"/>
      <c r="K35" s="70"/>
      <c r="L35" s="70"/>
      <c r="M35" s="86"/>
      <c r="N35" s="86"/>
      <c r="O35" s="86"/>
      <c r="P35" s="86"/>
      <c r="Q35" s="86"/>
      <c r="R35" s="72"/>
      <c r="S35" s="70"/>
      <c r="T35" s="70"/>
      <c r="U35" s="70"/>
      <c r="V35" s="75"/>
      <c r="W35" s="77"/>
      <c r="X35" s="78"/>
      <c r="Y35" s="79"/>
      <c r="Z35" s="72"/>
      <c r="AA35" s="70"/>
      <c r="AB35" s="87"/>
      <c r="AC35" s="87"/>
      <c r="AD35" s="87"/>
      <c r="AE35" s="73"/>
      <c r="AF35" s="85"/>
      <c r="AG35" s="72"/>
      <c r="AH35" s="70"/>
      <c r="AI35" s="70"/>
      <c r="AJ35" s="70"/>
      <c r="AK35" s="70"/>
      <c r="AL35" s="70"/>
      <c r="AM35" s="70"/>
      <c r="AN35" s="70"/>
      <c r="AO35" s="82"/>
      <c r="AP35" s="83"/>
      <c r="AQ35" s="83"/>
      <c r="AR35" s="70"/>
      <c r="AS35" s="70"/>
      <c r="AT35" s="90" t="s">
        <v>64</v>
      </c>
      <c r="AU35" s="90" t="s">
        <v>4</v>
      </c>
      <c r="AV35" s="90"/>
      <c r="AW35" s="530">
        <f>AW34+AW32</f>
        <v>0.315</v>
      </c>
      <c r="AX35" s="531"/>
      <c r="AY35" s="531"/>
      <c r="AZ35" s="531"/>
      <c r="BA35" s="531"/>
      <c r="BB35" s="532"/>
    </row>
    <row r="36" spans="1:54" s="74" customFormat="1" ht="17.100000000000001" customHeight="1">
      <c r="A36" s="66"/>
      <c r="B36" s="67"/>
      <c r="C36" s="67"/>
      <c r="D36" s="67"/>
      <c r="E36" s="67"/>
      <c r="F36" s="67"/>
      <c r="G36" s="68"/>
      <c r="H36" s="491" t="s">
        <v>78</v>
      </c>
      <c r="I36" s="492"/>
      <c r="J36" s="492"/>
      <c r="K36" s="492"/>
      <c r="L36" s="70"/>
      <c r="M36" s="70"/>
      <c r="N36" s="70"/>
      <c r="O36" s="70"/>
      <c r="P36" s="70"/>
      <c r="Q36" s="70"/>
      <c r="R36" s="70"/>
      <c r="S36" s="70"/>
      <c r="T36" s="70"/>
      <c r="U36" s="70"/>
      <c r="V36" s="70"/>
      <c r="W36" s="91"/>
      <c r="X36" s="91"/>
      <c r="Y36" s="91"/>
      <c r="Z36" s="91"/>
      <c r="AA36" s="70"/>
      <c r="AB36" s="70"/>
      <c r="AC36" s="70"/>
      <c r="AD36" s="70"/>
      <c r="AE36" s="70"/>
      <c r="AF36" s="70"/>
      <c r="AG36" s="70"/>
      <c r="AH36" s="70"/>
      <c r="AI36" s="70"/>
      <c r="AJ36" s="70"/>
      <c r="AK36" s="70"/>
      <c r="AL36" s="70"/>
      <c r="AM36" s="70"/>
      <c r="AN36" s="70"/>
      <c r="AO36" s="70"/>
      <c r="AP36" s="70"/>
      <c r="AQ36" s="70"/>
      <c r="AR36" s="70"/>
      <c r="AS36" s="70"/>
      <c r="AT36" s="70"/>
      <c r="AU36" s="70"/>
      <c r="AV36" s="92"/>
      <c r="AW36" s="533"/>
      <c r="AX36" s="534"/>
      <c r="AY36" s="534"/>
      <c r="AZ36" s="534"/>
      <c r="BA36" s="534"/>
      <c r="BB36" s="535"/>
    </row>
    <row r="37" spans="1:54" s="74" customFormat="1" ht="14.1" customHeight="1">
      <c r="A37" s="521" t="s">
        <v>166</v>
      </c>
      <c r="B37" s="510"/>
      <c r="C37" s="510"/>
      <c r="D37" s="510"/>
      <c r="E37" s="510"/>
      <c r="F37" s="510"/>
      <c r="G37" s="511"/>
      <c r="H37" s="491" t="s">
        <v>96</v>
      </c>
      <c r="I37" s="492"/>
      <c r="J37" s="492"/>
      <c r="K37" s="492"/>
      <c r="L37" s="492"/>
      <c r="M37" s="70" t="s">
        <v>8</v>
      </c>
      <c r="N37" s="508">
        <f>AV4+AV7*2+0.2</f>
        <v>1.0999999999999999</v>
      </c>
      <c r="O37" s="508"/>
      <c r="P37" s="508"/>
      <c r="Q37" s="70" t="s">
        <v>9</v>
      </c>
      <c r="R37" s="496">
        <f>AJ16</f>
        <v>0.05</v>
      </c>
      <c r="S37" s="496"/>
      <c r="T37" s="496"/>
      <c r="U37" s="86" t="s">
        <v>4</v>
      </c>
      <c r="V37" s="75" t="s">
        <v>9</v>
      </c>
      <c r="W37" s="506">
        <v>1</v>
      </c>
      <c r="X37" s="507"/>
      <c r="Y37" s="79" t="s">
        <v>15</v>
      </c>
      <c r="Z37" s="72"/>
      <c r="AA37" s="70" t="s">
        <v>133</v>
      </c>
      <c r="AB37" s="70"/>
      <c r="AC37" s="73"/>
      <c r="AD37" s="70"/>
      <c r="AE37" s="70"/>
      <c r="AF37" s="72"/>
      <c r="AG37" s="72"/>
      <c r="AH37" s="72"/>
      <c r="AI37" s="70"/>
      <c r="AJ37" s="70"/>
      <c r="AK37" s="70"/>
      <c r="AL37" s="70"/>
      <c r="AM37" s="70"/>
      <c r="AN37" s="70"/>
      <c r="AO37" s="82"/>
      <c r="AP37" s="83"/>
      <c r="AQ37" s="83"/>
      <c r="AR37" s="70"/>
      <c r="AS37" s="70"/>
      <c r="AT37" s="70"/>
      <c r="AU37" s="73" t="s">
        <v>12</v>
      </c>
      <c r="AV37" s="70"/>
      <c r="AW37" s="533">
        <f>ROUNDDOWN((N37*R37)*W37,3)*0</f>
        <v>0</v>
      </c>
      <c r="AX37" s="534"/>
      <c r="AY37" s="534"/>
      <c r="AZ37" s="534"/>
      <c r="BA37" s="534"/>
      <c r="BB37" s="535"/>
    </row>
    <row r="38" spans="1:54" s="74" customFormat="1" ht="14.1" customHeight="1">
      <c r="A38" s="66"/>
      <c r="B38" s="67"/>
      <c r="C38" s="67"/>
      <c r="D38" s="67"/>
      <c r="E38" s="67"/>
      <c r="F38" s="67"/>
      <c r="G38" s="68"/>
      <c r="H38" s="69"/>
      <c r="I38" s="70"/>
      <c r="J38" s="70"/>
      <c r="K38" s="70"/>
      <c r="L38" s="86"/>
      <c r="M38" s="70"/>
      <c r="N38" s="70"/>
      <c r="O38" s="70"/>
      <c r="P38" s="86"/>
      <c r="Q38" s="70"/>
      <c r="R38" s="70"/>
      <c r="S38" s="70"/>
      <c r="T38" s="70"/>
      <c r="U38" s="70"/>
      <c r="V38" s="70"/>
      <c r="W38" s="70"/>
      <c r="X38" s="70"/>
      <c r="Y38" s="70"/>
      <c r="Z38" s="70"/>
      <c r="AA38" s="70"/>
      <c r="AB38" s="70"/>
      <c r="AC38" s="70"/>
      <c r="AD38" s="70"/>
      <c r="AE38" s="71"/>
      <c r="AF38" s="72"/>
      <c r="AG38" s="72"/>
      <c r="AH38" s="70"/>
      <c r="AI38" s="70"/>
      <c r="AJ38" s="70"/>
      <c r="AK38" s="70"/>
      <c r="AL38" s="70"/>
      <c r="AM38" s="70"/>
      <c r="AN38" s="70"/>
      <c r="AO38" s="70"/>
      <c r="AP38" s="70"/>
      <c r="AQ38" s="70"/>
      <c r="AR38" s="70"/>
      <c r="AS38" s="70"/>
      <c r="AT38" s="70"/>
      <c r="AU38" s="73"/>
      <c r="AV38" s="70"/>
      <c r="AW38" s="482"/>
      <c r="AX38" s="483"/>
      <c r="AY38" s="483"/>
      <c r="AZ38" s="483"/>
      <c r="BA38" s="483"/>
      <c r="BB38" s="484"/>
    </row>
    <row r="39" spans="1:54" s="74" customFormat="1" ht="14.1" customHeight="1">
      <c r="A39" s="515" t="s">
        <v>158</v>
      </c>
      <c r="B39" s="516"/>
      <c r="C39" s="516"/>
      <c r="D39" s="516"/>
      <c r="E39" s="516"/>
      <c r="F39" s="516"/>
      <c r="G39" s="517"/>
      <c r="H39" s="154"/>
      <c r="I39" s="155"/>
      <c r="J39" s="155"/>
      <c r="K39" s="155"/>
      <c r="L39" s="156"/>
      <c r="M39" s="156"/>
      <c r="N39" s="156"/>
      <c r="O39" s="156"/>
      <c r="P39" s="156"/>
      <c r="Q39" s="156"/>
      <c r="R39" s="156"/>
      <c r="S39" s="155"/>
      <c r="T39" s="156"/>
      <c r="U39" s="156"/>
      <c r="V39" s="156"/>
      <c r="W39" s="155"/>
      <c r="X39" s="156"/>
      <c r="Y39" s="155"/>
      <c r="Z39" s="155"/>
      <c r="AA39" s="155"/>
      <c r="AB39" s="155"/>
      <c r="AC39" s="157"/>
      <c r="AD39" s="155"/>
      <c r="AE39" s="155"/>
      <c r="AF39" s="158"/>
      <c r="AG39" s="158"/>
      <c r="AH39" s="158"/>
      <c r="AI39" s="155"/>
      <c r="AJ39" s="155"/>
      <c r="AK39" s="155"/>
      <c r="AL39" s="155"/>
      <c r="AM39" s="155"/>
      <c r="AN39" s="155"/>
      <c r="AO39" s="159"/>
      <c r="AP39" s="160"/>
      <c r="AQ39" s="160"/>
      <c r="AR39" s="155"/>
      <c r="AS39" s="155"/>
      <c r="AT39" s="155"/>
      <c r="AU39" s="157"/>
      <c r="AV39" s="155"/>
      <c r="AW39" s="518"/>
      <c r="AX39" s="519"/>
      <c r="AY39" s="519"/>
      <c r="AZ39" s="519"/>
      <c r="BA39" s="519"/>
      <c r="BB39" s="520"/>
    </row>
    <row r="40" spans="1:54" s="74" customFormat="1" ht="14.1" customHeight="1">
      <c r="A40" s="152"/>
      <c r="B40" s="153"/>
      <c r="C40" s="516" t="s">
        <v>93</v>
      </c>
      <c r="D40" s="516"/>
      <c r="E40" s="516"/>
      <c r="F40" s="516"/>
      <c r="G40" s="517"/>
      <c r="H40" s="155"/>
      <c r="I40" s="155"/>
      <c r="J40" s="525">
        <v>1.66E-3</v>
      </c>
      <c r="K40" s="525"/>
      <c r="L40" s="525"/>
      <c r="M40" s="525"/>
      <c r="N40" s="156"/>
      <c r="O40" s="526"/>
      <c r="P40" s="526"/>
      <c r="Q40" s="526"/>
      <c r="R40" s="161"/>
      <c r="S40" s="162"/>
      <c r="T40" s="155"/>
      <c r="U40" s="527"/>
      <c r="V40" s="528"/>
      <c r="W40" s="528"/>
      <c r="X40" s="528"/>
      <c r="Y40" s="156"/>
      <c r="Z40" s="163"/>
      <c r="AA40" s="156"/>
      <c r="AB40" s="529"/>
      <c r="AC40" s="529"/>
      <c r="AD40" s="529"/>
      <c r="AE40" s="164"/>
      <c r="AF40" s="159"/>
      <c r="AG40" s="159"/>
      <c r="AH40" s="159"/>
      <c r="AI40" s="162"/>
      <c r="AJ40" s="165"/>
      <c r="AK40" s="165"/>
      <c r="AL40" s="155"/>
      <c r="AM40" s="155"/>
      <c r="AN40" s="155"/>
      <c r="AO40" s="159"/>
      <c r="AP40" s="160"/>
      <c r="AQ40" s="160"/>
      <c r="AR40" s="155"/>
      <c r="AS40" s="155"/>
      <c r="AT40" s="155"/>
      <c r="AU40" s="157" t="s">
        <v>12</v>
      </c>
      <c r="AV40" s="155"/>
      <c r="AW40" s="522">
        <v>1.66E-3</v>
      </c>
      <c r="AX40" s="523"/>
      <c r="AY40" s="523"/>
      <c r="AZ40" s="523"/>
      <c r="BA40" s="523"/>
      <c r="BB40" s="524"/>
    </row>
    <row r="41" spans="1:54" s="74" customFormat="1" ht="14.1" customHeight="1">
      <c r="A41" s="66"/>
      <c r="B41" s="67"/>
      <c r="C41" s="67"/>
      <c r="D41" s="67"/>
      <c r="E41" s="67"/>
      <c r="F41" s="67"/>
      <c r="G41" s="68"/>
      <c r="H41" s="70"/>
      <c r="I41" s="86"/>
      <c r="J41" s="70"/>
      <c r="K41" s="70"/>
      <c r="L41" s="86"/>
      <c r="M41" s="86"/>
      <c r="N41" s="70"/>
      <c r="O41" s="70"/>
      <c r="P41" s="93"/>
      <c r="Q41" s="93"/>
      <c r="R41" s="93"/>
      <c r="S41" s="93"/>
      <c r="T41" s="93"/>
      <c r="U41" s="93"/>
      <c r="V41" s="93"/>
      <c r="W41" s="93"/>
      <c r="X41" s="93"/>
      <c r="Y41" s="93"/>
      <c r="Z41" s="93"/>
      <c r="AA41" s="93"/>
      <c r="AB41" s="93"/>
      <c r="AC41" s="93"/>
      <c r="AD41" s="93"/>
      <c r="AE41" s="93"/>
      <c r="AF41" s="93"/>
      <c r="AG41" s="93"/>
      <c r="AH41" s="93"/>
      <c r="AI41" s="93"/>
      <c r="AJ41" s="93"/>
      <c r="AK41" s="93"/>
      <c r="AL41" s="93"/>
      <c r="AM41" s="93"/>
      <c r="AN41" s="70"/>
      <c r="AO41" s="82"/>
      <c r="AP41" s="83"/>
      <c r="AQ41" s="83"/>
      <c r="AR41" s="70"/>
      <c r="AS41" s="70"/>
      <c r="AT41" s="70"/>
      <c r="AU41" s="73"/>
      <c r="AV41" s="70"/>
      <c r="AW41" s="482"/>
      <c r="AX41" s="483"/>
      <c r="AY41" s="483"/>
      <c r="AZ41" s="483"/>
      <c r="BA41" s="483"/>
      <c r="BB41" s="484"/>
    </row>
    <row r="42" spans="1:54" s="74" customFormat="1" ht="13.5" customHeight="1">
      <c r="A42" s="493" t="s">
        <v>162</v>
      </c>
      <c r="B42" s="494"/>
      <c r="C42" s="494"/>
      <c r="D42" s="494"/>
      <c r="E42" s="494"/>
      <c r="F42" s="494"/>
      <c r="G42" s="495"/>
      <c r="H42" s="70"/>
      <c r="I42" s="70"/>
      <c r="J42" s="86"/>
      <c r="K42" s="86"/>
      <c r="L42" s="86"/>
      <c r="M42" s="70"/>
      <c r="N42" s="86"/>
      <c r="O42" s="86"/>
      <c r="P42" s="86"/>
      <c r="Q42" s="70"/>
      <c r="R42" s="81"/>
      <c r="S42" s="70"/>
      <c r="T42" s="86"/>
      <c r="U42" s="86"/>
      <c r="V42" s="86"/>
      <c r="W42" s="70"/>
      <c r="X42" s="86"/>
      <c r="Y42" s="70"/>
      <c r="Z42" s="70"/>
      <c r="AA42" s="70"/>
      <c r="AB42" s="70"/>
      <c r="AC42" s="73"/>
      <c r="AD42" s="70"/>
      <c r="AE42" s="70"/>
      <c r="AF42" s="72"/>
      <c r="AG42" s="72"/>
      <c r="AH42" s="72"/>
      <c r="AI42" s="70"/>
      <c r="AJ42" s="70"/>
      <c r="AK42" s="70"/>
      <c r="AL42" s="70"/>
      <c r="AM42" s="70"/>
      <c r="AN42" s="70"/>
      <c r="AO42" s="82"/>
      <c r="AP42" s="83"/>
      <c r="AQ42" s="83"/>
      <c r="AR42" s="70"/>
      <c r="AS42" s="70"/>
      <c r="AT42" s="70"/>
      <c r="AU42" s="73"/>
      <c r="AV42" s="70"/>
      <c r="AW42" s="482"/>
      <c r="AX42" s="483"/>
      <c r="AY42" s="483"/>
      <c r="AZ42" s="483"/>
      <c r="BA42" s="483"/>
      <c r="BB42" s="484"/>
    </row>
    <row r="43" spans="1:54" s="74" customFormat="1" ht="13.5" customHeight="1">
      <c r="A43" s="66"/>
      <c r="B43" s="67"/>
      <c r="C43" s="510" t="s">
        <v>82</v>
      </c>
      <c r="D43" s="510"/>
      <c r="E43" s="510"/>
      <c r="F43" s="510"/>
      <c r="G43" s="511"/>
      <c r="H43" s="491" t="s">
        <v>81</v>
      </c>
      <c r="I43" s="492"/>
      <c r="J43" s="492"/>
      <c r="K43" s="492"/>
      <c r="L43" s="492"/>
      <c r="M43" s="99" t="s">
        <v>72</v>
      </c>
      <c r="N43" s="508">
        <f>AJ10+AJ13</f>
        <v>0.75</v>
      </c>
      <c r="O43" s="508"/>
      <c r="P43" s="508"/>
      <c r="Q43" s="99" t="s">
        <v>3</v>
      </c>
      <c r="R43" s="508">
        <f>AV5-AV9</f>
        <v>0.6</v>
      </c>
      <c r="S43" s="508"/>
      <c r="T43" s="508"/>
      <c r="U43" s="99" t="s">
        <v>4</v>
      </c>
      <c r="V43" s="75" t="s">
        <v>9</v>
      </c>
      <c r="W43" s="70">
        <v>2</v>
      </c>
      <c r="X43" s="509" t="s">
        <v>44</v>
      </c>
      <c r="Y43" s="509"/>
      <c r="Z43" s="99"/>
      <c r="AA43" s="99"/>
      <c r="AB43" s="99"/>
      <c r="AC43" s="99"/>
      <c r="AD43" s="99"/>
      <c r="AE43" s="99"/>
      <c r="AF43" s="72"/>
      <c r="AG43" s="72"/>
      <c r="AH43" s="72"/>
      <c r="AI43" s="70"/>
      <c r="AJ43" s="70"/>
      <c r="AK43" s="70"/>
      <c r="AL43" s="70"/>
      <c r="AM43" s="70"/>
      <c r="AN43" s="70"/>
      <c r="AO43" s="82"/>
      <c r="AP43" s="83"/>
      <c r="AQ43" s="83"/>
      <c r="AR43" s="70"/>
      <c r="AS43" s="70"/>
      <c r="AT43" s="70"/>
      <c r="AU43" s="73" t="s">
        <v>12</v>
      </c>
      <c r="AV43" s="70"/>
      <c r="AW43" s="488">
        <f>(N43+R43)*W43</f>
        <v>2.7</v>
      </c>
      <c r="AX43" s="489"/>
      <c r="AY43" s="489"/>
      <c r="AZ43" s="489"/>
      <c r="BA43" s="489"/>
      <c r="BB43" s="490"/>
    </row>
    <row r="44" spans="1:54" s="74" customFormat="1" ht="13.5" customHeight="1">
      <c r="A44" s="66"/>
      <c r="B44" s="67"/>
      <c r="C44" s="510"/>
      <c r="D44" s="510"/>
      <c r="E44" s="510"/>
      <c r="F44" s="510"/>
      <c r="G44" s="511"/>
      <c r="H44" s="491" t="s">
        <v>101</v>
      </c>
      <c r="I44" s="492"/>
      <c r="J44" s="492"/>
      <c r="K44" s="492"/>
      <c r="L44" s="492"/>
      <c r="M44" s="99" t="s">
        <v>59</v>
      </c>
      <c r="N44" s="514">
        <f>AV9</f>
        <v>0</v>
      </c>
      <c r="O44" s="514"/>
      <c r="P44" s="514"/>
      <c r="Q44" s="150">
        <v>2</v>
      </c>
      <c r="R44" s="99" t="s">
        <v>3</v>
      </c>
      <c r="S44" s="514">
        <f>AV9</f>
        <v>0</v>
      </c>
      <c r="T44" s="514"/>
      <c r="U44" s="514"/>
      <c r="V44" s="150">
        <v>2</v>
      </c>
      <c r="W44" s="99" t="s">
        <v>4</v>
      </c>
      <c r="X44" s="75" t="s">
        <v>9</v>
      </c>
      <c r="Y44" s="70">
        <v>2</v>
      </c>
      <c r="Z44" s="509" t="s">
        <v>44</v>
      </c>
      <c r="AA44" s="509"/>
      <c r="AB44" s="75" t="s">
        <v>9</v>
      </c>
      <c r="AC44" s="506">
        <v>1</v>
      </c>
      <c r="AD44" s="507"/>
      <c r="AE44" s="79" t="s">
        <v>15</v>
      </c>
      <c r="AF44" s="72"/>
      <c r="AG44" s="72"/>
      <c r="AH44" s="72"/>
      <c r="AI44" s="70"/>
      <c r="AJ44" s="70"/>
      <c r="AK44" s="70"/>
      <c r="AL44" s="70"/>
      <c r="AM44" s="70"/>
      <c r="AN44" s="70"/>
      <c r="AO44" s="82"/>
      <c r="AP44" s="83"/>
      <c r="AQ44" s="83"/>
      <c r="AR44" s="70"/>
      <c r="AS44" s="70"/>
      <c r="AT44" s="70"/>
      <c r="AU44" s="73" t="s">
        <v>12</v>
      </c>
      <c r="AV44" s="70"/>
      <c r="AW44" s="488">
        <f>SQRT(N44^2+S44^2)*Y44*AC44</f>
        <v>0</v>
      </c>
      <c r="AX44" s="489"/>
      <c r="AY44" s="489"/>
      <c r="AZ44" s="489"/>
      <c r="BA44" s="489"/>
      <c r="BB44" s="490"/>
    </row>
    <row r="45" spans="1:54" s="74" customFormat="1" ht="13.5" customHeight="1">
      <c r="A45" s="493" t="s">
        <v>172</v>
      </c>
      <c r="B45" s="494"/>
      <c r="C45" s="494"/>
      <c r="D45" s="494"/>
      <c r="E45" s="494"/>
      <c r="F45" s="494"/>
      <c r="G45" s="495"/>
      <c r="H45" s="70"/>
      <c r="I45" s="506">
        <v>1</v>
      </c>
      <c r="J45" s="507"/>
      <c r="K45" s="86" t="s">
        <v>9</v>
      </c>
      <c r="L45" s="497" t="s">
        <v>110</v>
      </c>
      <c r="M45" s="492"/>
      <c r="N45" s="70"/>
      <c r="O45" s="87"/>
      <c r="P45" s="87"/>
      <c r="Q45" s="87"/>
      <c r="R45" s="70"/>
      <c r="S45" s="87"/>
      <c r="T45" s="87"/>
      <c r="U45" s="87"/>
      <c r="V45" s="70"/>
      <c r="W45" s="70"/>
      <c r="X45" s="89"/>
      <c r="Y45" s="70"/>
      <c r="Z45" s="70"/>
      <c r="AA45" s="75"/>
      <c r="AB45" s="77"/>
      <c r="AC45" s="78"/>
      <c r="AD45" s="79"/>
      <c r="AE45" s="72"/>
      <c r="AF45" s="72"/>
      <c r="AG45" s="72"/>
      <c r="AH45" s="70"/>
      <c r="AI45" s="94"/>
      <c r="AJ45" s="94"/>
      <c r="AK45" s="94"/>
      <c r="AL45" s="95"/>
      <c r="AM45" s="70"/>
      <c r="AN45" s="96"/>
      <c r="AO45" s="97"/>
      <c r="AP45" s="70"/>
      <c r="AQ45" s="98"/>
      <c r="AR45" s="96"/>
      <c r="AS45" s="96"/>
      <c r="AT45" s="94"/>
      <c r="AU45" s="73" t="s">
        <v>12</v>
      </c>
      <c r="AV45" s="70"/>
      <c r="AW45" s="498">
        <f>I45*(1/9)</f>
        <v>0.1111111111111111</v>
      </c>
      <c r="AX45" s="499"/>
      <c r="AY45" s="499"/>
      <c r="AZ45" s="499"/>
      <c r="BA45" s="499"/>
      <c r="BB45" s="500"/>
    </row>
    <row r="46" spans="1:54" s="74" customFormat="1" ht="13.5" customHeight="1">
      <c r="A46" s="66"/>
      <c r="B46" s="67"/>
      <c r="C46" s="67"/>
      <c r="D46" s="67"/>
      <c r="E46" s="67"/>
      <c r="F46" s="67"/>
      <c r="G46" s="68"/>
      <c r="H46" s="70"/>
      <c r="I46" s="86"/>
      <c r="J46" s="70"/>
      <c r="K46" s="70"/>
      <c r="L46" s="86"/>
      <c r="M46" s="86"/>
      <c r="N46" s="99"/>
      <c r="O46" s="98"/>
      <c r="P46" s="96"/>
      <c r="Q46" s="96"/>
      <c r="R46" s="70"/>
      <c r="S46" s="98"/>
      <c r="T46" s="96"/>
      <c r="U46" s="96"/>
      <c r="V46" s="89"/>
      <c r="W46" s="72"/>
      <c r="X46" s="94"/>
      <c r="Y46" s="98"/>
      <c r="Z46" s="96"/>
      <c r="AA46" s="96"/>
      <c r="AB46" s="70"/>
      <c r="AC46" s="98"/>
      <c r="AD46" s="96"/>
      <c r="AE46" s="96"/>
      <c r="AF46" s="89"/>
      <c r="AG46" s="82"/>
      <c r="AH46" s="70"/>
      <c r="AI46" s="97"/>
      <c r="AJ46" s="97"/>
      <c r="AK46" s="93"/>
      <c r="AL46" s="93"/>
      <c r="AM46" s="93"/>
      <c r="AN46" s="93"/>
      <c r="AO46" s="93"/>
      <c r="AP46" s="93"/>
      <c r="AQ46" s="93"/>
      <c r="AR46" s="93"/>
      <c r="AS46" s="70"/>
      <c r="AT46" s="70"/>
      <c r="AU46" s="73"/>
      <c r="AV46" s="70"/>
      <c r="AW46" s="482"/>
      <c r="AX46" s="483"/>
      <c r="AY46" s="483"/>
      <c r="AZ46" s="483"/>
      <c r="BA46" s="483"/>
      <c r="BB46" s="484"/>
    </row>
    <row r="47" spans="1:54" s="74" customFormat="1" ht="13.5" customHeight="1">
      <c r="A47" s="493" t="s">
        <v>184</v>
      </c>
      <c r="B47" s="494"/>
      <c r="C47" s="494"/>
      <c r="D47" s="494"/>
      <c r="E47" s="494"/>
      <c r="F47" s="494"/>
      <c r="G47" s="495"/>
      <c r="H47" s="70"/>
      <c r="I47" s="506">
        <f>K18+N17+S18+0.2</f>
        <v>1.1000000000000001</v>
      </c>
      <c r="J47" s="507"/>
      <c r="K47" s="86" t="s">
        <v>9</v>
      </c>
      <c r="L47" s="512">
        <v>1</v>
      </c>
      <c r="M47" s="509"/>
      <c r="N47" s="508"/>
      <c r="O47" s="508"/>
      <c r="P47" s="508"/>
      <c r="Q47" s="86"/>
      <c r="R47" s="100"/>
      <c r="S47" s="513"/>
      <c r="T47" s="513"/>
      <c r="U47" s="79"/>
      <c r="V47" s="93"/>
      <c r="W47" s="75"/>
      <c r="X47" s="506"/>
      <c r="Y47" s="507"/>
      <c r="Z47" s="79"/>
      <c r="AA47" s="70"/>
      <c r="AB47" s="72"/>
      <c r="AC47" s="72"/>
      <c r="AD47" s="89"/>
      <c r="AE47" s="72"/>
      <c r="AF47" s="72"/>
      <c r="AG47" s="72"/>
      <c r="AH47" s="72"/>
      <c r="AI47" s="72"/>
      <c r="AJ47" s="72"/>
      <c r="AK47" s="70"/>
      <c r="AL47" s="72"/>
      <c r="AM47" s="70"/>
      <c r="AN47" s="70"/>
      <c r="AO47" s="82"/>
      <c r="AP47" s="83"/>
      <c r="AQ47" s="83"/>
      <c r="AR47" s="70"/>
      <c r="AS47" s="70"/>
      <c r="AT47" s="70"/>
      <c r="AU47" s="73" t="s">
        <v>12</v>
      </c>
      <c r="AV47" s="70"/>
      <c r="AW47" s="488">
        <f>I47*L47</f>
        <v>1.1000000000000001</v>
      </c>
      <c r="AX47" s="489"/>
      <c r="AY47" s="489"/>
      <c r="AZ47" s="489"/>
      <c r="BA47" s="489"/>
      <c r="BB47" s="490"/>
    </row>
    <row r="48" spans="1:54" s="74" customFormat="1" ht="13.5" customHeight="1">
      <c r="A48" s="66"/>
      <c r="B48" s="67"/>
      <c r="C48" s="67"/>
      <c r="D48" s="67"/>
      <c r="E48" s="67"/>
      <c r="F48" s="67"/>
      <c r="G48" s="68"/>
      <c r="H48" s="70"/>
      <c r="I48" s="86"/>
      <c r="J48" s="70"/>
      <c r="K48" s="70"/>
      <c r="L48" s="86"/>
      <c r="M48" s="86"/>
      <c r="N48" s="86"/>
      <c r="O48" s="86"/>
      <c r="P48" s="86"/>
      <c r="Q48" s="86"/>
      <c r="R48" s="72"/>
      <c r="S48" s="72"/>
      <c r="T48" s="72"/>
      <c r="U48" s="86"/>
      <c r="V48" s="86"/>
      <c r="W48" s="86"/>
      <c r="X48" s="86"/>
      <c r="Y48" s="86"/>
      <c r="Z48" s="73"/>
      <c r="AA48" s="70"/>
      <c r="AB48" s="72"/>
      <c r="AC48" s="72"/>
      <c r="AD48" s="89"/>
      <c r="AE48" s="72"/>
      <c r="AF48" s="72"/>
      <c r="AG48" s="72"/>
      <c r="AH48" s="72"/>
      <c r="AI48" s="72"/>
      <c r="AJ48" s="72"/>
      <c r="AK48" s="70"/>
      <c r="AL48" s="72"/>
      <c r="AM48" s="70"/>
      <c r="AN48" s="70"/>
      <c r="AO48" s="82"/>
      <c r="AP48" s="83"/>
      <c r="AQ48" s="83"/>
      <c r="AR48" s="70"/>
      <c r="AS48" s="70"/>
      <c r="AT48" s="70"/>
      <c r="AU48" s="73"/>
      <c r="AV48" s="70"/>
      <c r="AW48" s="482"/>
      <c r="AX48" s="483"/>
      <c r="AY48" s="483"/>
      <c r="AZ48" s="483"/>
      <c r="BA48" s="483"/>
      <c r="BB48" s="484"/>
    </row>
    <row r="49" spans="1:54" s="74" customFormat="1" ht="13.5" customHeight="1">
      <c r="A49" s="493" t="s">
        <v>175</v>
      </c>
      <c r="B49" s="494"/>
      <c r="C49" s="494"/>
      <c r="D49" s="494"/>
      <c r="E49" s="494"/>
      <c r="F49" s="494"/>
      <c r="G49" s="495"/>
      <c r="H49" s="101"/>
      <c r="I49" s="496">
        <f>AW35</f>
        <v>0.315</v>
      </c>
      <c r="J49" s="496"/>
      <c r="K49" s="496"/>
      <c r="L49" s="86" t="s">
        <v>9</v>
      </c>
      <c r="M49" s="497" t="s">
        <v>127</v>
      </c>
      <c r="N49" s="492"/>
      <c r="O49" s="86"/>
      <c r="P49" s="86"/>
      <c r="Q49" s="86"/>
      <c r="R49" s="86"/>
      <c r="S49" s="70"/>
      <c r="T49" s="89"/>
      <c r="U49" s="89"/>
      <c r="V49" s="70"/>
      <c r="W49" s="86"/>
      <c r="X49" s="86"/>
      <c r="Y49" s="86"/>
      <c r="Z49" s="99"/>
      <c r="AA49" s="70"/>
      <c r="AB49" s="86"/>
      <c r="AC49" s="86"/>
      <c r="AD49" s="86"/>
      <c r="AE49" s="75"/>
      <c r="AF49" s="77"/>
      <c r="AG49" s="78"/>
      <c r="AH49" s="79"/>
      <c r="AI49" s="73"/>
      <c r="AJ49" s="70"/>
      <c r="AK49" s="72"/>
      <c r="AL49" s="72"/>
      <c r="AM49" s="70"/>
      <c r="AN49" s="70"/>
      <c r="AO49" s="82"/>
      <c r="AP49" s="83"/>
      <c r="AQ49" s="83"/>
      <c r="AR49" s="70"/>
      <c r="AS49" s="70"/>
      <c r="AT49" s="70"/>
      <c r="AU49" s="73" t="s">
        <v>12</v>
      </c>
      <c r="AV49" s="70"/>
      <c r="AW49" s="488">
        <f>I49*(1/12)</f>
        <v>2.6249999999999999E-2</v>
      </c>
      <c r="AX49" s="489"/>
      <c r="AY49" s="489"/>
      <c r="AZ49" s="489"/>
      <c r="BA49" s="489"/>
      <c r="BB49" s="490"/>
    </row>
    <row r="50" spans="1:54" s="74" customFormat="1" ht="13.5" customHeight="1">
      <c r="A50" s="493"/>
      <c r="B50" s="494"/>
      <c r="C50" s="494"/>
      <c r="D50" s="494"/>
      <c r="E50" s="494"/>
      <c r="F50" s="494"/>
      <c r="G50" s="495"/>
      <c r="H50" s="70"/>
      <c r="I50" s="86"/>
      <c r="J50" s="70"/>
      <c r="K50" s="70"/>
      <c r="L50" s="86"/>
      <c r="M50" s="86"/>
      <c r="N50" s="86"/>
      <c r="O50" s="86"/>
      <c r="P50" s="86"/>
      <c r="Q50" s="86"/>
      <c r="R50" s="72"/>
      <c r="S50" s="72"/>
      <c r="T50" s="72"/>
      <c r="U50" s="86"/>
      <c r="V50" s="86"/>
      <c r="W50" s="86"/>
      <c r="X50" s="86"/>
      <c r="Y50" s="86"/>
      <c r="Z50" s="73"/>
      <c r="AA50" s="70"/>
      <c r="AB50" s="72"/>
      <c r="AC50" s="72"/>
      <c r="AD50" s="89"/>
      <c r="AE50" s="72"/>
      <c r="AF50" s="72"/>
      <c r="AG50" s="72"/>
      <c r="AH50" s="72"/>
      <c r="AI50" s="72"/>
      <c r="AJ50" s="72"/>
      <c r="AK50" s="70"/>
      <c r="AL50" s="72"/>
      <c r="AM50" s="70"/>
      <c r="AN50" s="70"/>
      <c r="AO50" s="82"/>
      <c r="AP50" s="83"/>
      <c r="AQ50" s="83"/>
      <c r="AR50" s="70"/>
      <c r="AS50" s="70"/>
      <c r="AT50" s="70"/>
      <c r="AU50" s="73"/>
      <c r="AV50" s="70"/>
      <c r="AW50" s="482"/>
      <c r="AX50" s="483"/>
      <c r="AY50" s="483"/>
      <c r="AZ50" s="483"/>
      <c r="BA50" s="483"/>
      <c r="BB50" s="484"/>
    </row>
    <row r="51" spans="1:54" s="74" customFormat="1" ht="13.5" customHeight="1">
      <c r="A51" s="493" t="s">
        <v>174</v>
      </c>
      <c r="B51" s="494"/>
      <c r="C51" s="494"/>
      <c r="D51" s="494"/>
      <c r="E51" s="494"/>
      <c r="F51" s="494"/>
      <c r="G51" s="495"/>
      <c r="H51" s="70"/>
      <c r="I51" s="86" t="s">
        <v>72</v>
      </c>
      <c r="J51" s="501" t="s">
        <v>59</v>
      </c>
      <c r="K51" s="501"/>
      <c r="L51" s="502">
        <f>AV9</f>
        <v>0</v>
      </c>
      <c r="M51" s="502"/>
      <c r="N51" s="502"/>
      <c r="O51" s="102" t="s">
        <v>57</v>
      </c>
      <c r="P51" s="102" t="s">
        <v>62</v>
      </c>
      <c r="Q51" s="502">
        <f>L51</f>
        <v>0</v>
      </c>
      <c r="R51" s="502"/>
      <c r="S51" s="502"/>
      <c r="T51" s="103" t="s">
        <v>66</v>
      </c>
      <c r="U51" s="104"/>
      <c r="V51" s="86" t="s">
        <v>3</v>
      </c>
      <c r="W51" s="503">
        <v>0.15</v>
      </c>
      <c r="X51" s="503"/>
      <c r="Y51" s="503"/>
      <c r="Z51" s="70" t="s">
        <v>3</v>
      </c>
      <c r="AA51" s="503">
        <f>AV5-AV9</f>
        <v>0.6</v>
      </c>
      <c r="AB51" s="503"/>
      <c r="AC51" s="503"/>
      <c r="AD51" s="89" t="s">
        <v>4</v>
      </c>
      <c r="AE51" s="86" t="s">
        <v>9</v>
      </c>
      <c r="AF51" s="504">
        <v>2</v>
      </c>
      <c r="AG51" s="505"/>
      <c r="AH51" s="72" t="s">
        <v>3</v>
      </c>
      <c r="AI51" s="506">
        <f>AV4-AV9*2</f>
        <v>0.6</v>
      </c>
      <c r="AJ51" s="507"/>
      <c r="AK51" s="70" t="s">
        <v>60</v>
      </c>
      <c r="AL51" s="86" t="s">
        <v>9</v>
      </c>
      <c r="AM51" s="497" t="s">
        <v>109</v>
      </c>
      <c r="AN51" s="492"/>
      <c r="AO51" s="82"/>
      <c r="AP51" s="83"/>
      <c r="AQ51" s="83"/>
      <c r="AR51" s="70"/>
      <c r="AS51" s="70"/>
      <c r="AT51" s="70"/>
      <c r="AU51" s="73" t="s">
        <v>12</v>
      </c>
      <c r="AV51" s="70"/>
      <c r="AW51" s="498">
        <f>SQRT(((L51^2+Q51^2)+W51+AA51)*AF51+AI51)*(1/6)</f>
        <v>0.24152294576982397</v>
      </c>
      <c r="AX51" s="499"/>
      <c r="AY51" s="499"/>
      <c r="AZ51" s="499"/>
      <c r="BA51" s="499"/>
      <c r="BB51" s="500"/>
    </row>
    <row r="52" spans="1:54" s="74" customFormat="1" ht="13.5" customHeight="1">
      <c r="A52" s="66"/>
      <c r="B52" s="67"/>
      <c r="C52" s="67"/>
      <c r="D52" s="67"/>
      <c r="E52" s="67"/>
      <c r="F52" s="67"/>
      <c r="G52" s="68"/>
      <c r="H52" s="70"/>
      <c r="I52" s="86"/>
      <c r="J52" s="70"/>
      <c r="K52" s="70"/>
      <c r="L52" s="86"/>
      <c r="M52" s="86"/>
      <c r="N52" s="86"/>
      <c r="O52" s="86"/>
      <c r="P52" s="86"/>
      <c r="Q52" s="86"/>
      <c r="R52" s="72"/>
      <c r="S52" s="72"/>
      <c r="T52" s="72"/>
      <c r="U52" s="86"/>
      <c r="V52" s="86"/>
      <c r="W52" s="86"/>
      <c r="X52" s="86"/>
      <c r="Y52" s="86"/>
      <c r="Z52" s="73"/>
      <c r="AA52" s="70"/>
      <c r="AB52" s="72"/>
      <c r="AC52" s="72"/>
      <c r="AD52" s="89"/>
      <c r="AE52" s="72"/>
      <c r="AF52" s="72"/>
      <c r="AG52" s="72"/>
      <c r="AH52" s="72"/>
      <c r="AI52" s="72"/>
      <c r="AJ52" s="72"/>
      <c r="AK52" s="70"/>
      <c r="AL52" s="72"/>
      <c r="AM52" s="70"/>
      <c r="AN52" s="70"/>
      <c r="AO52" s="82"/>
      <c r="AP52" s="83"/>
      <c r="AQ52" s="83"/>
      <c r="AR52" s="70"/>
      <c r="AS52" s="70"/>
      <c r="AT52" s="70"/>
      <c r="AU52" s="73"/>
      <c r="AV52" s="70"/>
      <c r="AW52" s="482"/>
      <c r="AX52" s="483"/>
      <c r="AY52" s="483"/>
      <c r="AZ52" s="483"/>
      <c r="BA52" s="483"/>
      <c r="BB52" s="484"/>
    </row>
    <row r="53" spans="1:54" s="74" customFormat="1" ht="13.5" customHeight="1">
      <c r="A53" s="105"/>
      <c r="B53" s="106"/>
      <c r="C53" s="106"/>
      <c r="D53" s="106"/>
      <c r="E53" s="106"/>
      <c r="F53" s="106"/>
      <c r="G53" s="107"/>
      <c r="H53" s="108"/>
      <c r="I53" s="109"/>
      <c r="J53" s="108"/>
      <c r="K53" s="108"/>
      <c r="L53" s="109"/>
      <c r="M53" s="109"/>
      <c r="N53" s="109"/>
      <c r="O53" s="109"/>
      <c r="P53" s="109"/>
      <c r="Q53" s="109"/>
      <c r="R53" s="110"/>
      <c r="S53" s="110"/>
      <c r="T53" s="110"/>
      <c r="U53" s="109"/>
      <c r="V53" s="109"/>
      <c r="W53" s="109"/>
      <c r="X53" s="109"/>
      <c r="Y53" s="109"/>
      <c r="Z53" s="111"/>
      <c r="AA53" s="108"/>
      <c r="AB53" s="110"/>
      <c r="AC53" s="110"/>
      <c r="AD53" s="112"/>
      <c r="AE53" s="110"/>
      <c r="AF53" s="110"/>
      <c r="AG53" s="110"/>
      <c r="AH53" s="110"/>
      <c r="AI53" s="110"/>
      <c r="AJ53" s="110"/>
      <c r="AK53" s="108"/>
      <c r="AL53" s="110"/>
      <c r="AM53" s="108"/>
      <c r="AN53" s="108"/>
      <c r="AO53" s="113"/>
      <c r="AP53" s="114"/>
      <c r="AQ53" s="114"/>
      <c r="AR53" s="108"/>
      <c r="AS53" s="108"/>
      <c r="AT53" s="108"/>
      <c r="AU53" s="111"/>
      <c r="AV53" s="108"/>
      <c r="AW53" s="485"/>
      <c r="AX53" s="486"/>
      <c r="AY53" s="486"/>
      <c r="AZ53" s="486"/>
      <c r="BA53" s="486"/>
      <c r="BB53" s="487"/>
    </row>
  </sheetData>
  <mergeCells count="159">
    <mergeCell ref="AP5:AU5"/>
    <mergeCell ref="AV5:AX5"/>
    <mergeCell ref="V1:AC1"/>
    <mergeCell ref="AD1:AE1"/>
    <mergeCell ref="AG1:AH1"/>
    <mergeCell ref="AI1:AS1"/>
    <mergeCell ref="AT1:BB1"/>
    <mergeCell ref="AQ3:AY3"/>
    <mergeCell ref="AP4:AU4"/>
    <mergeCell ref="AV4:AX4"/>
    <mergeCell ref="AP6:AU6"/>
    <mergeCell ref="AV6:AX6"/>
    <mergeCell ref="AP7:AU7"/>
    <mergeCell ref="AV7:AX7"/>
    <mergeCell ref="AP8:AU8"/>
    <mergeCell ref="AV8:AX8"/>
    <mergeCell ref="A21:G21"/>
    <mergeCell ref="H21:AV21"/>
    <mergeCell ref="AW21:BB21"/>
    <mergeCell ref="AY11:AZ11"/>
    <mergeCell ref="AP12:AU12"/>
    <mergeCell ref="AL10:AL14"/>
    <mergeCell ref="AV10:AX10"/>
    <mergeCell ref="AP10:AU10"/>
    <mergeCell ref="Y11:Z12"/>
    <mergeCell ref="AJ10:AJ12"/>
    <mergeCell ref="AY10:AZ10"/>
    <mergeCell ref="AG11:AG13"/>
    <mergeCell ref="AP11:AU11"/>
    <mergeCell ref="AV11:AX11"/>
    <mergeCell ref="AV12:AX12"/>
    <mergeCell ref="AJ13:AJ15"/>
    <mergeCell ref="AW22:BB22"/>
    <mergeCell ref="AJ16:AJ17"/>
    <mergeCell ref="AP9:AU9"/>
    <mergeCell ref="AV9:AX9"/>
    <mergeCell ref="AW28:BB28"/>
    <mergeCell ref="V29:X29"/>
    <mergeCell ref="S25:T25"/>
    <mergeCell ref="V25:X25"/>
    <mergeCell ref="AW27:BB27"/>
    <mergeCell ref="Z25:AA25"/>
    <mergeCell ref="H23:J23"/>
    <mergeCell ref="AW23:BB23"/>
    <mergeCell ref="V24:X24"/>
    <mergeCell ref="Z24:AA24"/>
    <mergeCell ref="AW24:BB24"/>
    <mergeCell ref="A24:G24"/>
    <mergeCell ref="C27:G27"/>
    <mergeCell ref="J27:M27"/>
    <mergeCell ref="O27:R27"/>
    <mergeCell ref="AA29:AB29"/>
    <mergeCell ref="A23:G23"/>
    <mergeCell ref="A26:G26"/>
    <mergeCell ref="AW26:BB26"/>
    <mergeCell ref="A25:G25"/>
    <mergeCell ref="J25:L25"/>
    <mergeCell ref="J24:L24"/>
    <mergeCell ref="N24:P24"/>
    <mergeCell ref="S24:T24"/>
    <mergeCell ref="N25:P25"/>
    <mergeCell ref="AW25:BB25"/>
    <mergeCell ref="A29:G29"/>
    <mergeCell ref="J29:L29"/>
    <mergeCell ref="N29:P29"/>
    <mergeCell ref="S29:T29"/>
    <mergeCell ref="AO29:AP29"/>
    <mergeCell ref="AW29:BB29"/>
    <mergeCell ref="AE29:AG29"/>
    <mergeCell ref="AI29:AK29"/>
    <mergeCell ref="AS29:AT29"/>
    <mergeCell ref="A32:G32"/>
    <mergeCell ref="H32:L32"/>
    <mergeCell ref="N32:P32"/>
    <mergeCell ref="R32:T32"/>
    <mergeCell ref="AE32:AF32"/>
    <mergeCell ref="AW30:BB30"/>
    <mergeCell ref="A31:G31"/>
    <mergeCell ref="H31:K31"/>
    <mergeCell ref="AW31:BB31"/>
    <mergeCell ref="AW32:BB32"/>
    <mergeCell ref="O33:Q33"/>
    <mergeCell ref="S33:U33"/>
    <mergeCell ref="AW33:BB33"/>
    <mergeCell ref="W32:X32"/>
    <mergeCell ref="Z32:AB32"/>
    <mergeCell ref="AI32:AK32"/>
    <mergeCell ref="AM32:AO32"/>
    <mergeCell ref="AS32:AT32"/>
    <mergeCell ref="AW34:BB34"/>
    <mergeCell ref="AW35:BB35"/>
    <mergeCell ref="H36:K36"/>
    <mergeCell ref="AW36:BB36"/>
    <mergeCell ref="H34:L34"/>
    <mergeCell ref="N34:P34"/>
    <mergeCell ref="R34:T34"/>
    <mergeCell ref="W34:X34"/>
    <mergeCell ref="W37:X37"/>
    <mergeCell ref="AW37:BB37"/>
    <mergeCell ref="A42:G42"/>
    <mergeCell ref="AC44:AD44"/>
    <mergeCell ref="AW44:BB44"/>
    <mergeCell ref="H43:L43"/>
    <mergeCell ref="AW38:BB38"/>
    <mergeCell ref="A39:G39"/>
    <mergeCell ref="AW39:BB39"/>
    <mergeCell ref="A37:G37"/>
    <mergeCell ref="H37:L37"/>
    <mergeCell ref="N37:P37"/>
    <mergeCell ref="R37:T37"/>
    <mergeCell ref="AW42:BB42"/>
    <mergeCell ref="C40:G40"/>
    <mergeCell ref="O40:Q40"/>
    <mergeCell ref="U40:X40"/>
    <mergeCell ref="AB40:AD40"/>
    <mergeCell ref="AW40:BB40"/>
    <mergeCell ref="AW41:BB41"/>
    <mergeCell ref="J40:M40"/>
    <mergeCell ref="A45:G45"/>
    <mergeCell ref="I45:J45"/>
    <mergeCell ref="L45:M45"/>
    <mergeCell ref="AW45:BB45"/>
    <mergeCell ref="N43:P43"/>
    <mergeCell ref="R43:T43"/>
    <mergeCell ref="X43:Y43"/>
    <mergeCell ref="AW43:BB43"/>
    <mergeCell ref="C44:G44"/>
    <mergeCell ref="H44:L44"/>
    <mergeCell ref="N44:P44"/>
    <mergeCell ref="S44:U44"/>
    <mergeCell ref="Z44:AA44"/>
    <mergeCell ref="C43:G43"/>
    <mergeCell ref="AW46:BB46"/>
    <mergeCell ref="A47:G47"/>
    <mergeCell ref="I47:J47"/>
    <mergeCell ref="L47:M47"/>
    <mergeCell ref="N47:P47"/>
    <mergeCell ref="S47:T47"/>
    <mergeCell ref="X47:Y47"/>
    <mergeCell ref="AW47:BB47"/>
    <mergeCell ref="AF51:AG51"/>
    <mergeCell ref="AI51:AJ51"/>
    <mergeCell ref="AW48:BB48"/>
    <mergeCell ref="A49:G49"/>
    <mergeCell ref="I49:K49"/>
    <mergeCell ref="M49:N49"/>
    <mergeCell ref="AW49:BB49"/>
    <mergeCell ref="AM51:AN51"/>
    <mergeCell ref="AW51:BB51"/>
    <mergeCell ref="AW52:BB52"/>
    <mergeCell ref="AW53:BB53"/>
    <mergeCell ref="A50:G50"/>
    <mergeCell ref="AW50:BB50"/>
    <mergeCell ref="A51:G51"/>
    <mergeCell ref="J51:K51"/>
    <mergeCell ref="L51:N51"/>
    <mergeCell ref="Q51:S51"/>
    <mergeCell ref="W51:Y51"/>
    <mergeCell ref="AA51:AC51"/>
  </mergeCells>
  <phoneticPr fontId="84" type="noConversion"/>
  <pageMargins left="0.75" right="0.75" top="1" bottom="1" header="0.5" footer="0.5"/>
  <pageSetup paperSize="9" orientation="portrait" r:id="rId1"/>
  <headerFooter alignWithMargins="0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5">
    <tabColor indexed="8"/>
  </sheetPr>
  <dimension ref="A1:AK269"/>
  <sheetViews>
    <sheetView showGridLines="0" view="pageBreakPreview" zoomScaleNormal="100" zoomScaleSheetLayoutView="100" workbookViewId="0">
      <selection activeCell="G33" sqref="G33:I33"/>
    </sheetView>
  </sheetViews>
  <sheetFormatPr defaultColWidth="6.88671875" defaultRowHeight="10.5"/>
  <cols>
    <col min="1" max="1" width="1.33203125" style="118" customWidth="1"/>
    <col min="2" max="2" width="9" style="118" customWidth="1"/>
    <col min="3" max="3" width="1.33203125" style="118" customWidth="1"/>
    <col min="4" max="34" width="1.6640625" style="120" customWidth="1"/>
    <col min="35" max="35" width="7.77734375" style="122" customWidth="1"/>
    <col min="36" max="36" width="2.109375" style="118" customWidth="1"/>
    <col min="37" max="220" width="1.33203125" style="120" customWidth="1"/>
    <col min="221" max="16384" width="6.88671875" style="120"/>
  </cols>
  <sheetData>
    <row r="1" spans="1:37" s="116" customFormat="1" ht="30" customHeight="1">
      <c r="A1" s="474" t="s">
        <v>54</v>
      </c>
      <c r="B1" s="469"/>
      <c r="C1" s="470"/>
      <c r="D1" s="474" t="s">
        <v>67</v>
      </c>
      <c r="E1" s="469"/>
      <c r="F1" s="469"/>
      <c r="G1" s="469"/>
      <c r="H1" s="469"/>
      <c r="I1" s="469"/>
      <c r="J1" s="469"/>
      <c r="K1" s="469"/>
      <c r="L1" s="469"/>
      <c r="M1" s="469"/>
      <c r="N1" s="469"/>
      <c r="O1" s="469"/>
      <c r="P1" s="469"/>
      <c r="Q1" s="469"/>
      <c r="R1" s="469"/>
      <c r="S1" s="469"/>
      <c r="T1" s="469"/>
      <c r="U1" s="469"/>
      <c r="V1" s="469"/>
      <c r="W1" s="469"/>
      <c r="X1" s="469"/>
      <c r="Y1" s="469"/>
      <c r="Z1" s="469"/>
      <c r="AA1" s="469"/>
      <c r="AB1" s="469"/>
      <c r="AC1" s="469"/>
      <c r="AD1" s="469"/>
      <c r="AE1" s="469"/>
      <c r="AF1" s="469"/>
      <c r="AG1" s="470"/>
      <c r="AH1" s="469" t="s">
        <v>56</v>
      </c>
      <c r="AI1" s="469"/>
      <c r="AJ1" s="469"/>
      <c r="AK1" s="470"/>
    </row>
    <row r="2" spans="1:37" ht="15" customHeight="1">
      <c r="A2" s="117"/>
      <c r="C2" s="119"/>
      <c r="AH2" s="121"/>
      <c r="AK2" s="123"/>
    </row>
    <row r="3" spans="1:37" ht="15" customHeight="1">
      <c r="A3" s="124"/>
      <c r="B3" s="118" t="s">
        <v>142</v>
      </c>
      <c r="C3" s="125"/>
      <c r="E3" s="120" t="s">
        <v>178</v>
      </c>
      <c r="V3" s="471"/>
      <c r="W3" s="471"/>
      <c r="X3" s="471"/>
      <c r="Y3" s="471"/>
      <c r="Z3" s="471"/>
      <c r="AA3" s="471"/>
      <c r="AB3" s="471"/>
      <c r="AC3" s="471"/>
      <c r="AH3" s="126"/>
      <c r="AK3" s="127"/>
    </row>
    <row r="4" spans="1:37" ht="15" customHeight="1">
      <c r="A4" s="124"/>
      <c r="B4" s="118" t="s">
        <v>50</v>
      </c>
      <c r="C4" s="125"/>
      <c r="AH4" s="126"/>
      <c r="AK4" s="127"/>
    </row>
    <row r="5" spans="1:37" ht="15" customHeight="1">
      <c r="A5" s="124"/>
      <c r="C5" s="125"/>
      <c r="AH5" s="126"/>
      <c r="AK5" s="127"/>
    </row>
    <row r="6" spans="1:37" ht="15" customHeight="1">
      <c r="A6" s="124"/>
      <c r="C6" s="125"/>
      <c r="AH6" s="126"/>
      <c r="AK6" s="127"/>
    </row>
    <row r="7" spans="1:37" ht="15" customHeight="1">
      <c r="A7" s="124"/>
      <c r="C7" s="125"/>
      <c r="AH7" s="126"/>
      <c r="AK7" s="127"/>
    </row>
    <row r="8" spans="1:37" ht="15" customHeight="1">
      <c r="A8" s="124"/>
      <c r="C8" s="125"/>
      <c r="AH8" s="126"/>
      <c r="AK8" s="127"/>
    </row>
    <row r="9" spans="1:37" ht="15" customHeight="1">
      <c r="A9" s="124"/>
      <c r="C9" s="125"/>
      <c r="AH9" s="126"/>
      <c r="AK9" s="127"/>
    </row>
    <row r="10" spans="1:37" ht="15" customHeight="1">
      <c r="A10" s="124"/>
      <c r="C10" s="125"/>
      <c r="AH10" s="126"/>
      <c r="AK10" s="127"/>
    </row>
    <row r="11" spans="1:37" ht="15" customHeight="1">
      <c r="A11" s="124"/>
      <c r="C11" s="125"/>
      <c r="AH11" s="126"/>
      <c r="AK11" s="127"/>
    </row>
    <row r="12" spans="1:37" ht="15" customHeight="1">
      <c r="A12" s="124"/>
      <c r="C12" s="125"/>
      <c r="AH12" s="126"/>
      <c r="AK12" s="127"/>
    </row>
    <row r="13" spans="1:37" ht="15" customHeight="1">
      <c r="A13" s="124"/>
      <c r="C13" s="125"/>
      <c r="AH13" s="126"/>
      <c r="AK13" s="127"/>
    </row>
    <row r="14" spans="1:37" ht="15" customHeight="1">
      <c r="A14" s="124"/>
      <c r="B14" s="128"/>
      <c r="C14" s="128"/>
      <c r="D14" s="126"/>
      <c r="E14" s="129"/>
      <c r="F14" s="130"/>
      <c r="G14" s="130"/>
      <c r="H14" s="130"/>
      <c r="AA14" s="130"/>
      <c r="AB14" s="130"/>
      <c r="AC14" s="130"/>
      <c r="AD14" s="130"/>
      <c r="AE14" s="130"/>
      <c r="AF14" s="130"/>
      <c r="AG14" s="127"/>
      <c r="AH14" s="130"/>
      <c r="AI14" s="131"/>
      <c r="AJ14" s="128"/>
      <c r="AK14" s="127"/>
    </row>
    <row r="15" spans="1:37" ht="15" customHeight="1">
      <c r="A15" s="124"/>
      <c r="B15" s="139" t="s">
        <v>177</v>
      </c>
      <c r="C15" s="128"/>
      <c r="D15" s="126"/>
      <c r="E15" s="129"/>
      <c r="F15" s="130" t="s">
        <v>8</v>
      </c>
      <c r="G15" s="475">
        <v>0.7</v>
      </c>
      <c r="H15" s="475"/>
      <c r="I15" s="475"/>
      <c r="J15" s="128" t="s">
        <v>58</v>
      </c>
      <c r="K15" s="475">
        <v>0.15</v>
      </c>
      <c r="L15" s="475"/>
      <c r="M15" s="475"/>
      <c r="N15" s="128" t="s">
        <v>4</v>
      </c>
      <c r="O15" s="128" t="s">
        <v>62</v>
      </c>
      <c r="P15" s="130" t="s">
        <v>8</v>
      </c>
      <c r="Q15" s="475">
        <v>0.15</v>
      </c>
      <c r="R15" s="475"/>
      <c r="S15" s="475"/>
      <c r="T15" s="128" t="s">
        <v>58</v>
      </c>
      <c r="U15" s="475">
        <v>0.4</v>
      </c>
      <c r="V15" s="475"/>
      <c r="W15" s="475"/>
      <c r="X15" s="128" t="s">
        <v>58</v>
      </c>
      <c r="Y15" s="473">
        <v>2</v>
      </c>
      <c r="Z15" s="473"/>
      <c r="AA15" s="473"/>
      <c r="AB15" s="130" t="s">
        <v>4</v>
      </c>
      <c r="AC15" s="130"/>
      <c r="AD15" s="130"/>
      <c r="AE15" s="130"/>
      <c r="AF15" s="130" t="s">
        <v>12</v>
      </c>
      <c r="AG15" s="127"/>
      <c r="AH15" s="130"/>
      <c r="AI15" s="131">
        <f>ROUND((G15*K15)+(Q15*U15*Y15),3)</f>
        <v>0.22500000000000001</v>
      </c>
      <c r="AJ15" s="128" t="s">
        <v>65</v>
      </c>
      <c r="AK15" s="127"/>
    </row>
    <row r="16" spans="1:37" ht="15" customHeight="1">
      <c r="A16" s="124"/>
      <c r="B16" s="128" t="s">
        <v>173</v>
      </c>
      <c r="C16" s="128"/>
      <c r="D16" s="126"/>
      <c r="E16" s="129"/>
      <c r="F16" s="128"/>
      <c r="G16" s="130"/>
      <c r="H16" s="130"/>
      <c r="I16" s="130"/>
      <c r="J16" s="130"/>
      <c r="K16" s="128"/>
      <c r="L16" s="130"/>
      <c r="M16" s="130"/>
      <c r="AB16" s="130"/>
      <c r="AC16" s="130"/>
      <c r="AD16" s="130"/>
      <c r="AE16" s="130"/>
      <c r="AG16" s="127"/>
      <c r="AH16" s="130"/>
      <c r="AK16" s="127"/>
    </row>
    <row r="17" spans="1:37" ht="15" customHeight="1">
      <c r="A17" s="124"/>
      <c r="B17" s="128"/>
      <c r="C17" s="128"/>
      <c r="D17" s="126"/>
      <c r="E17" s="132"/>
      <c r="F17" s="130"/>
      <c r="G17" s="130"/>
      <c r="H17" s="130"/>
      <c r="I17" s="130"/>
      <c r="S17" s="130"/>
      <c r="T17" s="130"/>
      <c r="U17" s="130"/>
      <c r="V17" s="130"/>
      <c r="W17" s="130"/>
      <c r="X17" s="130"/>
      <c r="Y17" s="130"/>
      <c r="Z17" s="130"/>
      <c r="AA17" s="130"/>
      <c r="AB17" s="130"/>
      <c r="AC17" s="130"/>
      <c r="AD17" s="130"/>
      <c r="AE17" s="130"/>
      <c r="AF17" s="130"/>
      <c r="AG17" s="127"/>
      <c r="AH17" s="130"/>
      <c r="AI17" s="130"/>
      <c r="AJ17" s="130"/>
      <c r="AK17" s="127"/>
    </row>
    <row r="18" spans="1:37" ht="15" customHeight="1">
      <c r="A18" s="124"/>
      <c r="B18" s="128" t="s">
        <v>137</v>
      </c>
      <c r="C18" s="128"/>
      <c r="D18" s="126"/>
      <c r="E18" s="132"/>
      <c r="F18" s="130" t="s">
        <v>141</v>
      </c>
      <c r="G18" s="130"/>
      <c r="H18" s="130"/>
      <c r="I18" s="130"/>
      <c r="J18" s="130" t="s">
        <v>8</v>
      </c>
      <c r="K18" s="472">
        <v>0.55000000000000004</v>
      </c>
      <c r="L18" s="472"/>
      <c r="M18" s="128" t="s">
        <v>58</v>
      </c>
      <c r="N18" s="473">
        <v>2</v>
      </c>
      <c r="O18" s="473"/>
      <c r="P18" s="128" t="s">
        <v>4</v>
      </c>
      <c r="Q18" s="128" t="s">
        <v>62</v>
      </c>
      <c r="R18" s="130" t="s">
        <v>8</v>
      </c>
      <c r="S18" s="472">
        <v>0.4</v>
      </c>
      <c r="T18" s="472"/>
      <c r="U18" s="472"/>
      <c r="V18" s="128" t="s">
        <v>58</v>
      </c>
      <c r="W18" s="473">
        <v>2</v>
      </c>
      <c r="X18" s="473"/>
      <c r="Y18" s="473"/>
      <c r="Z18" s="128" t="s">
        <v>4</v>
      </c>
      <c r="AA18" s="130"/>
      <c r="AB18" s="130"/>
      <c r="AC18" s="130"/>
      <c r="AD18" s="130"/>
      <c r="AE18" s="130"/>
      <c r="AF18" s="133" t="s">
        <v>12</v>
      </c>
      <c r="AG18" s="127"/>
      <c r="AH18" s="130"/>
      <c r="AI18" s="131">
        <f>(K18*N18)+(S18*W18)</f>
        <v>1.9000000000000001</v>
      </c>
      <c r="AJ18" s="128" t="s">
        <v>63</v>
      </c>
      <c r="AK18" s="127"/>
    </row>
    <row r="19" spans="1:37" ht="15" customHeight="1">
      <c r="A19" s="124"/>
      <c r="B19" s="128" t="s">
        <v>61</v>
      </c>
      <c r="C19" s="128"/>
      <c r="D19" s="126"/>
      <c r="E19" s="132"/>
      <c r="F19" s="130"/>
      <c r="G19" s="130"/>
      <c r="H19" s="130"/>
      <c r="I19" s="130"/>
      <c r="J19" s="130"/>
      <c r="K19" s="472"/>
      <c r="L19" s="472"/>
      <c r="M19" s="128"/>
      <c r="N19" s="472"/>
      <c r="O19" s="472"/>
      <c r="P19" s="128"/>
      <c r="Q19" s="128"/>
      <c r="R19" s="130"/>
      <c r="S19" s="472"/>
      <c r="T19" s="472"/>
      <c r="U19" s="472"/>
      <c r="V19" s="128"/>
      <c r="W19" s="476"/>
      <c r="X19" s="476"/>
      <c r="Y19" s="476"/>
      <c r="Z19" s="128"/>
      <c r="AA19" s="130"/>
      <c r="AB19" s="130"/>
      <c r="AC19" s="130"/>
      <c r="AD19" s="130"/>
      <c r="AE19" s="130"/>
      <c r="AF19" s="133"/>
      <c r="AG19" s="127"/>
      <c r="AH19" s="133"/>
      <c r="AK19" s="127"/>
    </row>
    <row r="20" spans="1:37" ht="15" customHeight="1">
      <c r="A20" s="124"/>
      <c r="B20" s="128"/>
      <c r="C20" s="128"/>
      <c r="D20" s="126"/>
      <c r="E20" s="130"/>
      <c r="F20" s="130"/>
      <c r="G20" s="130"/>
      <c r="H20" s="130"/>
      <c r="I20" s="130"/>
      <c r="J20" s="130"/>
      <c r="K20" s="130"/>
      <c r="L20" s="130"/>
      <c r="M20" s="130"/>
      <c r="N20" s="130"/>
      <c r="O20" s="130"/>
      <c r="P20" s="130"/>
      <c r="Q20" s="130"/>
      <c r="R20" s="130"/>
      <c r="S20" s="130"/>
      <c r="T20" s="130"/>
      <c r="U20" s="130"/>
      <c r="V20" s="130"/>
      <c r="W20" s="130"/>
      <c r="X20" s="130"/>
      <c r="Y20" s="130"/>
      <c r="Z20" s="130"/>
      <c r="AA20" s="130"/>
      <c r="AB20" s="130"/>
      <c r="AC20" s="130"/>
      <c r="AD20" s="130"/>
      <c r="AE20" s="130"/>
      <c r="AF20" s="130"/>
      <c r="AG20" s="127"/>
      <c r="AH20" s="130"/>
      <c r="AI20" s="131"/>
      <c r="AJ20" s="128"/>
      <c r="AK20" s="127"/>
    </row>
    <row r="21" spans="1:37" ht="15" customHeight="1">
      <c r="A21" s="124"/>
      <c r="B21" s="128"/>
      <c r="C21" s="128"/>
      <c r="D21" s="126"/>
      <c r="E21" s="130"/>
      <c r="F21" s="130"/>
      <c r="G21" s="130"/>
      <c r="H21" s="130"/>
      <c r="I21" s="130"/>
      <c r="U21" s="130"/>
      <c r="V21" s="130"/>
      <c r="W21" s="130"/>
      <c r="X21" s="130"/>
      <c r="Y21" s="130"/>
      <c r="Z21" s="130"/>
      <c r="AA21" s="130"/>
      <c r="AB21" s="130"/>
      <c r="AC21" s="130"/>
      <c r="AD21" s="130"/>
      <c r="AE21" s="130"/>
      <c r="AF21" s="130"/>
      <c r="AG21" s="127"/>
      <c r="AH21" s="130"/>
      <c r="AI21" s="131"/>
      <c r="AJ21" s="128"/>
      <c r="AK21" s="127"/>
    </row>
    <row r="22" spans="1:37" ht="15" customHeight="1">
      <c r="A22" s="124"/>
      <c r="B22" s="128" t="s">
        <v>150</v>
      </c>
      <c r="C22" s="128"/>
      <c r="D22" s="124"/>
      <c r="E22" s="135"/>
      <c r="F22" s="471">
        <v>0.7</v>
      </c>
      <c r="G22" s="471"/>
      <c r="H22" s="471"/>
      <c r="I22" s="128" t="s">
        <v>58</v>
      </c>
      <c r="J22" s="477">
        <v>1</v>
      </c>
      <c r="K22" s="477"/>
      <c r="L22" s="477"/>
      <c r="M22" s="477"/>
      <c r="N22" s="128"/>
      <c r="O22" s="128"/>
      <c r="P22" s="128"/>
      <c r="Q22" s="128"/>
      <c r="R22" s="128"/>
      <c r="S22" s="128"/>
      <c r="T22" s="128"/>
      <c r="U22" s="128"/>
      <c r="V22" s="128"/>
      <c r="W22" s="128"/>
      <c r="X22" s="128"/>
      <c r="Y22" s="128"/>
      <c r="Z22" s="128"/>
      <c r="AA22" s="128"/>
      <c r="AB22" s="128"/>
      <c r="AC22" s="128"/>
      <c r="AD22" s="128"/>
      <c r="AE22" s="128"/>
      <c r="AF22" s="128" t="s">
        <v>12</v>
      </c>
      <c r="AG22" s="125"/>
      <c r="AH22" s="128"/>
      <c r="AI22" s="131">
        <f>F22*J22</f>
        <v>0.7</v>
      </c>
      <c r="AJ22" s="128" t="s">
        <v>63</v>
      </c>
      <c r="AK22" s="127"/>
    </row>
    <row r="23" spans="1:37" ht="15" customHeight="1">
      <c r="A23" s="124"/>
      <c r="B23" s="128"/>
      <c r="C23" s="128"/>
      <c r="D23" s="124"/>
      <c r="E23" s="128"/>
      <c r="F23" s="130"/>
      <c r="G23" s="130"/>
      <c r="H23" s="130"/>
      <c r="I23" s="130"/>
      <c r="J23" s="130"/>
      <c r="K23" s="130"/>
      <c r="L23" s="130"/>
      <c r="M23" s="130"/>
      <c r="N23" s="130"/>
      <c r="O23" s="130"/>
      <c r="P23" s="130"/>
      <c r="Q23" s="130"/>
      <c r="R23" s="130"/>
      <c r="S23" s="130"/>
      <c r="T23" s="130"/>
      <c r="U23" s="130"/>
      <c r="V23" s="130"/>
      <c r="W23" s="130"/>
      <c r="X23" s="130"/>
      <c r="Y23" s="130"/>
      <c r="Z23" s="130"/>
      <c r="AA23" s="130"/>
      <c r="AB23" s="130"/>
      <c r="AC23" s="130"/>
      <c r="AD23" s="130"/>
      <c r="AE23" s="130"/>
      <c r="AF23" s="130"/>
      <c r="AG23" s="127"/>
      <c r="AH23" s="130"/>
      <c r="AI23" s="131"/>
      <c r="AJ23" s="128"/>
      <c r="AK23" s="127"/>
    </row>
    <row r="24" spans="1:37" ht="15" customHeight="1">
      <c r="A24" s="124"/>
      <c r="B24" s="128"/>
      <c r="C24" s="128"/>
      <c r="D24" s="124"/>
      <c r="E24" s="128"/>
      <c r="F24" s="136"/>
      <c r="G24" s="128"/>
      <c r="H24" s="128"/>
      <c r="I24" s="128"/>
      <c r="J24" s="136"/>
      <c r="K24" s="128"/>
      <c r="L24" s="128"/>
      <c r="M24" s="128"/>
      <c r="N24" s="128"/>
      <c r="O24" s="128"/>
      <c r="P24" s="128"/>
      <c r="Q24" s="128"/>
      <c r="R24" s="128"/>
      <c r="S24" s="128"/>
      <c r="T24" s="128"/>
      <c r="U24" s="128"/>
      <c r="V24" s="128"/>
      <c r="W24" s="128"/>
      <c r="X24" s="128"/>
      <c r="Y24" s="128"/>
      <c r="Z24" s="128"/>
      <c r="AA24" s="128"/>
      <c r="AB24" s="128"/>
      <c r="AC24" s="128"/>
      <c r="AD24" s="128"/>
      <c r="AE24" s="128"/>
      <c r="AF24" s="128"/>
      <c r="AG24" s="125"/>
      <c r="AH24" s="128"/>
      <c r="AI24" s="131"/>
      <c r="AJ24" s="128"/>
      <c r="AK24" s="127"/>
    </row>
    <row r="25" spans="1:37" ht="15" customHeight="1">
      <c r="A25" s="124"/>
      <c r="B25" s="128"/>
      <c r="C25" s="128"/>
      <c r="D25" s="137"/>
      <c r="E25" s="138"/>
      <c r="F25" s="136"/>
      <c r="G25" s="139"/>
      <c r="H25" s="128"/>
      <c r="I25" s="128"/>
      <c r="J25" s="136"/>
      <c r="K25" s="128"/>
      <c r="L25" s="128"/>
      <c r="M25" s="128"/>
      <c r="N25" s="128"/>
      <c r="O25" s="128"/>
      <c r="P25" s="128"/>
      <c r="Q25" s="128"/>
      <c r="R25" s="128"/>
      <c r="S25" s="128"/>
      <c r="T25" s="128"/>
      <c r="U25" s="128"/>
      <c r="V25" s="128"/>
      <c r="W25" s="128"/>
      <c r="X25" s="128"/>
      <c r="Y25" s="128"/>
      <c r="Z25" s="128"/>
      <c r="AA25" s="128"/>
      <c r="AB25" s="128"/>
      <c r="AC25" s="128"/>
      <c r="AD25" s="128"/>
      <c r="AE25" s="128"/>
      <c r="AF25" s="128"/>
      <c r="AG25" s="125"/>
      <c r="AH25" s="128"/>
      <c r="AI25" s="131"/>
      <c r="AJ25" s="128"/>
      <c r="AK25" s="127"/>
    </row>
    <row r="26" spans="1:37" ht="15" customHeight="1">
      <c r="A26" s="124"/>
      <c r="B26" s="128" t="s">
        <v>53</v>
      </c>
      <c r="C26" s="128"/>
      <c r="D26" s="124"/>
      <c r="E26" s="128"/>
      <c r="F26" s="479">
        <f>AI15</f>
        <v>0.22500000000000001</v>
      </c>
      <c r="G26" s="472"/>
      <c r="H26" s="472"/>
      <c r="I26" s="130" t="s">
        <v>58</v>
      </c>
      <c r="J26" s="480">
        <v>8.3333333333333329E-2</v>
      </c>
      <c r="K26" s="480"/>
      <c r="L26" s="480"/>
      <c r="M26" s="130"/>
      <c r="N26" s="130"/>
      <c r="O26" s="130"/>
      <c r="P26" s="130"/>
      <c r="Q26" s="130"/>
      <c r="R26" s="130"/>
      <c r="S26" s="130"/>
      <c r="T26" s="130"/>
      <c r="U26" s="130"/>
      <c r="V26" s="130"/>
      <c r="W26" s="130"/>
      <c r="X26" s="130"/>
      <c r="Y26" s="130"/>
      <c r="Z26" s="130"/>
      <c r="AA26" s="130"/>
      <c r="AB26" s="130"/>
      <c r="AC26" s="130"/>
      <c r="AD26" s="130"/>
      <c r="AE26" s="130"/>
      <c r="AF26" s="130" t="s">
        <v>12</v>
      </c>
      <c r="AG26" s="127"/>
      <c r="AH26" s="130"/>
      <c r="AI26" s="131">
        <f>ROUNDDOWN(F26*J26,3)</f>
        <v>1.7999999999999999E-2</v>
      </c>
      <c r="AJ26" s="128" t="s">
        <v>63</v>
      </c>
      <c r="AK26" s="127"/>
    </row>
    <row r="27" spans="1:37" ht="15" customHeight="1">
      <c r="A27" s="124"/>
      <c r="B27" s="128" t="s">
        <v>168</v>
      </c>
      <c r="C27" s="128"/>
      <c r="D27" s="124"/>
      <c r="E27" s="128"/>
      <c r="F27" s="136"/>
      <c r="G27" s="128"/>
      <c r="H27" s="128"/>
      <c r="I27" s="128"/>
      <c r="J27" s="136"/>
      <c r="K27" s="136"/>
      <c r="L27" s="136"/>
      <c r="M27" s="128"/>
      <c r="N27" s="128"/>
      <c r="O27" s="128"/>
      <c r="P27" s="128"/>
      <c r="Q27" s="128"/>
      <c r="R27" s="128"/>
      <c r="S27" s="128"/>
      <c r="T27" s="128"/>
      <c r="U27" s="128"/>
      <c r="V27" s="128"/>
      <c r="W27" s="128"/>
      <c r="X27" s="128"/>
      <c r="Y27" s="128"/>
      <c r="Z27" s="128"/>
      <c r="AA27" s="128"/>
      <c r="AB27" s="128"/>
      <c r="AC27" s="128"/>
      <c r="AD27" s="128"/>
      <c r="AE27" s="128"/>
      <c r="AF27" s="128"/>
      <c r="AG27" s="125"/>
      <c r="AH27" s="128"/>
      <c r="AI27" s="131"/>
      <c r="AJ27" s="128"/>
      <c r="AK27" s="127"/>
    </row>
    <row r="28" spans="1:37" ht="15" customHeight="1">
      <c r="A28" s="124"/>
      <c r="B28" s="128"/>
      <c r="C28" s="128"/>
      <c r="D28" s="124"/>
      <c r="E28" s="128"/>
      <c r="F28" s="136"/>
      <c r="G28" s="128"/>
      <c r="H28" s="128"/>
      <c r="I28" s="128"/>
      <c r="J28" s="136"/>
      <c r="K28" s="136"/>
      <c r="L28" s="136"/>
      <c r="M28" s="128"/>
      <c r="N28" s="128"/>
      <c r="O28" s="128"/>
      <c r="P28" s="128"/>
      <c r="Q28" s="128"/>
      <c r="R28" s="128"/>
      <c r="S28" s="128"/>
      <c r="T28" s="128"/>
      <c r="U28" s="128"/>
      <c r="V28" s="128"/>
      <c r="W28" s="128"/>
      <c r="X28" s="128"/>
      <c r="Y28" s="128"/>
      <c r="Z28" s="128"/>
      <c r="AA28" s="128"/>
      <c r="AB28" s="128"/>
      <c r="AC28" s="128"/>
      <c r="AD28" s="128"/>
      <c r="AE28" s="128"/>
      <c r="AF28" s="128"/>
      <c r="AG28" s="125"/>
      <c r="AH28" s="128"/>
      <c r="AI28" s="131"/>
      <c r="AJ28" s="128"/>
      <c r="AK28" s="127"/>
    </row>
    <row r="29" spans="1:37" ht="15" customHeight="1">
      <c r="A29" s="124"/>
      <c r="B29" s="128"/>
      <c r="C29" s="128"/>
      <c r="D29" s="124"/>
      <c r="E29" s="129"/>
      <c r="F29" s="130"/>
      <c r="G29" s="130"/>
      <c r="H29" s="130"/>
      <c r="I29" s="130"/>
      <c r="J29" s="130"/>
      <c r="K29" s="130"/>
      <c r="L29" s="130"/>
      <c r="M29" s="140"/>
      <c r="N29" s="140"/>
      <c r="O29" s="140"/>
      <c r="P29" s="130"/>
      <c r="Q29" s="130"/>
      <c r="R29" s="130"/>
      <c r="S29" s="130"/>
      <c r="T29" s="130"/>
      <c r="U29" s="130"/>
      <c r="V29" s="130"/>
      <c r="W29" s="130"/>
      <c r="X29" s="130"/>
      <c r="Y29" s="130"/>
      <c r="Z29" s="130"/>
      <c r="AA29" s="130"/>
      <c r="AB29" s="130"/>
      <c r="AC29" s="130"/>
      <c r="AD29" s="130"/>
      <c r="AE29" s="130"/>
      <c r="AF29" s="130"/>
      <c r="AG29" s="127"/>
      <c r="AH29" s="130"/>
      <c r="AI29" s="131"/>
      <c r="AJ29" s="128"/>
      <c r="AK29" s="127"/>
    </row>
    <row r="30" spans="1:37" ht="15" customHeight="1">
      <c r="A30" s="124"/>
      <c r="B30" s="128" t="s">
        <v>49</v>
      </c>
      <c r="C30" s="128"/>
      <c r="D30" s="124"/>
      <c r="E30" s="128" t="s">
        <v>72</v>
      </c>
      <c r="F30" s="475">
        <v>0.15</v>
      </c>
      <c r="G30" s="475"/>
      <c r="H30" s="475"/>
      <c r="I30" s="128" t="s">
        <v>62</v>
      </c>
      <c r="J30" s="475">
        <v>0.4</v>
      </c>
      <c r="K30" s="475"/>
      <c r="L30" s="475"/>
      <c r="M30" s="128" t="s">
        <v>4</v>
      </c>
      <c r="N30" s="148" t="s">
        <v>58</v>
      </c>
      <c r="O30" s="481">
        <v>2</v>
      </c>
      <c r="P30" s="481"/>
      <c r="Q30" s="481"/>
      <c r="R30" s="128" t="s">
        <v>62</v>
      </c>
      <c r="S30" s="475">
        <v>0.4</v>
      </c>
      <c r="T30" s="475"/>
      <c r="U30" s="475"/>
      <c r="V30" s="147" t="s">
        <v>60</v>
      </c>
      <c r="W30" s="130" t="s">
        <v>58</v>
      </c>
      <c r="X30" s="478">
        <v>0.16666666666666666</v>
      </c>
      <c r="Y30" s="478"/>
      <c r="Z30" s="478"/>
      <c r="AD30" s="130"/>
      <c r="AE30" s="130"/>
      <c r="AF30" s="130" t="s">
        <v>12</v>
      </c>
      <c r="AG30" s="127"/>
      <c r="AH30" s="130"/>
      <c r="AI30" s="151">
        <f>ROUND(((F30+J30)*O30+S30)*X30,3)</f>
        <v>0.25</v>
      </c>
      <c r="AJ30" s="128" t="s">
        <v>11</v>
      </c>
      <c r="AK30" s="127"/>
    </row>
    <row r="31" spans="1:37" ht="15" customHeight="1">
      <c r="A31" s="124"/>
      <c r="B31" s="128" t="s">
        <v>179</v>
      </c>
      <c r="C31" s="128"/>
      <c r="D31" s="126"/>
      <c r="E31" s="129"/>
      <c r="F31" s="130"/>
      <c r="G31" s="130"/>
      <c r="H31" s="130"/>
      <c r="I31" s="130"/>
      <c r="J31" s="130"/>
      <c r="K31" s="130"/>
      <c r="L31" s="130"/>
      <c r="M31" s="130"/>
      <c r="N31" s="130"/>
      <c r="O31" s="130"/>
      <c r="P31" s="130"/>
      <c r="Q31" s="130"/>
      <c r="R31" s="130"/>
      <c r="S31" s="130"/>
      <c r="T31" s="130"/>
      <c r="U31" s="130"/>
      <c r="V31" s="130"/>
      <c r="W31" s="130"/>
      <c r="X31" s="130"/>
      <c r="Y31" s="130"/>
      <c r="Z31" s="130"/>
      <c r="AA31" s="130"/>
      <c r="AG31" s="134"/>
      <c r="AH31" s="133"/>
      <c r="AK31" s="127"/>
    </row>
    <row r="32" spans="1:37" ht="15" customHeight="1">
      <c r="A32" s="124"/>
      <c r="B32" s="128"/>
      <c r="C32" s="128"/>
      <c r="D32" s="126"/>
      <c r="E32" s="129"/>
      <c r="F32" s="130"/>
      <c r="G32" s="130"/>
      <c r="H32" s="130"/>
      <c r="I32" s="130"/>
      <c r="J32" s="130"/>
      <c r="K32" s="130"/>
      <c r="L32" s="130"/>
      <c r="M32" s="130"/>
      <c r="N32" s="130"/>
      <c r="O32" s="130"/>
      <c r="P32" s="130"/>
      <c r="Q32" s="130"/>
      <c r="R32" s="130"/>
      <c r="S32" s="130"/>
      <c r="T32" s="130"/>
      <c r="U32" s="130"/>
      <c r="V32" s="130"/>
      <c r="W32" s="130"/>
      <c r="X32" s="130"/>
      <c r="Y32" s="130"/>
      <c r="Z32" s="130"/>
      <c r="AA32" s="130"/>
      <c r="AG32" s="134"/>
      <c r="AH32" s="133"/>
      <c r="AK32" s="127"/>
    </row>
    <row r="33" spans="1:37" ht="15" customHeight="1">
      <c r="A33" s="124"/>
      <c r="B33" s="128" t="s">
        <v>152</v>
      </c>
      <c r="C33" s="128"/>
      <c r="D33" s="126"/>
      <c r="E33" s="129"/>
      <c r="F33" s="130" t="s">
        <v>8</v>
      </c>
      <c r="G33" s="475">
        <v>1.3</v>
      </c>
      <c r="H33" s="475"/>
      <c r="I33" s="475"/>
      <c r="J33" s="128" t="s">
        <v>3</v>
      </c>
      <c r="K33" s="475">
        <f>0.7+0.3*2+0.55*2</f>
        <v>2.4</v>
      </c>
      <c r="L33" s="475"/>
      <c r="M33" s="475"/>
      <c r="N33" s="128" t="s">
        <v>4</v>
      </c>
      <c r="O33" s="130" t="s">
        <v>58</v>
      </c>
      <c r="P33" s="478">
        <v>0.5</v>
      </c>
      <c r="Q33" s="478"/>
      <c r="R33" s="130" t="s">
        <v>58</v>
      </c>
      <c r="S33" s="475">
        <v>0.55000000000000004</v>
      </c>
      <c r="T33" s="475"/>
      <c r="U33" s="475"/>
      <c r="V33" s="178"/>
      <c r="W33" s="178"/>
      <c r="X33" s="128"/>
      <c r="Y33" s="473"/>
      <c r="Z33" s="473"/>
      <c r="AA33" s="473"/>
      <c r="AB33" s="130"/>
      <c r="AC33" s="130"/>
      <c r="AD33" s="130"/>
      <c r="AE33" s="130"/>
      <c r="AF33" s="130" t="s">
        <v>12</v>
      </c>
      <c r="AG33" s="127"/>
      <c r="AH33" s="130"/>
      <c r="AI33" s="131">
        <f>ROUND((G33+K33)*P33*S33,3)</f>
        <v>1.018</v>
      </c>
      <c r="AJ33" s="128" t="s">
        <v>65</v>
      </c>
      <c r="AK33" s="127"/>
    </row>
    <row r="34" spans="1:37" ht="15" customHeight="1">
      <c r="A34" s="124"/>
      <c r="B34" s="128" t="s">
        <v>45</v>
      </c>
      <c r="C34" s="128"/>
      <c r="D34" s="126"/>
      <c r="E34" s="129"/>
      <c r="F34" s="128"/>
      <c r="G34" s="130"/>
      <c r="H34" s="130"/>
      <c r="I34" s="130"/>
      <c r="J34" s="130"/>
      <c r="K34" s="128"/>
      <c r="L34" s="130"/>
      <c r="M34" s="130"/>
      <c r="AB34" s="130"/>
      <c r="AC34" s="130"/>
      <c r="AD34" s="130"/>
      <c r="AE34" s="130"/>
      <c r="AG34" s="127"/>
      <c r="AH34" s="130"/>
      <c r="AK34" s="127"/>
    </row>
    <row r="35" spans="1:37" ht="15" customHeight="1">
      <c r="A35" s="124"/>
      <c r="B35" s="128"/>
      <c r="C35" s="128"/>
      <c r="D35" s="126"/>
      <c r="E35" s="129"/>
      <c r="F35" s="130"/>
      <c r="G35" s="130"/>
      <c r="H35" s="130"/>
      <c r="I35" s="130"/>
      <c r="J35" s="130"/>
      <c r="K35" s="130"/>
      <c r="L35" s="130"/>
      <c r="M35" s="130"/>
      <c r="N35" s="130"/>
      <c r="O35" s="130"/>
      <c r="P35" s="130"/>
      <c r="Q35" s="130"/>
      <c r="R35" s="130"/>
      <c r="S35" s="130"/>
      <c r="T35" s="130"/>
      <c r="U35" s="130"/>
      <c r="V35" s="130"/>
      <c r="W35" s="130"/>
      <c r="X35" s="130"/>
      <c r="Y35" s="130"/>
      <c r="Z35" s="130"/>
      <c r="AA35" s="130"/>
      <c r="AG35" s="134"/>
      <c r="AH35" s="133"/>
      <c r="AK35" s="127"/>
    </row>
    <row r="36" spans="1:37" ht="15" customHeight="1">
      <c r="A36" s="124"/>
      <c r="B36" s="128" t="s">
        <v>132</v>
      </c>
      <c r="C36" s="128"/>
      <c r="D36" s="126"/>
      <c r="E36" s="129"/>
      <c r="F36" s="479">
        <f>AI33</f>
        <v>1.018</v>
      </c>
      <c r="G36" s="479"/>
      <c r="H36" s="479"/>
      <c r="I36" s="130" t="s">
        <v>33</v>
      </c>
      <c r="J36" s="178" t="s">
        <v>8</v>
      </c>
      <c r="K36" s="475">
        <v>0.7</v>
      </c>
      <c r="L36" s="475"/>
      <c r="M36" s="475"/>
      <c r="N36" s="130" t="s">
        <v>58</v>
      </c>
      <c r="O36" s="475">
        <v>0.55000000000000004</v>
      </c>
      <c r="P36" s="475"/>
      <c r="Q36" s="475"/>
      <c r="R36" s="178" t="s">
        <v>4</v>
      </c>
      <c r="S36" s="178"/>
      <c r="T36" s="128"/>
      <c r="U36" s="475"/>
      <c r="V36" s="475"/>
      <c r="W36" s="475"/>
      <c r="X36" s="128"/>
      <c r="Y36" s="473"/>
      <c r="Z36" s="473"/>
      <c r="AA36" s="473"/>
      <c r="AB36" s="130"/>
      <c r="AC36" s="130"/>
      <c r="AD36" s="130"/>
      <c r="AE36" s="130"/>
      <c r="AF36" s="130" t="s">
        <v>12</v>
      </c>
      <c r="AG36" s="127"/>
      <c r="AH36" s="130"/>
      <c r="AI36" s="131">
        <f>ROUND(F36-(K36*O36),3)</f>
        <v>0.63300000000000001</v>
      </c>
      <c r="AJ36" s="128" t="s">
        <v>65</v>
      </c>
      <c r="AK36" s="127"/>
    </row>
    <row r="37" spans="1:37" ht="15" customHeight="1">
      <c r="A37" s="124"/>
      <c r="B37" s="128" t="s">
        <v>45</v>
      </c>
      <c r="C37" s="128"/>
      <c r="D37" s="126"/>
      <c r="E37" s="129"/>
      <c r="F37" s="128"/>
      <c r="G37" s="130"/>
      <c r="H37" s="130"/>
      <c r="I37" s="130"/>
      <c r="J37" s="130"/>
      <c r="K37" s="128"/>
      <c r="L37" s="130"/>
      <c r="M37" s="130"/>
      <c r="AB37" s="130"/>
      <c r="AC37" s="130"/>
      <c r="AD37" s="130"/>
      <c r="AE37" s="130"/>
      <c r="AG37" s="127"/>
      <c r="AH37" s="130"/>
      <c r="AK37" s="127"/>
    </row>
    <row r="38" spans="1:37" ht="15" customHeight="1">
      <c r="A38" s="124"/>
      <c r="B38" s="128"/>
      <c r="C38" s="128"/>
      <c r="D38" s="126"/>
      <c r="E38" s="129"/>
      <c r="F38" s="130"/>
      <c r="G38" s="130"/>
      <c r="H38" s="130"/>
      <c r="I38" s="130"/>
      <c r="J38" s="130"/>
      <c r="K38" s="130"/>
      <c r="L38" s="130"/>
      <c r="M38" s="130"/>
      <c r="N38" s="130"/>
      <c r="O38" s="130"/>
      <c r="P38" s="130"/>
      <c r="Q38" s="130"/>
      <c r="R38" s="130"/>
      <c r="S38" s="130"/>
      <c r="T38" s="130"/>
      <c r="U38" s="130"/>
      <c r="V38" s="130"/>
      <c r="W38" s="130"/>
      <c r="X38" s="130"/>
      <c r="Y38" s="130"/>
      <c r="Z38" s="130"/>
      <c r="AA38" s="130"/>
      <c r="AG38" s="134"/>
      <c r="AH38" s="133"/>
      <c r="AK38" s="127"/>
    </row>
    <row r="39" spans="1:37" ht="15" customHeight="1">
      <c r="A39" s="124"/>
      <c r="B39" s="128" t="s">
        <v>135</v>
      </c>
      <c r="C39" s="128"/>
      <c r="D39" s="126"/>
      <c r="E39" s="129"/>
      <c r="F39" s="479">
        <f>AI33</f>
        <v>1.018</v>
      </c>
      <c r="G39" s="472"/>
      <c r="H39" s="472"/>
      <c r="I39" s="178" t="s">
        <v>33</v>
      </c>
      <c r="J39" s="479">
        <f>AI36</f>
        <v>0.63300000000000001</v>
      </c>
      <c r="K39" s="472"/>
      <c r="L39" s="472"/>
      <c r="M39" s="178"/>
      <c r="N39" s="128"/>
      <c r="O39" s="128"/>
      <c r="P39" s="130"/>
      <c r="Q39" s="178"/>
      <c r="R39" s="178"/>
      <c r="S39" s="178"/>
      <c r="T39" s="128"/>
      <c r="U39" s="178"/>
      <c r="V39" s="178"/>
      <c r="W39" s="178"/>
      <c r="X39" s="128"/>
      <c r="Y39" s="179"/>
      <c r="Z39" s="179"/>
      <c r="AA39" s="179"/>
      <c r="AB39" s="130"/>
      <c r="AC39" s="130"/>
      <c r="AD39" s="130"/>
      <c r="AE39" s="130"/>
      <c r="AF39" s="130" t="s">
        <v>12</v>
      </c>
      <c r="AG39" s="127"/>
      <c r="AH39" s="130"/>
      <c r="AI39" s="131">
        <f>ROUND(F39-J39,3)</f>
        <v>0.38500000000000001</v>
      </c>
      <c r="AJ39" s="128" t="s">
        <v>65</v>
      </c>
      <c r="AK39" s="127"/>
    </row>
    <row r="40" spans="1:37" ht="15" customHeight="1">
      <c r="A40" s="124"/>
      <c r="B40" s="128" t="s">
        <v>45</v>
      </c>
      <c r="C40" s="128"/>
      <c r="D40" s="126"/>
      <c r="E40" s="129"/>
      <c r="F40" s="128"/>
      <c r="G40" s="130"/>
      <c r="H40" s="130"/>
      <c r="I40" s="130"/>
      <c r="J40" s="130"/>
      <c r="K40" s="128"/>
      <c r="L40" s="130"/>
      <c r="M40" s="130"/>
      <c r="AB40" s="130"/>
      <c r="AC40" s="130"/>
      <c r="AD40" s="130"/>
      <c r="AE40" s="130"/>
      <c r="AG40" s="127"/>
      <c r="AH40" s="130"/>
      <c r="AK40" s="127"/>
    </row>
    <row r="41" spans="1:37" ht="15" customHeight="1">
      <c r="A41" s="124"/>
      <c r="B41" s="128"/>
      <c r="C41" s="128"/>
      <c r="D41" s="126"/>
      <c r="E41" s="129"/>
      <c r="F41" s="130"/>
      <c r="G41" s="130"/>
      <c r="H41" s="130"/>
      <c r="I41" s="130"/>
      <c r="J41" s="130"/>
      <c r="K41" s="130"/>
      <c r="L41" s="130"/>
      <c r="M41" s="130"/>
      <c r="N41" s="130"/>
      <c r="O41" s="130"/>
      <c r="P41" s="130"/>
      <c r="Q41" s="130"/>
      <c r="R41" s="130"/>
      <c r="S41" s="130"/>
      <c r="T41" s="130"/>
      <c r="U41" s="130"/>
      <c r="V41" s="130"/>
      <c r="W41" s="130"/>
      <c r="X41" s="130"/>
      <c r="Y41" s="130"/>
      <c r="Z41" s="130"/>
      <c r="AA41" s="130"/>
      <c r="AG41" s="134"/>
      <c r="AH41" s="133"/>
      <c r="AK41" s="127"/>
    </row>
    <row r="42" spans="1:37" ht="15" customHeight="1">
      <c r="A42" s="124"/>
      <c r="B42" s="128"/>
      <c r="C42" s="128"/>
      <c r="D42" s="126"/>
      <c r="E42" s="129"/>
      <c r="F42" s="130"/>
      <c r="G42" s="130"/>
      <c r="H42" s="130"/>
      <c r="I42" s="130"/>
      <c r="J42" s="130"/>
      <c r="K42" s="130"/>
      <c r="L42" s="130"/>
      <c r="M42" s="130"/>
      <c r="N42" s="130"/>
      <c r="O42" s="130"/>
      <c r="P42" s="130"/>
      <c r="Q42" s="130"/>
      <c r="R42" s="130"/>
      <c r="S42" s="130"/>
      <c r="T42" s="130"/>
      <c r="U42" s="130"/>
      <c r="V42" s="130"/>
      <c r="W42" s="130"/>
      <c r="X42" s="130"/>
      <c r="Y42" s="130"/>
      <c r="Z42" s="130"/>
      <c r="AA42" s="130"/>
      <c r="AG42" s="134"/>
      <c r="AH42" s="133"/>
      <c r="AK42" s="127"/>
    </row>
    <row r="43" spans="1:37" ht="15" customHeight="1">
      <c r="A43" s="124"/>
      <c r="B43" s="128"/>
      <c r="C43" s="128"/>
      <c r="D43" s="126"/>
      <c r="E43" s="129"/>
      <c r="F43" s="130"/>
      <c r="G43" s="130"/>
      <c r="H43" s="130"/>
      <c r="I43" s="130"/>
      <c r="J43" s="130"/>
      <c r="K43" s="130"/>
      <c r="L43" s="130"/>
      <c r="M43" s="130"/>
      <c r="N43" s="130"/>
      <c r="O43" s="130"/>
      <c r="P43" s="130"/>
      <c r="Q43" s="130"/>
      <c r="R43" s="130"/>
      <c r="S43" s="130"/>
      <c r="T43" s="130"/>
      <c r="U43" s="130"/>
      <c r="V43" s="130"/>
      <c r="W43" s="130"/>
      <c r="X43" s="130"/>
      <c r="Y43" s="130"/>
      <c r="Z43" s="130"/>
      <c r="AA43" s="130"/>
      <c r="AG43" s="134"/>
      <c r="AH43" s="133"/>
      <c r="AK43" s="127"/>
    </row>
    <row r="44" spans="1:37" ht="15" customHeight="1">
      <c r="A44" s="124"/>
      <c r="B44" s="128"/>
      <c r="C44" s="128"/>
      <c r="D44" s="126"/>
      <c r="E44" s="129"/>
      <c r="F44" s="130"/>
      <c r="G44" s="130"/>
      <c r="H44" s="130"/>
      <c r="I44" s="130"/>
      <c r="J44" s="130"/>
      <c r="K44" s="130"/>
      <c r="L44" s="130"/>
      <c r="M44" s="130"/>
      <c r="N44" s="130"/>
      <c r="O44" s="130"/>
      <c r="P44" s="130"/>
      <c r="Q44" s="130"/>
      <c r="R44" s="130"/>
      <c r="S44" s="130"/>
      <c r="T44" s="130"/>
      <c r="U44" s="130"/>
      <c r="V44" s="130"/>
      <c r="W44" s="130"/>
      <c r="X44" s="130"/>
      <c r="Y44" s="130"/>
      <c r="Z44" s="130"/>
      <c r="AA44" s="130"/>
      <c r="AB44" s="130"/>
      <c r="AC44" s="130"/>
      <c r="AD44" s="130"/>
      <c r="AE44" s="130"/>
      <c r="AF44" s="130"/>
      <c r="AG44" s="127"/>
      <c r="AH44" s="130"/>
      <c r="AI44" s="131"/>
      <c r="AJ44" s="128"/>
      <c r="AK44" s="127"/>
    </row>
    <row r="45" spans="1:37" ht="15" customHeight="1">
      <c r="A45" s="141"/>
      <c r="B45" s="142"/>
      <c r="C45" s="142"/>
      <c r="D45" s="143"/>
      <c r="E45" s="144"/>
      <c r="F45" s="144"/>
      <c r="G45" s="144"/>
      <c r="H45" s="144"/>
      <c r="I45" s="144"/>
      <c r="J45" s="144"/>
      <c r="K45" s="144"/>
      <c r="L45" s="144"/>
      <c r="M45" s="144"/>
      <c r="N45" s="144"/>
      <c r="O45" s="144"/>
      <c r="P45" s="144"/>
      <c r="Q45" s="144"/>
      <c r="R45" s="144"/>
      <c r="S45" s="144"/>
      <c r="T45" s="144"/>
      <c r="U45" s="144"/>
      <c r="V45" s="144"/>
      <c r="W45" s="144"/>
      <c r="X45" s="144"/>
      <c r="Y45" s="144"/>
      <c r="Z45" s="144"/>
      <c r="AA45" s="144"/>
      <c r="AB45" s="144"/>
      <c r="AC45" s="144"/>
      <c r="AD45" s="144"/>
      <c r="AE45" s="144"/>
      <c r="AF45" s="144"/>
      <c r="AG45" s="145"/>
      <c r="AH45" s="144"/>
      <c r="AI45" s="146"/>
      <c r="AJ45" s="142"/>
      <c r="AK45" s="145"/>
    </row>
    <row r="46" spans="1:37" ht="15" customHeight="1"/>
    <row r="47" spans="1:37" ht="15" customHeight="1"/>
    <row r="48" spans="1:37" ht="15" customHeight="1"/>
    <row r="49" ht="15" customHeight="1"/>
    <row r="50" ht="15" customHeight="1"/>
    <row r="51" ht="15" customHeight="1"/>
    <row r="52" ht="15" customHeight="1"/>
    <row r="53" ht="15" customHeight="1"/>
    <row r="54" ht="15" customHeight="1"/>
    <row r="55" ht="15" customHeight="1"/>
    <row r="56" ht="19.899999999999999" customHeight="1"/>
    <row r="57" ht="19.899999999999999" customHeight="1"/>
    <row r="58" ht="19.899999999999999" customHeight="1"/>
    <row r="59" ht="19.899999999999999" customHeight="1"/>
    <row r="60" ht="19.899999999999999" customHeight="1"/>
    <row r="61" ht="19.899999999999999" customHeight="1"/>
    <row r="62" ht="19.899999999999999" customHeight="1"/>
    <row r="63" ht="19.899999999999999" customHeight="1"/>
    <row r="64" ht="19.899999999999999" customHeight="1"/>
    <row r="65" ht="19.899999999999999" customHeight="1"/>
    <row r="66" ht="19.899999999999999" customHeight="1"/>
    <row r="67" ht="19.899999999999999" customHeight="1"/>
    <row r="68" ht="19.899999999999999" customHeight="1"/>
    <row r="69" ht="19.899999999999999" customHeight="1"/>
    <row r="70" ht="19.899999999999999" customHeight="1"/>
    <row r="71" ht="19.899999999999999" customHeight="1"/>
    <row r="72" ht="19.899999999999999" customHeight="1"/>
    <row r="73" ht="19.899999999999999" customHeight="1"/>
    <row r="74" ht="19.899999999999999" customHeight="1"/>
    <row r="75" ht="19.899999999999999" customHeight="1"/>
    <row r="76" ht="19.899999999999999" customHeight="1"/>
    <row r="77" ht="19.899999999999999" customHeight="1"/>
    <row r="78" ht="19.899999999999999" customHeight="1"/>
    <row r="79" ht="19.899999999999999" customHeight="1"/>
    <row r="80" ht="19.899999999999999" customHeight="1"/>
    <row r="81" ht="19.899999999999999" customHeight="1"/>
    <row r="82" ht="19.899999999999999" customHeight="1"/>
    <row r="83" ht="19.899999999999999" customHeight="1"/>
    <row r="84" ht="19.899999999999999" customHeight="1"/>
    <row r="85" ht="19.899999999999999" customHeight="1"/>
    <row r="86" ht="19.899999999999999" customHeight="1"/>
    <row r="87" ht="19.899999999999999" customHeight="1"/>
    <row r="88" ht="19.899999999999999" customHeight="1"/>
    <row r="89" ht="19.899999999999999" customHeight="1"/>
    <row r="90" ht="19.899999999999999" customHeight="1"/>
    <row r="91" ht="19.899999999999999" customHeight="1"/>
    <row r="92" ht="19.899999999999999" customHeight="1"/>
    <row r="93" ht="19.899999999999999" customHeight="1"/>
    <row r="94" ht="19.899999999999999" customHeight="1"/>
    <row r="95" ht="19.899999999999999" customHeight="1"/>
    <row r="96" ht="19.899999999999999" customHeight="1"/>
    <row r="97" ht="19.899999999999999" customHeight="1"/>
    <row r="98" ht="19.899999999999999" customHeight="1"/>
    <row r="99" ht="19.899999999999999" customHeight="1"/>
    <row r="100" ht="19.899999999999999" customHeight="1"/>
    <row r="101" ht="19.899999999999999" customHeight="1"/>
    <row r="102" ht="19.899999999999999" customHeight="1"/>
    <row r="103" ht="19.899999999999999" customHeight="1"/>
    <row r="104" ht="19.899999999999999" customHeight="1"/>
    <row r="105" ht="19.899999999999999" customHeight="1"/>
    <row r="106" ht="19.899999999999999" customHeight="1"/>
    <row r="107" ht="19.899999999999999" customHeight="1"/>
    <row r="108" ht="19.899999999999999" customHeight="1"/>
    <row r="109" ht="19.899999999999999" customHeight="1"/>
    <row r="110" ht="19.899999999999999" customHeight="1"/>
    <row r="111" ht="19.899999999999999" customHeight="1"/>
    <row r="112" ht="19.899999999999999" customHeight="1"/>
    <row r="113" ht="19.899999999999999" customHeight="1"/>
    <row r="114" ht="19.899999999999999" customHeight="1"/>
    <row r="115" ht="19.899999999999999" customHeight="1"/>
    <row r="116" ht="19.899999999999999" customHeight="1"/>
    <row r="117" ht="19.899999999999999" customHeight="1"/>
    <row r="118" ht="19.899999999999999" customHeight="1"/>
    <row r="119" ht="19.899999999999999" customHeight="1"/>
    <row r="120" ht="19.899999999999999" customHeight="1"/>
    <row r="121" ht="19.899999999999999" customHeight="1"/>
    <row r="122" ht="19.899999999999999" customHeight="1"/>
    <row r="123" ht="19.899999999999999" customHeight="1"/>
    <row r="124" ht="19.899999999999999" customHeight="1"/>
    <row r="125" ht="19.899999999999999" customHeight="1"/>
    <row r="126" ht="19.899999999999999" customHeight="1"/>
    <row r="127" ht="19.899999999999999" customHeight="1"/>
    <row r="128" ht="19.899999999999999" customHeight="1"/>
    <row r="129" ht="19.899999999999999" customHeight="1"/>
    <row r="130" ht="19.899999999999999" customHeight="1"/>
    <row r="131" ht="19.899999999999999" customHeight="1"/>
    <row r="132" ht="19.899999999999999" customHeight="1"/>
    <row r="133" ht="19.899999999999999" customHeight="1"/>
    <row r="134" ht="19.899999999999999" customHeight="1"/>
    <row r="135" ht="19.899999999999999" customHeight="1"/>
    <row r="136" ht="19.899999999999999" customHeight="1"/>
    <row r="137" ht="19.899999999999999" customHeight="1"/>
    <row r="138" ht="19.899999999999999" customHeight="1"/>
    <row r="139" ht="19.899999999999999" customHeight="1"/>
    <row r="140" ht="19.899999999999999" customHeight="1"/>
    <row r="141" ht="19.899999999999999" customHeight="1"/>
    <row r="142" ht="19.899999999999999" customHeight="1"/>
    <row r="143" ht="19.899999999999999" customHeight="1"/>
    <row r="144" ht="19.899999999999999" customHeight="1"/>
    <row r="145" ht="19.899999999999999" customHeight="1"/>
    <row r="146" ht="19.899999999999999" customHeight="1"/>
    <row r="147" ht="19.899999999999999" customHeight="1"/>
    <row r="148" ht="19.899999999999999" customHeight="1"/>
    <row r="149" ht="19.899999999999999" customHeight="1"/>
    <row r="150" ht="19.899999999999999" customHeight="1"/>
    <row r="151" ht="19.899999999999999" customHeight="1"/>
    <row r="152" ht="19.899999999999999" customHeight="1"/>
    <row r="153" ht="19.899999999999999" customHeight="1"/>
    <row r="154" ht="19.899999999999999" customHeight="1"/>
    <row r="155" ht="19.899999999999999" customHeight="1"/>
    <row r="156" ht="19.899999999999999" customHeight="1"/>
    <row r="157" ht="19.899999999999999" customHeight="1"/>
    <row r="158" ht="19.899999999999999" customHeight="1"/>
    <row r="159" ht="19.899999999999999" customHeight="1"/>
    <row r="160" ht="19.899999999999999" customHeight="1"/>
    <row r="161" ht="19.899999999999999" customHeight="1"/>
    <row r="162" ht="19.899999999999999" customHeight="1"/>
    <row r="163" ht="19.899999999999999" customHeight="1"/>
    <row r="164" ht="19.899999999999999" customHeight="1"/>
    <row r="165" ht="19.899999999999999" customHeight="1"/>
    <row r="166" ht="19.899999999999999" customHeight="1"/>
    <row r="167" ht="19.899999999999999" customHeight="1"/>
    <row r="168" ht="19.899999999999999" customHeight="1"/>
    <row r="169" ht="19.899999999999999" customHeight="1"/>
    <row r="170" ht="19.899999999999999" customHeight="1"/>
    <row r="171" ht="19.899999999999999" customHeight="1"/>
    <row r="172" ht="19.899999999999999" customHeight="1"/>
    <row r="173" ht="19.899999999999999" customHeight="1"/>
    <row r="174" ht="19.899999999999999" customHeight="1"/>
    <row r="175" ht="19.899999999999999" customHeight="1"/>
    <row r="176" ht="19.899999999999999" customHeight="1"/>
    <row r="177" ht="19.899999999999999" customHeight="1"/>
    <row r="178" ht="19.899999999999999" customHeight="1"/>
    <row r="179" ht="19.899999999999999" customHeight="1"/>
    <row r="180" ht="19.899999999999999" customHeight="1"/>
    <row r="181" ht="19.899999999999999" customHeight="1"/>
    <row r="182" ht="19.899999999999999" customHeight="1"/>
    <row r="183" ht="19.899999999999999" customHeight="1"/>
    <row r="184" ht="19.899999999999999" customHeight="1"/>
    <row r="185" ht="19.899999999999999" customHeight="1"/>
    <row r="186" ht="19.899999999999999" customHeight="1"/>
    <row r="187" ht="19.899999999999999" customHeight="1"/>
    <row r="188" ht="19.899999999999999" customHeight="1"/>
    <row r="189" ht="19.899999999999999" customHeight="1"/>
    <row r="190" ht="19.899999999999999" customHeight="1"/>
    <row r="191" ht="19.899999999999999" customHeight="1"/>
    <row r="192" ht="19.899999999999999" customHeight="1"/>
    <row r="193" ht="19.899999999999999" customHeight="1"/>
    <row r="194" ht="19.899999999999999" customHeight="1"/>
    <row r="195" ht="19.899999999999999" customHeight="1"/>
    <row r="196" ht="19.899999999999999" customHeight="1"/>
    <row r="197" ht="19.899999999999999" customHeight="1"/>
    <row r="198" ht="19.899999999999999" customHeight="1"/>
    <row r="199" ht="19.899999999999999" customHeight="1"/>
    <row r="200" ht="19.899999999999999" customHeight="1"/>
    <row r="201" ht="19.899999999999999" customHeight="1"/>
    <row r="202" ht="19.899999999999999" customHeight="1"/>
    <row r="203" ht="19.899999999999999" customHeight="1"/>
    <row r="204" ht="19.899999999999999" customHeight="1"/>
    <row r="205" ht="19.899999999999999" customHeight="1"/>
    <row r="206" ht="19.899999999999999" customHeight="1"/>
    <row r="207" ht="19.899999999999999" customHeight="1"/>
    <row r="208" ht="19.899999999999999" customHeight="1"/>
    <row r="209" ht="19.899999999999999" customHeight="1"/>
    <row r="210" ht="19.899999999999999" customHeight="1"/>
    <row r="211" ht="19.899999999999999" customHeight="1"/>
    <row r="212" ht="19.899999999999999" customHeight="1"/>
    <row r="213" ht="19.899999999999999" customHeight="1"/>
    <row r="214" ht="19.899999999999999" customHeight="1"/>
    <row r="215" ht="19.899999999999999" customHeight="1"/>
    <row r="216" ht="19.899999999999999" customHeight="1"/>
    <row r="217" ht="19.899999999999999" customHeight="1"/>
    <row r="218" ht="19.899999999999999" customHeight="1"/>
    <row r="219" ht="19.899999999999999" customHeight="1"/>
    <row r="220" ht="19.899999999999999" customHeight="1"/>
    <row r="221" ht="19.899999999999999" customHeight="1"/>
    <row r="222" ht="19.899999999999999" customHeight="1"/>
    <row r="223" ht="19.899999999999999" customHeight="1"/>
    <row r="224" ht="19.899999999999999" customHeight="1"/>
    <row r="225" ht="19.899999999999999" customHeight="1"/>
    <row r="226" ht="19.899999999999999" customHeight="1"/>
    <row r="227" ht="19.899999999999999" customHeight="1"/>
    <row r="228" ht="19.899999999999999" customHeight="1"/>
    <row r="229" ht="19.899999999999999" customHeight="1"/>
    <row r="230" ht="19.899999999999999" customHeight="1"/>
    <row r="231" ht="19.899999999999999" customHeight="1"/>
    <row r="232" ht="19.899999999999999" customHeight="1"/>
    <row r="233" ht="19.899999999999999" customHeight="1"/>
    <row r="234" ht="19.899999999999999" customHeight="1"/>
    <row r="235" ht="19.899999999999999" customHeight="1"/>
    <row r="236" ht="19.899999999999999" customHeight="1"/>
    <row r="237" ht="19.899999999999999" customHeight="1"/>
    <row r="238" ht="19.899999999999999" customHeight="1"/>
    <row r="239" ht="19.899999999999999" customHeight="1"/>
    <row r="240" ht="19.899999999999999" customHeight="1"/>
    <row r="241" ht="19.899999999999999" customHeight="1"/>
    <row r="242" ht="19.899999999999999" customHeight="1"/>
    <row r="243" ht="19.899999999999999" customHeight="1"/>
    <row r="244" ht="19.899999999999999" customHeight="1"/>
    <row r="245" ht="19.899999999999999" customHeight="1"/>
    <row r="246" ht="19.899999999999999" customHeight="1"/>
    <row r="247" ht="19.899999999999999" customHeight="1"/>
    <row r="248" ht="19.899999999999999" customHeight="1"/>
    <row r="249" ht="19.899999999999999" customHeight="1"/>
    <row r="250" ht="19.899999999999999" customHeight="1"/>
    <row r="251" ht="19.899999999999999" customHeight="1"/>
    <row r="252" ht="19.899999999999999" customHeight="1"/>
    <row r="253" ht="19.899999999999999" customHeight="1"/>
    <row r="254" ht="19.899999999999999" customHeight="1"/>
    <row r="255" ht="19.899999999999999" customHeight="1"/>
    <row r="256" ht="19.899999999999999" customHeight="1"/>
    <row r="257" ht="19.899999999999999" customHeight="1"/>
    <row r="258" ht="19.899999999999999" customHeight="1"/>
    <row r="259" ht="19.899999999999999" customHeight="1"/>
    <row r="260" ht="19.899999999999999" customHeight="1"/>
    <row r="261" ht="19.899999999999999" customHeight="1"/>
    <row r="262" ht="19.899999999999999" customHeight="1"/>
    <row r="263" ht="19.899999999999999" customHeight="1"/>
    <row r="264" ht="19.899999999999999" customHeight="1"/>
    <row r="265" ht="19.899999999999999" customHeight="1"/>
    <row r="266" ht="19.899999999999999" customHeight="1"/>
    <row r="267" ht="19.899999999999999" customHeight="1"/>
    <row r="268" ht="19.899999999999999" customHeight="1"/>
    <row r="269" ht="19.899999999999999" customHeight="1"/>
  </sheetData>
  <mergeCells count="40">
    <mergeCell ref="F39:H39"/>
    <mergeCell ref="J39:L39"/>
    <mergeCell ref="X30:Z30"/>
    <mergeCell ref="G33:I33"/>
    <mergeCell ref="K33:M33"/>
    <mergeCell ref="P33:Q33"/>
    <mergeCell ref="S33:U33"/>
    <mergeCell ref="Y33:AA33"/>
    <mergeCell ref="S30:U30"/>
    <mergeCell ref="F36:H36"/>
    <mergeCell ref="K36:M36"/>
    <mergeCell ref="O36:Q36"/>
    <mergeCell ref="U36:W36"/>
    <mergeCell ref="Y36:AA36"/>
    <mergeCell ref="F26:H26"/>
    <mergeCell ref="J26:L26"/>
    <mergeCell ref="F30:H30"/>
    <mergeCell ref="J30:L30"/>
    <mergeCell ref="O30:Q30"/>
    <mergeCell ref="K19:L19"/>
    <mergeCell ref="N19:O19"/>
    <mergeCell ref="S19:U19"/>
    <mergeCell ref="W19:Y19"/>
    <mergeCell ref="F22:H22"/>
    <mergeCell ref="J22:M22"/>
    <mergeCell ref="A1:C1"/>
    <mergeCell ref="D1:AG1"/>
    <mergeCell ref="G15:I15"/>
    <mergeCell ref="K15:M15"/>
    <mergeCell ref="Q15:S15"/>
    <mergeCell ref="U15:W15"/>
    <mergeCell ref="Y15:AA15"/>
    <mergeCell ref="AH1:AK1"/>
    <mergeCell ref="V3:W3"/>
    <mergeCell ref="X3:AA3"/>
    <mergeCell ref="AB3:AC3"/>
    <mergeCell ref="K18:L18"/>
    <mergeCell ref="N18:O18"/>
    <mergeCell ref="S18:U18"/>
    <mergeCell ref="W18:Y18"/>
  </mergeCells>
  <phoneticPr fontId="84" type="noConversion"/>
  <printOptions horizontalCentered="1"/>
  <pageMargins left="0.59041666984558105" right="0.59041666984558105" top="1.0229166746139526" bottom="0.59041666984558105" header="0.6691666841506958" footer="0"/>
  <pageSetup paperSize="9" orientation="portrait" r:id="rId1"/>
  <headerFooter alignWithMargins="0"/>
  <drawing r:id="rId2"/>
  <legacyDrawing r:id="rId3"/>
  <oleObjects>
    <mc:AlternateContent xmlns:mc="http://schemas.openxmlformats.org/markup-compatibility/2006">
      <mc:Choice Requires="x14">
        <oleObject shapeId="8193" r:id="rId4">
          <objectPr defaultSize="0" autoLine="0" r:id="rId5">
            <anchor moveWithCells="1">
              <from>
                <xdr:col>9</xdr:col>
                <xdr:colOff>38100</xdr:colOff>
                <xdr:row>3</xdr:row>
                <xdr:rowOff>47625</xdr:rowOff>
              </from>
              <to>
                <xdr:col>23</xdr:col>
                <xdr:colOff>66675</xdr:colOff>
                <xdr:row>12</xdr:row>
                <xdr:rowOff>161925</xdr:rowOff>
              </to>
            </anchor>
          </objectPr>
        </oleObject>
      </mc:Choice>
      <mc:Fallback>
        <oleObject shapeId="8193" r:id="rId4"/>
      </mc:Fallback>
    </mc:AlternateContent>
  </oleObject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>
    <tabColor indexed="8"/>
  </sheetPr>
  <dimension ref="A1:AK269"/>
  <sheetViews>
    <sheetView view="pageBreakPreview" zoomScaleNormal="100" zoomScaleSheetLayoutView="100" workbookViewId="0">
      <selection activeCell="F3" sqref="F3"/>
    </sheetView>
  </sheetViews>
  <sheetFormatPr defaultColWidth="6.88671875" defaultRowHeight="10.5"/>
  <cols>
    <col min="1" max="1" width="1.33203125" style="118" customWidth="1"/>
    <col min="2" max="2" width="9" style="118" customWidth="1"/>
    <col min="3" max="3" width="1.33203125" style="118" customWidth="1"/>
    <col min="4" max="34" width="1.6640625" style="120" customWidth="1"/>
    <col min="35" max="35" width="7.77734375" style="122" customWidth="1"/>
    <col min="36" max="36" width="2.109375" style="118" customWidth="1"/>
    <col min="37" max="220" width="1.33203125" style="120" customWidth="1"/>
    <col min="221" max="16384" width="6.88671875" style="120"/>
  </cols>
  <sheetData>
    <row r="1" spans="1:37" s="116" customFormat="1" ht="30" customHeight="1">
      <c r="A1" s="474" t="s">
        <v>54</v>
      </c>
      <c r="B1" s="469"/>
      <c r="C1" s="470"/>
      <c r="D1" s="474" t="s">
        <v>67</v>
      </c>
      <c r="E1" s="469"/>
      <c r="F1" s="469"/>
      <c r="G1" s="469"/>
      <c r="H1" s="469"/>
      <c r="I1" s="469"/>
      <c r="J1" s="469"/>
      <c r="K1" s="469"/>
      <c r="L1" s="469"/>
      <c r="M1" s="469"/>
      <c r="N1" s="469"/>
      <c r="O1" s="469"/>
      <c r="P1" s="469"/>
      <c r="Q1" s="469"/>
      <c r="R1" s="469"/>
      <c r="S1" s="469"/>
      <c r="T1" s="469"/>
      <c r="U1" s="469"/>
      <c r="V1" s="469"/>
      <c r="W1" s="469"/>
      <c r="X1" s="469"/>
      <c r="Y1" s="469"/>
      <c r="Z1" s="469"/>
      <c r="AA1" s="469"/>
      <c r="AB1" s="469"/>
      <c r="AC1" s="469"/>
      <c r="AD1" s="469"/>
      <c r="AE1" s="469"/>
      <c r="AF1" s="469"/>
      <c r="AG1" s="470"/>
      <c r="AH1" s="469" t="s">
        <v>56</v>
      </c>
      <c r="AI1" s="469"/>
      <c r="AJ1" s="469"/>
      <c r="AK1" s="470"/>
    </row>
    <row r="2" spans="1:37" ht="15" customHeight="1">
      <c r="A2" s="117"/>
      <c r="C2" s="119"/>
      <c r="AH2" s="121"/>
      <c r="AK2" s="123"/>
    </row>
    <row r="3" spans="1:37" ht="15" customHeight="1">
      <c r="A3" s="124"/>
      <c r="B3" s="118" t="s">
        <v>142</v>
      </c>
      <c r="C3" s="125"/>
      <c r="E3" s="120" t="s">
        <v>120</v>
      </c>
      <c r="V3" s="471"/>
      <c r="W3" s="471"/>
      <c r="X3" s="471"/>
      <c r="Y3" s="471"/>
      <c r="Z3" s="471"/>
      <c r="AA3" s="471"/>
      <c r="AB3" s="471"/>
      <c r="AC3" s="471"/>
      <c r="AH3" s="126"/>
      <c r="AK3" s="127"/>
    </row>
    <row r="4" spans="1:37" ht="15" customHeight="1">
      <c r="A4" s="124"/>
      <c r="B4" s="118" t="s">
        <v>50</v>
      </c>
      <c r="C4" s="125"/>
      <c r="AH4" s="126"/>
      <c r="AK4" s="127"/>
    </row>
    <row r="5" spans="1:37" ht="15" customHeight="1">
      <c r="A5" s="124"/>
      <c r="C5" s="125"/>
      <c r="AH5" s="126"/>
      <c r="AK5" s="127"/>
    </row>
    <row r="6" spans="1:37" ht="15" customHeight="1">
      <c r="A6" s="124"/>
      <c r="C6" s="125"/>
      <c r="AH6" s="126"/>
      <c r="AK6" s="127"/>
    </row>
    <row r="7" spans="1:37" ht="15" customHeight="1">
      <c r="A7" s="124"/>
      <c r="C7" s="125"/>
      <c r="AH7" s="126"/>
      <c r="AK7" s="127"/>
    </row>
    <row r="8" spans="1:37" ht="15" customHeight="1">
      <c r="A8" s="124"/>
      <c r="C8" s="125"/>
      <c r="AH8" s="126"/>
      <c r="AK8" s="127"/>
    </row>
    <row r="9" spans="1:37" ht="15" customHeight="1">
      <c r="A9" s="124"/>
      <c r="C9" s="125"/>
      <c r="AH9" s="126"/>
      <c r="AK9" s="127"/>
    </row>
    <row r="10" spans="1:37" ht="15" customHeight="1">
      <c r="A10" s="124"/>
      <c r="C10" s="125"/>
      <c r="AH10" s="126"/>
      <c r="AK10" s="127"/>
    </row>
    <row r="11" spans="1:37" ht="15" customHeight="1">
      <c r="A11" s="124"/>
      <c r="C11" s="125"/>
      <c r="AH11" s="126"/>
      <c r="AK11" s="127"/>
    </row>
    <row r="12" spans="1:37" ht="15" customHeight="1">
      <c r="A12" s="124"/>
      <c r="C12" s="125"/>
      <c r="AH12" s="126"/>
      <c r="AK12" s="127"/>
    </row>
    <row r="13" spans="1:37" ht="15" customHeight="1">
      <c r="A13" s="124"/>
      <c r="C13" s="125"/>
      <c r="AH13" s="126"/>
      <c r="AK13" s="127"/>
    </row>
    <row r="14" spans="1:37" ht="15" customHeight="1">
      <c r="A14" s="124"/>
      <c r="B14" s="128"/>
      <c r="C14" s="128"/>
      <c r="D14" s="126"/>
      <c r="E14" s="129"/>
      <c r="F14" s="130"/>
      <c r="G14" s="130"/>
      <c r="H14" s="130"/>
      <c r="AA14" s="130"/>
      <c r="AB14" s="130"/>
      <c r="AC14" s="130"/>
      <c r="AD14" s="130"/>
      <c r="AE14" s="130"/>
      <c r="AF14" s="130"/>
      <c r="AG14" s="127"/>
      <c r="AH14" s="130"/>
      <c r="AI14" s="131"/>
      <c r="AJ14" s="128"/>
      <c r="AK14" s="127"/>
    </row>
    <row r="15" spans="1:37" ht="15" customHeight="1">
      <c r="A15" s="124"/>
      <c r="B15" s="139" t="s">
        <v>177</v>
      </c>
      <c r="C15" s="128"/>
      <c r="D15" s="126"/>
      <c r="E15" s="129"/>
      <c r="F15" s="130" t="s">
        <v>8</v>
      </c>
      <c r="G15" s="475">
        <v>0.3</v>
      </c>
      <c r="H15" s="475"/>
      <c r="I15" s="475"/>
      <c r="J15" s="128" t="s">
        <v>58</v>
      </c>
      <c r="K15" s="475">
        <v>0.15</v>
      </c>
      <c r="L15" s="475"/>
      <c r="M15" s="475"/>
      <c r="N15" s="128" t="s">
        <v>4</v>
      </c>
      <c r="O15" s="128" t="s">
        <v>62</v>
      </c>
      <c r="P15" s="130" t="s">
        <v>8</v>
      </c>
      <c r="Q15" s="475">
        <v>0.12</v>
      </c>
      <c r="R15" s="475"/>
      <c r="S15" s="475"/>
      <c r="T15" s="128" t="s">
        <v>58</v>
      </c>
      <c r="U15" s="475">
        <v>0.6</v>
      </c>
      <c r="V15" s="475"/>
      <c r="W15" s="475"/>
      <c r="X15" s="128" t="s">
        <v>58</v>
      </c>
      <c r="Y15" s="473">
        <v>2</v>
      </c>
      <c r="Z15" s="473"/>
      <c r="AA15" s="473"/>
      <c r="AB15" s="130" t="s">
        <v>4</v>
      </c>
      <c r="AC15" s="130"/>
      <c r="AD15" s="130"/>
      <c r="AE15" s="130"/>
      <c r="AF15" s="130" t="s">
        <v>12</v>
      </c>
      <c r="AG15" s="127"/>
      <c r="AH15" s="130"/>
      <c r="AI15" s="131">
        <f>ROUND((G15*K15)+(Q15*U15*Y15),3)</f>
        <v>0.189</v>
      </c>
      <c r="AJ15" s="128" t="s">
        <v>65</v>
      </c>
      <c r="AK15" s="127"/>
    </row>
    <row r="16" spans="1:37" ht="15" customHeight="1">
      <c r="A16" s="124"/>
      <c r="B16" s="128" t="s">
        <v>173</v>
      </c>
      <c r="C16" s="128"/>
      <c r="D16" s="126"/>
      <c r="E16" s="129"/>
      <c r="F16" s="128"/>
      <c r="G16" s="130"/>
      <c r="H16" s="130"/>
      <c r="I16" s="130"/>
      <c r="J16" s="130"/>
      <c r="K16" s="128"/>
      <c r="L16" s="130"/>
      <c r="M16" s="130"/>
      <c r="AB16" s="130"/>
      <c r="AC16" s="130"/>
      <c r="AD16" s="130"/>
      <c r="AE16" s="130"/>
      <c r="AG16" s="127"/>
      <c r="AH16" s="130"/>
      <c r="AK16" s="127"/>
    </row>
    <row r="17" spans="1:37" ht="15" customHeight="1">
      <c r="A17" s="124"/>
      <c r="B17" s="128"/>
      <c r="C17" s="128"/>
      <c r="D17" s="126"/>
      <c r="E17" s="132"/>
      <c r="F17" s="130"/>
      <c r="G17" s="130"/>
      <c r="H17" s="130"/>
      <c r="I17" s="130"/>
      <c r="S17" s="130"/>
      <c r="T17" s="130"/>
      <c r="U17" s="130"/>
      <c r="V17" s="130"/>
      <c r="W17" s="130"/>
      <c r="X17" s="130"/>
      <c r="Y17" s="130"/>
      <c r="Z17" s="130"/>
      <c r="AA17" s="130"/>
      <c r="AB17" s="130"/>
      <c r="AC17" s="130"/>
      <c r="AD17" s="130"/>
      <c r="AE17" s="130"/>
      <c r="AF17" s="130"/>
      <c r="AG17" s="127"/>
      <c r="AH17" s="130"/>
      <c r="AI17" s="130"/>
      <c r="AJ17" s="130"/>
      <c r="AK17" s="127"/>
    </row>
    <row r="18" spans="1:37" ht="15" customHeight="1">
      <c r="A18" s="124"/>
      <c r="B18" s="128" t="s">
        <v>137</v>
      </c>
      <c r="C18" s="128"/>
      <c r="D18" s="126"/>
      <c r="E18" s="132"/>
      <c r="F18" s="130" t="s">
        <v>141</v>
      </c>
      <c r="G18" s="130"/>
      <c r="H18" s="130"/>
      <c r="I18" s="130"/>
      <c r="J18" s="130" t="s">
        <v>8</v>
      </c>
      <c r="K18" s="472">
        <v>0.6</v>
      </c>
      <c r="L18" s="472"/>
      <c r="M18" s="128" t="s">
        <v>58</v>
      </c>
      <c r="N18" s="473">
        <v>2</v>
      </c>
      <c r="O18" s="473"/>
      <c r="P18" s="128" t="s">
        <v>4</v>
      </c>
      <c r="Q18" s="128" t="s">
        <v>62</v>
      </c>
      <c r="R18" s="130" t="s">
        <v>8</v>
      </c>
      <c r="S18" s="472">
        <v>0.3</v>
      </c>
      <c r="T18" s="472"/>
      <c r="U18" s="472"/>
      <c r="V18" s="128" t="s">
        <v>58</v>
      </c>
      <c r="W18" s="473">
        <v>2</v>
      </c>
      <c r="X18" s="473"/>
      <c r="Y18" s="473"/>
      <c r="Z18" s="128" t="s">
        <v>4</v>
      </c>
      <c r="AA18" s="130"/>
      <c r="AB18" s="130"/>
      <c r="AC18" s="130"/>
      <c r="AD18" s="130"/>
      <c r="AE18" s="130"/>
      <c r="AF18" s="133" t="s">
        <v>12</v>
      </c>
      <c r="AG18" s="127"/>
      <c r="AH18" s="130"/>
      <c r="AI18" s="131">
        <f>(K18*N18)+(S18*W18)</f>
        <v>1.7999999999999998</v>
      </c>
      <c r="AJ18" s="128" t="s">
        <v>63</v>
      </c>
      <c r="AK18" s="127"/>
    </row>
    <row r="19" spans="1:37" ht="15" customHeight="1">
      <c r="A19" s="124"/>
      <c r="B19" s="128" t="s">
        <v>61</v>
      </c>
      <c r="C19" s="128"/>
      <c r="D19" s="126"/>
      <c r="E19" s="132"/>
      <c r="F19" s="130"/>
      <c r="G19" s="130"/>
      <c r="H19" s="130"/>
      <c r="I19" s="130"/>
      <c r="J19" s="130"/>
      <c r="K19" s="472"/>
      <c r="L19" s="472"/>
      <c r="M19" s="128"/>
      <c r="N19" s="472"/>
      <c r="O19" s="472"/>
      <c r="P19" s="128"/>
      <c r="Q19" s="128"/>
      <c r="R19" s="130"/>
      <c r="S19" s="472"/>
      <c r="T19" s="472"/>
      <c r="U19" s="472"/>
      <c r="V19" s="128"/>
      <c r="W19" s="476"/>
      <c r="X19" s="476"/>
      <c r="Y19" s="476"/>
      <c r="Z19" s="128"/>
      <c r="AA19" s="130"/>
      <c r="AB19" s="130"/>
      <c r="AC19" s="130"/>
      <c r="AD19" s="130"/>
      <c r="AE19" s="130"/>
      <c r="AF19" s="133"/>
      <c r="AG19" s="127"/>
      <c r="AH19" s="133"/>
      <c r="AK19" s="127"/>
    </row>
    <row r="20" spans="1:37" ht="15" customHeight="1">
      <c r="A20" s="124"/>
      <c r="B20" s="128"/>
      <c r="C20" s="128"/>
      <c r="D20" s="126"/>
      <c r="E20" s="130"/>
      <c r="F20" s="130"/>
      <c r="G20" s="130"/>
      <c r="H20" s="130"/>
      <c r="I20" s="130"/>
      <c r="J20" s="130"/>
      <c r="K20" s="130"/>
      <c r="L20" s="130"/>
      <c r="M20" s="130"/>
      <c r="N20" s="130"/>
      <c r="O20" s="130"/>
      <c r="P20" s="130"/>
      <c r="Q20" s="130"/>
      <c r="R20" s="130"/>
      <c r="S20" s="130"/>
      <c r="T20" s="130"/>
      <c r="U20" s="130"/>
      <c r="V20" s="130"/>
      <c r="W20" s="130"/>
      <c r="X20" s="130"/>
      <c r="Y20" s="130"/>
      <c r="Z20" s="130"/>
      <c r="AA20" s="130"/>
      <c r="AB20" s="130"/>
      <c r="AC20" s="130"/>
      <c r="AD20" s="130"/>
      <c r="AE20" s="130"/>
      <c r="AF20" s="130"/>
      <c r="AG20" s="127"/>
      <c r="AH20" s="130"/>
      <c r="AI20" s="131"/>
      <c r="AJ20" s="128"/>
      <c r="AK20" s="127"/>
    </row>
    <row r="21" spans="1:37" ht="15" customHeight="1">
      <c r="A21" s="124"/>
      <c r="B21" s="128"/>
      <c r="C21" s="128"/>
      <c r="D21" s="126"/>
      <c r="E21" s="130"/>
      <c r="F21" s="130"/>
      <c r="G21" s="130"/>
      <c r="H21" s="130"/>
      <c r="I21" s="130"/>
      <c r="U21" s="130"/>
      <c r="V21" s="130"/>
      <c r="W21" s="130"/>
      <c r="X21" s="130"/>
      <c r="Y21" s="130"/>
      <c r="Z21" s="130"/>
      <c r="AA21" s="130"/>
      <c r="AB21" s="130"/>
      <c r="AC21" s="130"/>
      <c r="AD21" s="130"/>
      <c r="AE21" s="130"/>
      <c r="AF21" s="130"/>
      <c r="AG21" s="127"/>
      <c r="AH21" s="130"/>
      <c r="AI21" s="131"/>
      <c r="AJ21" s="128"/>
      <c r="AK21" s="127"/>
    </row>
    <row r="22" spans="1:37" ht="15" customHeight="1">
      <c r="A22" s="124"/>
      <c r="B22" s="128" t="s">
        <v>150</v>
      </c>
      <c r="C22" s="128"/>
      <c r="D22" s="124"/>
      <c r="E22" s="135"/>
      <c r="F22" s="471">
        <v>0.54</v>
      </c>
      <c r="G22" s="471"/>
      <c r="H22" s="471"/>
      <c r="I22" s="128" t="s">
        <v>58</v>
      </c>
      <c r="J22" s="477">
        <v>1</v>
      </c>
      <c r="K22" s="477"/>
      <c r="L22" s="477"/>
      <c r="M22" s="477"/>
      <c r="N22" s="128"/>
      <c r="O22" s="128"/>
      <c r="P22" s="128"/>
      <c r="Q22" s="128"/>
      <c r="R22" s="128"/>
      <c r="S22" s="128"/>
      <c r="T22" s="128"/>
      <c r="U22" s="128"/>
      <c r="V22" s="128"/>
      <c r="W22" s="128"/>
      <c r="X22" s="128"/>
      <c r="Y22" s="128"/>
      <c r="Z22" s="128"/>
      <c r="AA22" s="128"/>
      <c r="AB22" s="128"/>
      <c r="AC22" s="128"/>
      <c r="AD22" s="128"/>
      <c r="AE22" s="128"/>
      <c r="AF22" s="128" t="s">
        <v>12</v>
      </c>
      <c r="AG22" s="125"/>
      <c r="AH22" s="128"/>
      <c r="AI22" s="131">
        <f>F22*J22</f>
        <v>0.54</v>
      </c>
      <c r="AJ22" s="128" t="s">
        <v>63</v>
      </c>
      <c r="AK22" s="127"/>
    </row>
    <row r="23" spans="1:37" ht="15" customHeight="1">
      <c r="A23" s="124"/>
      <c r="B23" s="128"/>
      <c r="C23" s="128"/>
      <c r="D23" s="124"/>
      <c r="E23" s="128"/>
      <c r="F23" s="130"/>
      <c r="G23" s="130"/>
      <c r="H23" s="130"/>
      <c r="I23" s="130"/>
      <c r="J23" s="130"/>
      <c r="K23" s="130"/>
      <c r="L23" s="130"/>
      <c r="M23" s="130"/>
      <c r="N23" s="130"/>
      <c r="O23" s="130"/>
      <c r="P23" s="130"/>
      <c r="Q23" s="130"/>
      <c r="R23" s="130"/>
      <c r="S23" s="130"/>
      <c r="T23" s="130"/>
      <c r="U23" s="130"/>
      <c r="V23" s="130"/>
      <c r="W23" s="130"/>
      <c r="X23" s="130"/>
      <c r="Y23" s="130"/>
      <c r="Z23" s="130"/>
      <c r="AA23" s="130"/>
      <c r="AB23" s="130"/>
      <c r="AC23" s="130"/>
      <c r="AD23" s="130"/>
      <c r="AE23" s="130"/>
      <c r="AF23" s="130"/>
      <c r="AG23" s="127"/>
      <c r="AH23" s="130"/>
      <c r="AI23" s="131"/>
      <c r="AJ23" s="128"/>
      <c r="AK23" s="127"/>
    </row>
    <row r="24" spans="1:37" ht="15" customHeight="1">
      <c r="A24" s="124"/>
      <c r="B24" s="128"/>
      <c r="C24" s="128"/>
      <c r="D24" s="124"/>
      <c r="E24" s="128"/>
      <c r="F24" s="136"/>
      <c r="G24" s="128"/>
      <c r="H24" s="128"/>
      <c r="I24" s="128"/>
      <c r="J24" s="136"/>
      <c r="K24" s="128"/>
      <c r="L24" s="128"/>
      <c r="M24" s="128"/>
      <c r="N24" s="128"/>
      <c r="O24" s="128"/>
      <c r="P24" s="128"/>
      <c r="Q24" s="128"/>
      <c r="R24" s="128"/>
      <c r="S24" s="128"/>
      <c r="T24" s="128"/>
      <c r="U24" s="128"/>
      <c r="V24" s="128"/>
      <c r="W24" s="128"/>
      <c r="X24" s="128"/>
      <c r="Y24" s="128"/>
      <c r="Z24" s="128"/>
      <c r="AA24" s="128"/>
      <c r="AB24" s="128"/>
      <c r="AC24" s="128"/>
      <c r="AD24" s="128"/>
      <c r="AE24" s="128"/>
      <c r="AF24" s="128"/>
      <c r="AG24" s="125"/>
      <c r="AH24" s="128"/>
      <c r="AI24" s="131"/>
      <c r="AJ24" s="128"/>
      <c r="AK24" s="127"/>
    </row>
    <row r="25" spans="1:37" ht="15" customHeight="1">
      <c r="A25" s="124"/>
      <c r="B25" s="128"/>
      <c r="C25" s="128"/>
      <c r="D25" s="137"/>
      <c r="E25" s="138"/>
      <c r="F25" s="136"/>
      <c r="G25" s="139"/>
      <c r="H25" s="128"/>
      <c r="I25" s="128"/>
      <c r="J25" s="136"/>
      <c r="K25" s="128"/>
      <c r="L25" s="128"/>
      <c r="M25" s="128"/>
      <c r="N25" s="128"/>
      <c r="O25" s="128"/>
      <c r="P25" s="128"/>
      <c r="Q25" s="128"/>
      <c r="R25" s="128"/>
      <c r="S25" s="128"/>
      <c r="T25" s="128"/>
      <c r="U25" s="128"/>
      <c r="V25" s="128"/>
      <c r="W25" s="128"/>
      <c r="X25" s="128"/>
      <c r="Y25" s="128"/>
      <c r="Z25" s="128"/>
      <c r="AA25" s="128"/>
      <c r="AB25" s="128"/>
      <c r="AC25" s="128"/>
      <c r="AD25" s="128"/>
      <c r="AE25" s="128"/>
      <c r="AF25" s="128"/>
      <c r="AG25" s="125"/>
      <c r="AH25" s="128"/>
      <c r="AI25" s="131"/>
      <c r="AJ25" s="128"/>
      <c r="AK25" s="127"/>
    </row>
    <row r="26" spans="1:37" ht="15" customHeight="1">
      <c r="A26" s="124"/>
      <c r="B26" s="128" t="s">
        <v>53</v>
      </c>
      <c r="C26" s="128"/>
      <c r="D26" s="124"/>
      <c r="E26" s="128"/>
      <c r="F26" s="479">
        <f>AI15</f>
        <v>0.189</v>
      </c>
      <c r="G26" s="472"/>
      <c r="H26" s="472"/>
      <c r="I26" s="130" t="s">
        <v>58</v>
      </c>
      <c r="J26" s="480">
        <v>8.3333333333333329E-2</v>
      </c>
      <c r="K26" s="480"/>
      <c r="L26" s="480"/>
      <c r="M26" s="130"/>
      <c r="N26" s="130"/>
      <c r="O26" s="130"/>
      <c r="P26" s="130"/>
      <c r="Q26" s="130"/>
      <c r="R26" s="130"/>
      <c r="S26" s="130"/>
      <c r="T26" s="130"/>
      <c r="U26" s="130"/>
      <c r="V26" s="130"/>
      <c r="W26" s="130"/>
      <c r="X26" s="130"/>
      <c r="Y26" s="130"/>
      <c r="Z26" s="130"/>
      <c r="AA26" s="130"/>
      <c r="AB26" s="130"/>
      <c r="AC26" s="130"/>
      <c r="AD26" s="130"/>
      <c r="AE26" s="130"/>
      <c r="AF26" s="130" t="s">
        <v>12</v>
      </c>
      <c r="AG26" s="127"/>
      <c r="AH26" s="130"/>
      <c r="AI26" s="131">
        <f>ROUNDDOWN(F26*J26,3)</f>
        <v>1.4999999999999999E-2</v>
      </c>
      <c r="AJ26" s="128" t="s">
        <v>63</v>
      </c>
      <c r="AK26" s="127"/>
    </row>
    <row r="27" spans="1:37" ht="15" customHeight="1">
      <c r="A27" s="124"/>
      <c r="B27" s="128" t="s">
        <v>168</v>
      </c>
      <c r="C27" s="128"/>
      <c r="D27" s="124"/>
      <c r="E27" s="128"/>
      <c r="F27" s="136"/>
      <c r="G27" s="128"/>
      <c r="H27" s="128"/>
      <c r="I27" s="128"/>
      <c r="J27" s="136"/>
      <c r="K27" s="136"/>
      <c r="L27" s="136"/>
      <c r="M27" s="128"/>
      <c r="N27" s="128"/>
      <c r="O27" s="128"/>
      <c r="P27" s="128"/>
      <c r="Q27" s="128"/>
      <c r="R27" s="128"/>
      <c r="S27" s="128"/>
      <c r="T27" s="128"/>
      <c r="U27" s="128"/>
      <c r="V27" s="128"/>
      <c r="W27" s="128"/>
      <c r="X27" s="128"/>
      <c r="Y27" s="128"/>
      <c r="Z27" s="128"/>
      <c r="AA27" s="128"/>
      <c r="AB27" s="128"/>
      <c r="AC27" s="128"/>
      <c r="AD27" s="128"/>
      <c r="AE27" s="128"/>
      <c r="AF27" s="128"/>
      <c r="AG27" s="125"/>
      <c r="AH27" s="128"/>
      <c r="AI27" s="131"/>
      <c r="AJ27" s="128"/>
      <c r="AK27" s="127"/>
    </row>
    <row r="28" spans="1:37" ht="15" customHeight="1">
      <c r="A28" s="124"/>
      <c r="B28" s="128"/>
      <c r="C28" s="128"/>
      <c r="D28" s="124"/>
      <c r="E28" s="128"/>
      <c r="F28" s="136"/>
      <c r="G28" s="128"/>
      <c r="H28" s="128"/>
      <c r="I28" s="128"/>
      <c r="J28" s="136"/>
      <c r="K28" s="136"/>
      <c r="L28" s="136"/>
      <c r="M28" s="128"/>
      <c r="N28" s="128"/>
      <c r="O28" s="128"/>
      <c r="P28" s="128"/>
      <c r="Q28" s="128"/>
      <c r="R28" s="128"/>
      <c r="S28" s="128"/>
      <c r="T28" s="128"/>
      <c r="U28" s="128"/>
      <c r="V28" s="128"/>
      <c r="W28" s="128"/>
      <c r="X28" s="128"/>
      <c r="Y28" s="128"/>
      <c r="Z28" s="128"/>
      <c r="AA28" s="128"/>
      <c r="AB28" s="128"/>
      <c r="AC28" s="128"/>
      <c r="AD28" s="128"/>
      <c r="AE28" s="128"/>
      <c r="AF28" s="128"/>
      <c r="AG28" s="125"/>
      <c r="AH28" s="128"/>
      <c r="AI28" s="131"/>
      <c r="AJ28" s="128"/>
      <c r="AK28" s="127"/>
    </row>
    <row r="29" spans="1:37" ht="15" customHeight="1">
      <c r="A29" s="124"/>
      <c r="B29" s="128"/>
      <c r="C29" s="128"/>
      <c r="D29" s="124"/>
      <c r="E29" s="129"/>
      <c r="F29" s="130"/>
      <c r="G29" s="130"/>
      <c r="H29" s="130"/>
      <c r="I29" s="130"/>
      <c r="J29" s="130"/>
      <c r="K29" s="130"/>
      <c r="L29" s="130"/>
      <c r="M29" s="140"/>
      <c r="N29" s="140"/>
      <c r="O29" s="140"/>
      <c r="P29" s="130"/>
      <c r="Q29" s="130"/>
      <c r="R29" s="130"/>
      <c r="S29" s="130"/>
      <c r="T29" s="130"/>
      <c r="U29" s="130"/>
      <c r="V29" s="130"/>
      <c r="W29" s="130"/>
      <c r="X29" s="130"/>
      <c r="Y29" s="130"/>
      <c r="Z29" s="130"/>
      <c r="AA29" s="130"/>
      <c r="AB29" s="130"/>
      <c r="AC29" s="130"/>
      <c r="AD29" s="130"/>
      <c r="AE29" s="130"/>
      <c r="AF29" s="130"/>
      <c r="AG29" s="127"/>
      <c r="AH29" s="130"/>
      <c r="AI29" s="131"/>
      <c r="AJ29" s="128"/>
      <c r="AK29" s="127"/>
    </row>
    <row r="30" spans="1:37" ht="15" customHeight="1">
      <c r="A30" s="124"/>
      <c r="B30" s="128" t="s">
        <v>49</v>
      </c>
      <c r="C30" s="128"/>
      <c r="D30" s="124"/>
      <c r="E30" s="128" t="s">
        <v>72</v>
      </c>
      <c r="F30" s="475">
        <v>0.12</v>
      </c>
      <c r="G30" s="475"/>
      <c r="H30" s="475"/>
      <c r="I30" s="128" t="s">
        <v>62</v>
      </c>
      <c r="J30" s="475">
        <v>0.45</v>
      </c>
      <c r="K30" s="475"/>
      <c r="L30" s="475"/>
      <c r="M30" s="128" t="s">
        <v>4</v>
      </c>
      <c r="N30" s="148" t="s">
        <v>58</v>
      </c>
      <c r="O30" s="481">
        <v>2</v>
      </c>
      <c r="P30" s="481"/>
      <c r="Q30" s="481"/>
      <c r="R30" s="128" t="s">
        <v>62</v>
      </c>
      <c r="S30" s="475">
        <v>0.3</v>
      </c>
      <c r="T30" s="475"/>
      <c r="U30" s="475"/>
      <c r="V30" s="147" t="s">
        <v>60</v>
      </c>
      <c r="W30" s="130" t="s">
        <v>58</v>
      </c>
      <c r="X30" s="478">
        <v>0.16666666666666666</v>
      </c>
      <c r="Y30" s="478"/>
      <c r="Z30" s="478"/>
      <c r="AD30" s="130"/>
      <c r="AE30" s="130"/>
      <c r="AF30" s="130" t="s">
        <v>12</v>
      </c>
      <c r="AG30" s="127"/>
      <c r="AH30" s="130"/>
      <c r="AI30" s="151">
        <f>ROUND(((F30+J30)*O30+S30)*X30,3)</f>
        <v>0.24</v>
      </c>
      <c r="AJ30" s="128" t="s">
        <v>11</v>
      </c>
      <c r="AK30" s="127"/>
    </row>
    <row r="31" spans="1:37" ht="15" customHeight="1">
      <c r="A31" s="124"/>
      <c r="B31" s="128" t="s">
        <v>179</v>
      </c>
      <c r="C31" s="128"/>
      <c r="D31" s="126"/>
      <c r="E31" s="129"/>
      <c r="F31" s="130"/>
      <c r="G31" s="130"/>
      <c r="H31" s="130"/>
      <c r="I31" s="130"/>
      <c r="J31" s="130"/>
      <c r="K31" s="130"/>
      <c r="L31" s="130"/>
      <c r="M31" s="130"/>
      <c r="N31" s="130"/>
      <c r="O31" s="130"/>
      <c r="P31" s="130"/>
      <c r="Q31" s="130"/>
      <c r="R31" s="130"/>
      <c r="S31" s="130"/>
      <c r="T31" s="130"/>
      <c r="U31" s="130"/>
      <c r="V31" s="130"/>
      <c r="W31" s="130"/>
      <c r="X31" s="130"/>
      <c r="Y31" s="130"/>
      <c r="Z31" s="130"/>
      <c r="AA31" s="130"/>
      <c r="AG31" s="134"/>
      <c r="AH31" s="133"/>
      <c r="AK31" s="127"/>
    </row>
    <row r="32" spans="1:37" ht="15" customHeight="1">
      <c r="A32" s="124"/>
      <c r="B32" s="128"/>
      <c r="C32" s="128"/>
      <c r="D32" s="126"/>
      <c r="E32" s="129"/>
      <c r="F32" s="130"/>
      <c r="G32" s="130"/>
      <c r="H32" s="130"/>
      <c r="I32" s="130"/>
      <c r="J32" s="130"/>
      <c r="K32" s="130"/>
      <c r="L32" s="130"/>
      <c r="M32" s="130"/>
      <c r="N32" s="130"/>
      <c r="O32" s="130"/>
      <c r="P32" s="130"/>
      <c r="Q32" s="130"/>
      <c r="R32" s="130"/>
      <c r="S32" s="130"/>
      <c r="T32" s="130"/>
      <c r="U32" s="130"/>
      <c r="V32" s="130"/>
      <c r="W32" s="130"/>
      <c r="X32" s="130"/>
      <c r="Y32" s="130"/>
      <c r="Z32" s="130"/>
      <c r="AA32" s="130"/>
      <c r="AG32" s="134"/>
      <c r="AH32" s="133"/>
      <c r="AK32" s="127"/>
    </row>
    <row r="33" spans="1:37" ht="15" customHeight="1">
      <c r="A33" s="124"/>
      <c r="B33" s="128"/>
      <c r="C33" s="128"/>
      <c r="D33" s="126"/>
      <c r="E33" s="129"/>
      <c r="F33" s="130"/>
      <c r="G33" s="130"/>
      <c r="H33" s="130"/>
      <c r="I33" s="130"/>
      <c r="J33" s="130"/>
      <c r="K33" s="130"/>
      <c r="L33" s="130"/>
      <c r="M33" s="130"/>
      <c r="N33" s="130"/>
      <c r="O33" s="130"/>
      <c r="P33" s="130"/>
      <c r="Q33" s="130"/>
      <c r="R33" s="130"/>
      <c r="S33" s="130"/>
      <c r="T33" s="130"/>
      <c r="U33" s="130"/>
      <c r="V33" s="130"/>
      <c r="W33" s="130"/>
      <c r="X33" s="130"/>
      <c r="Y33" s="130"/>
      <c r="Z33" s="130"/>
      <c r="AA33" s="130"/>
      <c r="AG33" s="134"/>
      <c r="AH33" s="133"/>
      <c r="AK33" s="127"/>
    </row>
    <row r="34" spans="1:37" ht="15" customHeight="1">
      <c r="A34" s="124"/>
      <c r="B34" s="128"/>
      <c r="C34" s="128"/>
      <c r="D34" s="126"/>
      <c r="E34" s="129"/>
      <c r="F34" s="130"/>
      <c r="G34" s="130"/>
      <c r="H34" s="130"/>
      <c r="I34" s="130"/>
      <c r="J34" s="130"/>
      <c r="K34" s="130"/>
      <c r="L34" s="130"/>
      <c r="M34" s="130"/>
      <c r="N34" s="130"/>
      <c r="O34" s="130"/>
      <c r="P34" s="130"/>
      <c r="Q34" s="130"/>
      <c r="R34" s="130"/>
      <c r="S34" s="130"/>
      <c r="T34" s="130"/>
      <c r="U34" s="130"/>
      <c r="V34" s="130"/>
      <c r="W34" s="130"/>
      <c r="X34" s="130"/>
      <c r="Y34" s="130"/>
      <c r="Z34" s="130"/>
      <c r="AA34" s="130"/>
      <c r="AG34" s="134"/>
      <c r="AH34" s="133"/>
      <c r="AK34" s="127"/>
    </row>
    <row r="35" spans="1:37" ht="15" customHeight="1">
      <c r="A35" s="124"/>
      <c r="B35" s="128"/>
      <c r="C35" s="128"/>
      <c r="D35" s="126"/>
      <c r="E35" s="129"/>
      <c r="F35" s="130"/>
      <c r="G35" s="130"/>
      <c r="H35" s="130"/>
      <c r="I35" s="130"/>
      <c r="J35" s="130"/>
      <c r="K35" s="130"/>
      <c r="L35" s="130"/>
      <c r="M35" s="130"/>
      <c r="N35" s="130"/>
      <c r="O35" s="130"/>
      <c r="P35" s="130"/>
      <c r="Q35" s="130"/>
      <c r="R35" s="130"/>
      <c r="S35" s="130"/>
      <c r="T35" s="130"/>
      <c r="U35" s="130"/>
      <c r="V35" s="130"/>
      <c r="W35" s="130"/>
      <c r="X35" s="130"/>
      <c r="Y35" s="130"/>
      <c r="Z35" s="130"/>
      <c r="AA35" s="130"/>
      <c r="AG35" s="134"/>
      <c r="AH35" s="133"/>
      <c r="AK35" s="127"/>
    </row>
    <row r="36" spans="1:37" ht="15" customHeight="1">
      <c r="A36" s="124"/>
      <c r="B36" s="128"/>
      <c r="C36" s="128"/>
      <c r="D36" s="126"/>
      <c r="E36" s="129"/>
      <c r="F36" s="130"/>
      <c r="G36" s="130"/>
      <c r="H36" s="130"/>
      <c r="I36" s="130"/>
      <c r="J36" s="130"/>
      <c r="K36" s="130"/>
      <c r="L36" s="130"/>
      <c r="M36" s="130"/>
      <c r="N36" s="130"/>
      <c r="O36" s="130"/>
      <c r="P36" s="130"/>
      <c r="Q36" s="130"/>
      <c r="R36" s="130"/>
      <c r="S36" s="130"/>
      <c r="T36" s="130"/>
      <c r="U36" s="130"/>
      <c r="V36" s="130"/>
      <c r="W36" s="130"/>
      <c r="X36" s="130"/>
      <c r="Y36" s="130"/>
      <c r="Z36" s="130"/>
      <c r="AA36" s="130"/>
      <c r="AG36" s="134"/>
      <c r="AH36" s="133"/>
      <c r="AK36" s="127"/>
    </row>
    <row r="37" spans="1:37" ht="15" customHeight="1">
      <c r="A37" s="124"/>
      <c r="B37" s="128"/>
      <c r="C37" s="128"/>
      <c r="D37" s="126"/>
      <c r="E37" s="129"/>
      <c r="F37" s="130"/>
      <c r="G37" s="130"/>
      <c r="H37" s="130"/>
      <c r="I37" s="130"/>
      <c r="J37" s="130"/>
      <c r="K37" s="130"/>
      <c r="L37" s="130"/>
      <c r="M37" s="130"/>
      <c r="N37" s="130"/>
      <c r="O37" s="130"/>
      <c r="P37" s="130"/>
      <c r="Q37" s="130"/>
      <c r="R37" s="130"/>
      <c r="S37" s="130"/>
      <c r="T37" s="130"/>
      <c r="U37" s="130"/>
      <c r="V37" s="130"/>
      <c r="W37" s="130"/>
      <c r="X37" s="130"/>
      <c r="Y37" s="130"/>
      <c r="Z37" s="130"/>
      <c r="AA37" s="130"/>
      <c r="AG37" s="134"/>
      <c r="AH37" s="133"/>
      <c r="AK37" s="127"/>
    </row>
    <row r="38" spans="1:37" ht="15" customHeight="1">
      <c r="A38" s="124"/>
      <c r="B38" s="128"/>
      <c r="C38" s="128"/>
      <c r="D38" s="126"/>
      <c r="E38" s="129"/>
      <c r="F38" s="130"/>
      <c r="G38" s="130"/>
      <c r="H38" s="130"/>
      <c r="I38" s="130"/>
      <c r="J38" s="130"/>
      <c r="K38" s="130"/>
      <c r="L38" s="130"/>
      <c r="M38" s="130"/>
      <c r="N38" s="130"/>
      <c r="O38" s="130"/>
      <c r="P38" s="130"/>
      <c r="Q38" s="130"/>
      <c r="R38" s="130"/>
      <c r="S38" s="130"/>
      <c r="T38" s="130"/>
      <c r="U38" s="130"/>
      <c r="V38" s="130"/>
      <c r="W38" s="130"/>
      <c r="X38" s="130"/>
      <c r="Y38" s="130"/>
      <c r="Z38" s="130"/>
      <c r="AA38" s="130"/>
      <c r="AG38" s="134"/>
      <c r="AH38" s="133"/>
      <c r="AK38" s="127"/>
    </row>
    <row r="39" spans="1:37" ht="15" customHeight="1">
      <c r="A39" s="124"/>
      <c r="B39" s="128"/>
      <c r="C39" s="128"/>
      <c r="D39" s="126"/>
      <c r="E39" s="129"/>
      <c r="F39" s="130"/>
      <c r="G39" s="130"/>
      <c r="H39" s="130"/>
      <c r="I39" s="130"/>
      <c r="J39" s="130"/>
      <c r="K39" s="130"/>
      <c r="L39" s="130"/>
      <c r="M39" s="130"/>
      <c r="N39" s="130"/>
      <c r="O39" s="130"/>
      <c r="P39" s="130"/>
      <c r="Q39" s="130"/>
      <c r="R39" s="130"/>
      <c r="S39" s="130"/>
      <c r="T39" s="130"/>
      <c r="U39" s="130"/>
      <c r="V39" s="130"/>
      <c r="W39" s="130"/>
      <c r="X39" s="130"/>
      <c r="Y39" s="130"/>
      <c r="Z39" s="130"/>
      <c r="AA39" s="130"/>
      <c r="AG39" s="134"/>
      <c r="AH39" s="133"/>
      <c r="AK39" s="127"/>
    </row>
    <row r="40" spans="1:37" ht="15" customHeight="1">
      <c r="A40" s="124"/>
      <c r="B40" s="128"/>
      <c r="C40" s="128"/>
      <c r="D40" s="126"/>
      <c r="E40" s="129"/>
      <c r="F40" s="130"/>
      <c r="G40" s="130"/>
      <c r="H40" s="130"/>
      <c r="I40" s="130"/>
      <c r="J40" s="130"/>
      <c r="K40" s="130"/>
      <c r="L40" s="130"/>
      <c r="M40" s="130"/>
      <c r="N40" s="130"/>
      <c r="O40" s="130"/>
      <c r="P40" s="130"/>
      <c r="Q40" s="130"/>
      <c r="R40" s="130"/>
      <c r="S40" s="130"/>
      <c r="T40" s="130"/>
      <c r="U40" s="130"/>
      <c r="V40" s="130"/>
      <c r="W40" s="130"/>
      <c r="X40" s="130"/>
      <c r="Y40" s="130"/>
      <c r="Z40" s="130"/>
      <c r="AA40" s="130"/>
      <c r="AG40" s="134"/>
      <c r="AH40" s="133"/>
      <c r="AK40" s="127"/>
    </row>
    <row r="41" spans="1:37" ht="15" customHeight="1">
      <c r="A41" s="124"/>
      <c r="B41" s="128"/>
      <c r="C41" s="128"/>
      <c r="D41" s="126"/>
      <c r="E41" s="129"/>
      <c r="F41" s="130"/>
      <c r="G41" s="130"/>
      <c r="H41" s="130"/>
      <c r="I41" s="130"/>
      <c r="J41" s="130"/>
      <c r="K41" s="130"/>
      <c r="L41" s="130"/>
      <c r="M41" s="130"/>
      <c r="N41" s="130"/>
      <c r="O41" s="130"/>
      <c r="P41" s="130"/>
      <c r="Q41" s="130"/>
      <c r="R41" s="130"/>
      <c r="S41" s="130"/>
      <c r="T41" s="130"/>
      <c r="U41" s="130"/>
      <c r="V41" s="130"/>
      <c r="W41" s="130"/>
      <c r="X41" s="130"/>
      <c r="Y41" s="130"/>
      <c r="Z41" s="130"/>
      <c r="AA41" s="130"/>
      <c r="AG41" s="134"/>
      <c r="AH41" s="133"/>
      <c r="AK41" s="127"/>
    </row>
    <row r="42" spans="1:37" ht="15" customHeight="1">
      <c r="A42" s="124"/>
      <c r="B42" s="128"/>
      <c r="C42" s="128"/>
      <c r="D42" s="126"/>
      <c r="E42" s="129"/>
      <c r="F42" s="130"/>
      <c r="G42" s="130"/>
      <c r="H42" s="130"/>
      <c r="I42" s="130"/>
      <c r="J42" s="130"/>
      <c r="K42" s="130"/>
      <c r="L42" s="130"/>
      <c r="M42" s="130"/>
      <c r="N42" s="130"/>
      <c r="O42" s="130"/>
      <c r="P42" s="130"/>
      <c r="Q42" s="130"/>
      <c r="R42" s="130"/>
      <c r="S42" s="130"/>
      <c r="T42" s="130"/>
      <c r="U42" s="130"/>
      <c r="V42" s="130"/>
      <c r="W42" s="130"/>
      <c r="X42" s="130"/>
      <c r="Y42" s="130"/>
      <c r="Z42" s="130"/>
      <c r="AA42" s="130"/>
      <c r="AG42" s="134"/>
      <c r="AH42" s="133"/>
      <c r="AK42" s="127"/>
    </row>
    <row r="43" spans="1:37" ht="15" customHeight="1">
      <c r="A43" s="124"/>
      <c r="B43" s="128"/>
      <c r="C43" s="128"/>
      <c r="D43" s="126"/>
      <c r="E43" s="129"/>
      <c r="F43" s="130"/>
      <c r="G43" s="130"/>
      <c r="H43" s="130"/>
      <c r="I43" s="130"/>
      <c r="J43" s="130"/>
      <c r="K43" s="130"/>
      <c r="L43" s="130"/>
      <c r="M43" s="130"/>
      <c r="N43" s="130"/>
      <c r="O43" s="130"/>
      <c r="P43" s="130"/>
      <c r="Q43" s="130"/>
      <c r="R43" s="130"/>
      <c r="S43" s="130"/>
      <c r="T43" s="130"/>
      <c r="U43" s="130"/>
      <c r="V43" s="130"/>
      <c r="W43" s="130"/>
      <c r="X43" s="130"/>
      <c r="Y43" s="130"/>
      <c r="Z43" s="130"/>
      <c r="AA43" s="130"/>
      <c r="AG43" s="134"/>
      <c r="AH43" s="133"/>
      <c r="AK43" s="127"/>
    </row>
    <row r="44" spans="1:37" ht="15" customHeight="1">
      <c r="A44" s="124"/>
      <c r="B44" s="128"/>
      <c r="C44" s="128"/>
      <c r="D44" s="126"/>
      <c r="E44" s="129"/>
      <c r="F44" s="130"/>
      <c r="G44" s="130"/>
      <c r="H44" s="130"/>
      <c r="I44" s="130"/>
      <c r="J44" s="130"/>
      <c r="K44" s="130"/>
      <c r="L44" s="130"/>
      <c r="M44" s="130"/>
      <c r="N44" s="130"/>
      <c r="O44" s="130"/>
      <c r="P44" s="130"/>
      <c r="Q44" s="130"/>
      <c r="R44" s="130"/>
      <c r="S44" s="130"/>
      <c r="T44" s="130"/>
      <c r="U44" s="130"/>
      <c r="V44" s="130"/>
      <c r="W44" s="130"/>
      <c r="X44" s="130"/>
      <c r="Y44" s="130"/>
      <c r="Z44" s="130"/>
      <c r="AA44" s="130"/>
      <c r="AB44" s="130"/>
      <c r="AC44" s="130"/>
      <c r="AD44" s="130"/>
      <c r="AE44" s="130"/>
      <c r="AF44" s="130"/>
      <c r="AG44" s="127"/>
      <c r="AH44" s="130"/>
      <c r="AI44" s="131"/>
      <c r="AJ44" s="128"/>
      <c r="AK44" s="127"/>
    </row>
    <row r="45" spans="1:37" ht="15" customHeight="1">
      <c r="A45" s="141"/>
      <c r="B45" s="142"/>
      <c r="C45" s="142"/>
      <c r="D45" s="143"/>
      <c r="E45" s="144"/>
      <c r="F45" s="144"/>
      <c r="G45" s="144"/>
      <c r="H45" s="144"/>
      <c r="I45" s="144"/>
      <c r="J45" s="144"/>
      <c r="K45" s="144"/>
      <c r="L45" s="144"/>
      <c r="M45" s="144"/>
      <c r="N45" s="144"/>
      <c r="O45" s="144"/>
      <c r="P45" s="144"/>
      <c r="Q45" s="144"/>
      <c r="R45" s="144"/>
      <c r="S45" s="144"/>
      <c r="T45" s="144"/>
      <c r="U45" s="144"/>
      <c r="V45" s="144"/>
      <c r="W45" s="144"/>
      <c r="X45" s="144"/>
      <c r="Y45" s="144"/>
      <c r="Z45" s="144"/>
      <c r="AA45" s="144"/>
      <c r="AB45" s="144"/>
      <c r="AC45" s="144"/>
      <c r="AD45" s="144"/>
      <c r="AE45" s="144"/>
      <c r="AF45" s="144"/>
      <c r="AG45" s="145"/>
      <c r="AH45" s="144"/>
      <c r="AI45" s="146"/>
      <c r="AJ45" s="142"/>
      <c r="AK45" s="145"/>
    </row>
    <row r="46" spans="1:37" ht="15" customHeight="1"/>
    <row r="47" spans="1:37" ht="15" customHeight="1"/>
    <row r="48" spans="1:37" ht="15" customHeight="1"/>
    <row r="49" ht="15" customHeight="1"/>
    <row r="50" ht="15" customHeight="1"/>
    <row r="51" ht="15" customHeight="1"/>
    <row r="52" ht="15" customHeight="1"/>
    <row r="53" ht="15" customHeight="1"/>
    <row r="54" ht="15" customHeight="1"/>
    <row r="55" ht="15" customHeight="1"/>
    <row r="56" ht="19.899999999999999" customHeight="1"/>
    <row r="57" ht="19.899999999999999" customHeight="1"/>
    <row r="58" ht="19.899999999999999" customHeight="1"/>
    <row r="59" ht="19.899999999999999" customHeight="1"/>
    <row r="60" ht="19.899999999999999" customHeight="1"/>
    <row r="61" ht="19.899999999999999" customHeight="1"/>
    <row r="62" ht="19.899999999999999" customHeight="1"/>
    <row r="63" ht="19.899999999999999" customHeight="1"/>
    <row r="64" ht="19.899999999999999" customHeight="1"/>
    <row r="65" ht="19.899999999999999" customHeight="1"/>
    <row r="66" ht="19.899999999999999" customHeight="1"/>
    <row r="67" ht="19.899999999999999" customHeight="1"/>
    <row r="68" ht="19.899999999999999" customHeight="1"/>
    <row r="69" ht="19.899999999999999" customHeight="1"/>
    <row r="70" ht="19.899999999999999" customHeight="1"/>
    <row r="71" ht="19.899999999999999" customHeight="1"/>
    <row r="72" ht="19.899999999999999" customHeight="1"/>
    <row r="73" ht="19.899999999999999" customHeight="1"/>
    <row r="74" ht="19.899999999999999" customHeight="1"/>
    <row r="75" ht="19.899999999999999" customHeight="1"/>
    <row r="76" ht="19.899999999999999" customHeight="1"/>
    <row r="77" ht="19.899999999999999" customHeight="1"/>
    <row r="78" ht="19.899999999999999" customHeight="1"/>
    <row r="79" ht="19.899999999999999" customHeight="1"/>
    <row r="80" ht="19.899999999999999" customHeight="1"/>
    <row r="81" ht="19.899999999999999" customHeight="1"/>
    <row r="82" ht="19.899999999999999" customHeight="1"/>
    <row r="83" ht="19.899999999999999" customHeight="1"/>
    <row r="84" ht="19.899999999999999" customHeight="1"/>
    <row r="85" ht="19.899999999999999" customHeight="1"/>
    <row r="86" ht="19.899999999999999" customHeight="1"/>
    <row r="87" ht="19.899999999999999" customHeight="1"/>
    <row r="88" ht="19.899999999999999" customHeight="1"/>
    <row r="89" ht="19.899999999999999" customHeight="1"/>
    <row r="90" ht="19.899999999999999" customHeight="1"/>
    <row r="91" ht="19.899999999999999" customHeight="1"/>
    <row r="92" ht="19.899999999999999" customHeight="1"/>
    <row r="93" ht="19.899999999999999" customHeight="1"/>
    <row r="94" ht="19.899999999999999" customHeight="1"/>
    <row r="95" ht="19.899999999999999" customHeight="1"/>
    <row r="96" ht="19.899999999999999" customHeight="1"/>
    <row r="97" ht="19.899999999999999" customHeight="1"/>
    <row r="98" ht="19.899999999999999" customHeight="1"/>
    <row r="99" ht="19.899999999999999" customHeight="1"/>
    <row r="100" ht="19.899999999999999" customHeight="1"/>
    <row r="101" ht="19.899999999999999" customHeight="1"/>
    <row r="102" ht="19.899999999999999" customHeight="1"/>
    <row r="103" ht="19.899999999999999" customHeight="1"/>
    <row r="104" ht="19.899999999999999" customHeight="1"/>
    <row r="105" ht="19.899999999999999" customHeight="1"/>
    <row r="106" ht="19.899999999999999" customHeight="1"/>
    <row r="107" ht="19.899999999999999" customHeight="1"/>
    <row r="108" ht="19.899999999999999" customHeight="1"/>
    <row r="109" ht="19.899999999999999" customHeight="1"/>
    <row r="110" ht="19.899999999999999" customHeight="1"/>
    <row r="111" ht="19.899999999999999" customHeight="1"/>
    <row r="112" ht="19.899999999999999" customHeight="1"/>
    <row r="113" ht="19.899999999999999" customHeight="1"/>
    <row r="114" ht="19.899999999999999" customHeight="1"/>
    <row r="115" ht="19.899999999999999" customHeight="1"/>
    <row r="116" ht="19.899999999999999" customHeight="1"/>
    <row r="117" ht="19.899999999999999" customHeight="1"/>
    <row r="118" ht="19.899999999999999" customHeight="1"/>
    <row r="119" ht="19.899999999999999" customHeight="1"/>
    <row r="120" ht="19.899999999999999" customHeight="1"/>
    <row r="121" ht="19.899999999999999" customHeight="1"/>
    <row r="122" ht="19.899999999999999" customHeight="1"/>
    <row r="123" ht="19.899999999999999" customHeight="1"/>
    <row r="124" ht="19.899999999999999" customHeight="1"/>
    <row r="125" ht="19.899999999999999" customHeight="1"/>
    <row r="126" ht="19.899999999999999" customHeight="1"/>
    <row r="127" ht="19.899999999999999" customHeight="1"/>
    <row r="128" ht="19.899999999999999" customHeight="1"/>
    <row r="129" ht="19.899999999999999" customHeight="1"/>
    <row r="130" ht="19.899999999999999" customHeight="1"/>
    <row r="131" ht="19.899999999999999" customHeight="1"/>
    <row r="132" ht="19.899999999999999" customHeight="1"/>
    <row r="133" ht="19.899999999999999" customHeight="1"/>
    <row r="134" ht="19.899999999999999" customHeight="1"/>
    <row r="135" ht="19.899999999999999" customHeight="1"/>
    <row r="136" ht="19.899999999999999" customHeight="1"/>
    <row r="137" ht="19.899999999999999" customHeight="1"/>
    <row r="138" ht="19.899999999999999" customHeight="1"/>
    <row r="139" ht="19.899999999999999" customHeight="1"/>
    <row r="140" ht="19.899999999999999" customHeight="1"/>
    <row r="141" ht="19.899999999999999" customHeight="1"/>
    <row r="142" ht="19.899999999999999" customHeight="1"/>
    <row r="143" ht="19.899999999999999" customHeight="1"/>
    <row r="144" ht="19.899999999999999" customHeight="1"/>
    <row r="145" ht="19.899999999999999" customHeight="1"/>
    <row r="146" ht="19.899999999999999" customHeight="1"/>
    <row r="147" ht="19.899999999999999" customHeight="1"/>
    <row r="148" ht="19.899999999999999" customHeight="1"/>
    <row r="149" ht="19.899999999999999" customHeight="1"/>
    <row r="150" ht="19.899999999999999" customHeight="1"/>
    <row r="151" ht="19.899999999999999" customHeight="1"/>
    <row r="152" ht="19.899999999999999" customHeight="1"/>
    <row r="153" ht="19.899999999999999" customHeight="1"/>
    <row r="154" ht="19.899999999999999" customHeight="1"/>
    <row r="155" ht="19.899999999999999" customHeight="1"/>
    <row r="156" ht="19.899999999999999" customHeight="1"/>
    <row r="157" ht="19.899999999999999" customHeight="1"/>
    <row r="158" ht="19.899999999999999" customHeight="1"/>
    <row r="159" ht="19.899999999999999" customHeight="1"/>
    <row r="160" ht="19.899999999999999" customHeight="1"/>
    <row r="161" ht="19.899999999999999" customHeight="1"/>
    <row r="162" ht="19.899999999999999" customHeight="1"/>
    <row r="163" ht="19.899999999999999" customHeight="1"/>
    <row r="164" ht="19.899999999999999" customHeight="1"/>
    <row r="165" ht="19.899999999999999" customHeight="1"/>
    <row r="166" ht="19.899999999999999" customHeight="1"/>
    <row r="167" ht="19.899999999999999" customHeight="1"/>
    <row r="168" ht="19.899999999999999" customHeight="1"/>
    <row r="169" ht="19.899999999999999" customHeight="1"/>
    <row r="170" ht="19.899999999999999" customHeight="1"/>
    <row r="171" ht="19.899999999999999" customHeight="1"/>
    <row r="172" ht="19.899999999999999" customHeight="1"/>
    <row r="173" ht="19.899999999999999" customHeight="1"/>
    <row r="174" ht="19.899999999999999" customHeight="1"/>
    <row r="175" ht="19.899999999999999" customHeight="1"/>
    <row r="176" ht="19.899999999999999" customHeight="1"/>
    <row r="177" ht="19.899999999999999" customHeight="1"/>
    <row r="178" ht="19.899999999999999" customHeight="1"/>
    <row r="179" ht="19.899999999999999" customHeight="1"/>
    <row r="180" ht="19.899999999999999" customHeight="1"/>
    <row r="181" ht="19.899999999999999" customHeight="1"/>
    <row r="182" ht="19.899999999999999" customHeight="1"/>
    <row r="183" ht="19.899999999999999" customHeight="1"/>
    <row r="184" ht="19.899999999999999" customHeight="1"/>
    <row r="185" ht="19.899999999999999" customHeight="1"/>
    <row r="186" ht="19.899999999999999" customHeight="1"/>
    <row r="187" ht="19.899999999999999" customHeight="1"/>
    <row r="188" ht="19.899999999999999" customHeight="1"/>
    <row r="189" ht="19.899999999999999" customHeight="1"/>
    <row r="190" ht="19.899999999999999" customHeight="1"/>
    <row r="191" ht="19.899999999999999" customHeight="1"/>
    <row r="192" ht="19.899999999999999" customHeight="1"/>
    <row r="193" ht="19.899999999999999" customHeight="1"/>
    <row r="194" ht="19.899999999999999" customHeight="1"/>
    <row r="195" ht="19.899999999999999" customHeight="1"/>
    <row r="196" ht="19.899999999999999" customHeight="1"/>
    <row r="197" ht="19.899999999999999" customHeight="1"/>
    <row r="198" ht="19.899999999999999" customHeight="1"/>
    <row r="199" ht="19.899999999999999" customHeight="1"/>
    <row r="200" ht="19.899999999999999" customHeight="1"/>
    <row r="201" ht="19.899999999999999" customHeight="1"/>
    <row r="202" ht="19.899999999999999" customHeight="1"/>
    <row r="203" ht="19.899999999999999" customHeight="1"/>
    <row r="204" ht="19.899999999999999" customHeight="1"/>
    <row r="205" ht="19.899999999999999" customHeight="1"/>
    <row r="206" ht="19.899999999999999" customHeight="1"/>
    <row r="207" ht="19.899999999999999" customHeight="1"/>
    <row r="208" ht="19.899999999999999" customHeight="1"/>
    <row r="209" ht="19.899999999999999" customHeight="1"/>
    <row r="210" ht="19.899999999999999" customHeight="1"/>
    <row r="211" ht="19.899999999999999" customHeight="1"/>
    <row r="212" ht="19.899999999999999" customHeight="1"/>
    <row r="213" ht="19.899999999999999" customHeight="1"/>
    <row r="214" ht="19.899999999999999" customHeight="1"/>
    <row r="215" ht="19.899999999999999" customHeight="1"/>
    <row r="216" ht="19.899999999999999" customHeight="1"/>
    <row r="217" ht="19.899999999999999" customHeight="1"/>
    <row r="218" ht="19.899999999999999" customHeight="1"/>
    <row r="219" ht="19.899999999999999" customHeight="1"/>
    <row r="220" ht="19.899999999999999" customHeight="1"/>
    <row r="221" ht="19.899999999999999" customHeight="1"/>
    <row r="222" ht="19.899999999999999" customHeight="1"/>
    <row r="223" ht="19.899999999999999" customHeight="1"/>
    <row r="224" ht="19.899999999999999" customHeight="1"/>
    <row r="225" ht="19.899999999999999" customHeight="1"/>
    <row r="226" ht="19.899999999999999" customHeight="1"/>
    <row r="227" ht="19.899999999999999" customHeight="1"/>
    <row r="228" ht="19.899999999999999" customHeight="1"/>
    <row r="229" ht="19.899999999999999" customHeight="1"/>
    <row r="230" ht="19.899999999999999" customHeight="1"/>
    <row r="231" ht="19.899999999999999" customHeight="1"/>
    <row r="232" ht="19.899999999999999" customHeight="1"/>
    <row r="233" ht="19.899999999999999" customHeight="1"/>
    <row r="234" ht="19.899999999999999" customHeight="1"/>
    <row r="235" ht="19.899999999999999" customHeight="1"/>
    <row r="236" ht="19.899999999999999" customHeight="1"/>
    <row r="237" ht="19.899999999999999" customHeight="1"/>
    <row r="238" ht="19.899999999999999" customHeight="1"/>
    <row r="239" ht="19.899999999999999" customHeight="1"/>
    <row r="240" ht="19.899999999999999" customHeight="1"/>
    <row r="241" ht="19.899999999999999" customHeight="1"/>
    <row r="242" ht="19.899999999999999" customHeight="1"/>
    <row r="243" ht="19.899999999999999" customHeight="1"/>
    <row r="244" ht="19.899999999999999" customHeight="1"/>
    <row r="245" ht="19.899999999999999" customHeight="1"/>
    <row r="246" ht="19.899999999999999" customHeight="1"/>
    <row r="247" ht="19.899999999999999" customHeight="1"/>
    <row r="248" ht="19.899999999999999" customHeight="1"/>
    <row r="249" ht="19.899999999999999" customHeight="1"/>
    <row r="250" ht="19.899999999999999" customHeight="1"/>
    <row r="251" ht="19.899999999999999" customHeight="1"/>
    <row r="252" ht="19.899999999999999" customHeight="1"/>
    <row r="253" ht="19.899999999999999" customHeight="1"/>
    <row r="254" ht="19.899999999999999" customHeight="1"/>
    <row r="255" ht="19.899999999999999" customHeight="1"/>
    <row r="256" ht="19.899999999999999" customHeight="1"/>
    <row r="257" ht="19.899999999999999" customHeight="1"/>
    <row r="258" ht="19.899999999999999" customHeight="1"/>
    <row r="259" ht="19.899999999999999" customHeight="1"/>
    <row r="260" ht="19.899999999999999" customHeight="1"/>
    <row r="261" ht="19.899999999999999" customHeight="1"/>
    <row r="262" ht="19.899999999999999" customHeight="1"/>
    <row r="263" ht="19.899999999999999" customHeight="1"/>
    <row r="264" ht="19.899999999999999" customHeight="1"/>
    <row r="265" ht="19.899999999999999" customHeight="1"/>
    <row r="266" ht="19.899999999999999" customHeight="1"/>
    <row r="267" ht="19.899999999999999" customHeight="1"/>
    <row r="268" ht="19.899999999999999" customHeight="1"/>
    <row r="269" ht="19.899999999999999" customHeight="1"/>
  </sheetData>
  <mergeCells count="28">
    <mergeCell ref="X30:Z30"/>
    <mergeCell ref="F26:H26"/>
    <mergeCell ref="J26:L26"/>
    <mergeCell ref="F30:H30"/>
    <mergeCell ref="J30:L30"/>
    <mergeCell ref="O30:Q30"/>
    <mergeCell ref="S30:U30"/>
    <mergeCell ref="K19:L19"/>
    <mergeCell ref="N19:O19"/>
    <mergeCell ref="S19:U19"/>
    <mergeCell ref="W19:Y19"/>
    <mergeCell ref="F22:H22"/>
    <mergeCell ref="J22:M22"/>
    <mergeCell ref="A1:C1"/>
    <mergeCell ref="D1:AG1"/>
    <mergeCell ref="G15:I15"/>
    <mergeCell ref="K15:M15"/>
    <mergeCell ref="Q15:S15"/>
    <mergeCell ref="U15:W15"/>
    <mergeCell ref="Y15:AA15"/>
    <mergeCell ref="AH1:AK1"/>
    <mergeCell ref="V3:W3"/>
    <mergeCell ref="X3:AA3"/>
    <mergeCell ref="AB3:AC3"/>
    <mergeCell ref="K18:L18"/>
    <mergeCell ref="N18:O18"/>
    <mergeCell ref="S18:U18"/>
    <mergeCell ref="W18:Y18"/>
  </mergeCells>
  <phoneticPr fontId="84" type="noConversion"/>
  <pageMargins left="0.75" right="0.75" top="1" bottom="1" header="0.5" footer="0.5"/>
  <pageSetup paperSize="9" orientation="portrait" r:id="rId1"/>
  <headerFooter alignWithMargins="0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4">
    <tabColor indexed="8"/>
  </sheetPr>
  <dimension ref="A1:AK269"/>
  <sheetViews>
    <sheetView view="pageBreakPreview" zoomScaleNormal="100" zoomScaleSheetLayoutView="100" workbookViewId="0">
      <selection activeCell="F3" sqref="F3"/>
    </sheetView>
  </sheetViews>
  <sheetFormatPr defaultColWidth="6.88671875" defaultRowHeight="10.5"/>
  <cols>
    <col min="1" max="1" width="1.33203125" style="118" customWidth="1"/>
    <col min="2" max="2" width="9" style="169" customWidth="1"/>
    <col min="3" max="3" width="1.33203125" style="118" customWidth="1"/>
    <col min="4" max="34" width="1.6640625" style="120" customWidth="1"/>
    <col min="35" max="35" width="7.77734375" style="122" customWidth="1"/>
    <col min="36" max="36" width="2.109375" style="118" customWidth="1"/>
    <col min="37" max="220" width="1.33203125" style="120" customWidth="1"/>
    <col min="221" max="16384" width="6.88671875" style="120"/>
  </cols>
  <sheetData>
    <row r="1" spans="1:37" s="116" customFormat="1" ht="30" customHeight="1">
      <c r="A1" s="474" t="s">
        <v>54</v>
      </c>
      <c r="B1" s="469"/>
      <c r="C1" s="470"/>
      <c r="D1" s="474" t="s">
        <v>67</v>
      </c>
      <c r="E1" s="469"/>
      <c r="F1" s="469"/>
      <c r="G1" s="469"/>
      <c r="H1" s="469"/>
      <c r="I1" s="469"/>
      <c r="J1" s="469"/>
      <c r="K1" s="469"/>
      <c r="L1" s="469"/>
      <c r="M1" s="469"/>
      <c r="N1" s="469"/>
      <c r="O1" s="469"/>
      <c r="P1" s="469"/>
      <c r="Q1" s="469"/>
      <c r="R1" s="469"/>
      <c r="S1" s="469"/>
      <c r="T1" s="469"/>
      <c r="U1" s="469"/>
      <c r="V1" s="469"/>
      <c r="W1" s="469"/>
      <c r="X1" s="469"/>
      <c r="Y1" s="469"/>
      <c r="Z1" s="469"/>
      <c r="AA1" s="469"/>
      <c r="AB1" s="469"/>
      <c r="AC1" s="469"/>
      <c r="AD1" s="469"/>
      <c r="AE1" s="469"/>
      <c r="AF1" s="469"/>
      <c r="AG1" s="470"/>
      <c r="AH1" s="469" t="s">
        <v>56</v>
      </c>
      <c r="AI1" s="469"/>
      <c r="AJ1" s="469"/>
      <c r="AK1" s="470"/>
    </row>
    <row r="2" spans="1:37" ht="15" customHeight="1">
      <c r="A2" s="117"/>
      <c r="C2" s="119"/>
      <c r="AH2" s="121"/>
      <c r="AK2" s="123"/>
    </row>
    <row r="3" spans="1:37" ht="15" customHeight="1">
      <c r="A3" s="124"/>
      <c r="B3" s="169" t="s">
        <v>142</v>
      </c>
      <c r="C3" s="125"/>
      <c r="E3" s="120" t="s">
        <v>163</v>
      </c>
      <c r="V3" s="471"/>
      <c r="W3" s="471"/>
      <c r="X3" s="471"/>
      <c r="Y3" s="471"/>
      <c r="Z3" s="471"/>
      <c r="AA3" s="471"/>
      <c r="AB3" s="471"/>
      <c r="AC3" s="471"/>
      <c r="AH3" s="126"/>
      <c r="AK3" s="127"/>
    </row>
    <row r="4" spans="1:37" ht="15" customHeight="1">
      <c r="A4" s="124"/>
      <c r="B4" s="169" t="s">
        <v>50</v>
      </c>
      <c r="C4" s="125"/>
      <c r="AH4" s="126"/>
      <c r="AK4" s="127"/>
    </row>
    <row r="5" spans="1:37" ht="15" customHeight="1">
      <c r="A5" s="124"/>
      <c r="C5" s="125"/>
      <c r="AH5" s="126"/>
      <c r="AK5" s="127"/>
    </row>
    <row r="6" spans="1:37" ht="15" customHeight="1">
      <c r="A6" s="124"/>
      <c r="C6" s="125"/>
      <c r="AH6" s="126"/>
      <c r="AK6" s="127"/>
    </row>
    <row r="7" spans="1:37" ht="15" customHeight="1">
      <c r="A7" s="124"/>
      <c r="C7" s="125"/>
      <c r="AH7" s="126"/>
      <c r="AK7" s="127"/>
    </row>
    <row r="8" spans="1:37" ht="15" customHeight="1">
      <c r="A8" s="124"/>
      <c r="C8" s="125"/>
      <c r="AH8" s="126"/>
      <c r="AK8" s="127"/>
    </row>
    <row r="9" spans="1:37" ht="15" customHeight="1">
      <c r="A9" s="124"/>
      <c r="C9" s="125"/>
      <c r="AH9" s="126"/>
      <c r="AK9" s="127"/>
    </row>
    <row r="10" spans="1:37" ht="42" customHeight="1">
      <c r="A10" s="124"/>
      <c r="C10" s="125"/>
      <c r="AH10" s="126"/>
      <c r="AK10" s="127"/>
    </row>
    <row r="11" spans="1:37" ht="15" customHeight="1">
      <c r="A11" s="124"/>
      <c r="C11" s="125"/>
      <c r="AH11" s="126"/>
      <c r="AK11" s="127"/>
    </row>
    <row r="12" spans="1:37" ht="15" customHeight="1">
      <c r="A12" s="124"/>
      <c r="C12" s="125"/>
      <c r="AH12" s="126"/>
      <c r="AK12" s="127"/>
    </row>
    <row r="13" spans="1:37" ht="15" customHeight="1">
      <c r="A13" s="124"/>
      <c r="C13" s="125"/>
      <c r="AH13" s="126"/>
      <c r="AK13" s="127"/>
    </row>
    <row r="14" spans="1:37" ht="15" customHeight="1">
      <c r="A14" s="124"/>
      <c r="B14" s="139"/>
      <c r="C14" s="128"/>
      <c r="D14" s="126"/>
      <c r="E14" s="129"/>
      <c r="F14" s="130"/>
      <c r="G14" s="130"/>
      <c r="H14" s="130"/>
      <c r="AA14" s="130"/>
      <c r="AB14" s="130"/>
      <c r="AC14" s="130"/>
      <c r="AD14" s="130"/>
      <c r="AE14" s="130"/>
      <c r="AF14" s="130"/>
      <c r="AG14" s="127"/>
      <c r="AH14" s="130"/>
      <c r="AI14" s="131"/>
      <c r="AJ14" s="128"/>
      <c r="AK14" s="127"/>
    </row>
    <row r="15" spans="1:37" ht="15" customHeight="1">
      <c r="A15" s="124"/>
      <c r="B15" s="139" t="s">
        <v>177</v>
      </c>
      <c r="C15" s="128"/>
      <c r="D15" s="126"/>
      <c r="E15" s="129"/>
      <c r="F15" s="130" t="s">
        <v>8</v>
      </c>
      <c r="G15" s="475">
        <v>0.3</v>
      </c>
      <c r="H15" s="475"/>
      <c r="I15" s="475"/>
      <c r="J15" s="128" t="s">
        <v>58</v>
      </c>
      <c r="K15" s="475">
        <v>0.15</v>
      </c>
      <c r="L15" s="475"/>
      <c r="M15" s="475"/>
      <c r="N15" s="128" t="s">
        <v>4</v>
      </c>
      <c r="O15" s="128" t="s">
        <v>62</v>
      </c>
      <c r="P15" s="130" t="s">
        <v>8</v>
      </c>
      <c r="Q15" s="475">
        <v>0.12</v>
      </c>
      <c r="R15" s="475"/>
      <c r="S15" s="475"/>
      <c r="T15" s="128" t="s">
        <v>58</v>
      </c>
      <c r="U15" s="475">
        <v>0.75</v>
      </c>
      <c r="V15" s="475"/>
      <c r="W15" s="475"/>
      <c r="X15" s="128" t="s">
        <v>58</v>
      </c>
      <c r="Y15" s="473">
        <v>2</v>
      </c>
      <c r="Z15" s="473"/>
      <c r="AA15" s="473"/>
      <c r="AB15" s="130" t="s">
        <v>4</v>
      </c>
      <c r="AC15" s="130"/>
      <c r="AD15" s="130"/>
      <c r="AE15" s="130"/>
      <c r="AF15" s="130" t="s">
        <v>12</v>
      </c>
      <c r="AG15" s="127"/>
      <c r="AH15" s="130"/>
      <c r="AI15" s="131">
        <f>ROUND((G15*K15)+(Q15*U15*Y15),3)</f>
        <v>0.22500000000000001</v>
      </c>
      <c r="AJ15" s="128" t="s">
        <v>65</v>
      </c>
      <c r="AK15" s="127"/>
    </row>
    <row r="16" spans="1:37" ht="15" customHeight="1">
      <c r="A16" s="124"/>
      <c r="B16" s="128" t="s">
        <v>183</v>
      </c>
      <c r="C16" s="128"/>
      <c r="D16" s="126"/>
      <c r="E16" s="129"/>
      <c r="F16" s="128"/>
      <c r="G16" s="130"/>
      <c r="H16" s="130"/>
      <c r="I16" s="130"/>
      <c r="J16" s="130"/>
      <c r="K16" s="128"/>
      <c r="L16" s="130"/>
      <c r="M16" s="130"/>
      <c r="AB16" s="130"/>
      <c r="AC16" s="130"/>
      <c r="AD16" s="130"/>
      <c r="AE16" s="130"/>
      <c r="AG16" s="127"/>
      <c r="AH16" s="130"/>
      <c r="AK16" s="127"/>
    </row>
    <row r="17" spans="1:37" ht="15" customHeight="1">
      <c r="A17" s="124"/>
      <c r="B17" s="139"/>
      <c r="C17" s="128"/>
      <c r="D17" s="126"/>
      <c r="E17" s="132"/>
      <c r="F17" s="130"/>
      <c r="G17" s="130"/>
      <c r="H17" s="130"/>
      <c r="I17" s="130"/>
      <c r="S17" s="130"/>
      <c r="T17" s="130"/>
      <c r="U17" s="130"/>
      <c r="V17" s="130"/>
      <c r="W17" s="130"/>
      <c r="X17" s="130"/>
      <c r="Y17" s="130"/>
      <c r="Z17" s="130"/>
      <c r="AA17" s="130"/>
      <c r="AB17" s="130"/>
      <c r="AC17" s="130"/>
      <c r="AD17" s="130"/>
      <c r="AE17" s="130"/>
      <c r="AF17" s="130"/>
      <c r="AG17" s="127"/>
      <c r="AH17" s="130"/>
      <c r="AI17" s="130"/>
      <c r="AJ17" s="130"/>
      <c r="AK17" s="127"/>
    </row>
    <row r="18" spans="1:37" ht="15" customHeight="1">
      <c r="A18" s="124"/>
      <c r="B18" s="139" t="s">
        <v>137</v>
      </c>
      <c r="C18" s="128"/>
      <c r="D18" s="126"/>
      <c r="E18" s="132"/>
      <c r="F18" s="130" t="s">
        <v>141</v>
      </c>
      <c r="G18" s="130"/>
      <c r="H18" s="130"/>
      <c r="I18" s="130"/>
      <c r="J18" s="130" t="s">
        <v>8</v>
      </c>
      <c r="K18" s="472">
        <v>0.75</v>
      </c>
      <c r="L18" s="472"/>
      <c r="M18" s="128" t="s">
        <v>58</v>
      </c>
      <c r="N18" s="473">
        <v>2</v>
      </c>
      <c r="O18" s="473"/>
      <c r="P18" s="128" t="s">
        <v>4</v>
      </c>
      <c r="Q18" s="128" t="s">
        <v>62</v>
      </c>
      <c r="R18" s="130" t="s">
        <v>8</v>
      </c>
      <c r="S18" s="472">
        <v>0.6</v>
      </c>
      <c r="T18" s="472"/>
      <c r="U18" s="472"/>
      <c r="V18" s="128" t="s">
        <v>58</v>
      </c>
      <c r="W18" s="473">
        <v>2</v>
      </c>
      <c r="X18" s="473"/>
      <c r="Y18" s="473"/>
      <c r="Z18" s="128" t="s">
        <v>4</v>
      </c>
      <c r="AA18" s="130"/>
      <c r="AB18" s="130"/>
      <c r="AC18" s="130"/>
      <c r="AD18" s="130"/>
      <c r="AE18" s="130"/>
      <c r="AF18" s="133" t="s">
        <v>12</v>
      </c>
      <c r="AG18" s="127"/>
      <c r="AH18" s="130"/>
      <c r="AI18" s="131">
        <f>(K18*N18)+(S18*W18)</f>
        <v>2.7</v>
      </c>
      <c r="AJ18" s="128" t="s">
        <v>63</v>
      </c>
      <c r="AK18" s="127"/>
    </row>
    <row r="19" spans="1:37" ht="15" customHeight="1">
      <c r="A19" s="124"/>
      <c r="B19" s="128" t="s">
        <v>61</v>
      </c>
      <c r="C19" s="128"/>
      <c r="D19" s="126"/>
      <c r="E19" s="132"/>
      <c r="F19" s="130"/>
      <c r="G19" s="130"/>
      <c r="H19" s="130"/>
      <c r="I19" s="130"/>
      <c r="J19" s="130"/>
      <c r="K19" s="472"/>
      <c r="L19" s="472"/>
      <c r="M19" s="128"/>
      <c r="N19" s="472"/>
      <c r="O19" s="472"/>
      <c r="P19" s="128"/>
      <c r="Q19" s="128"/>
      <c r="R19" s="130"/>
      <c r="S19" s="472"/>
      <c r="T19" s="472"/>
      <c r="U19" s="472"/>
      <c r="V19" s="128"/>
      <c r="W19" s="476"/>
      <c r="X19" s="476"/>
      <c r="Y19" s="476"/>
      <c r="Z19" s="128"/>
      <c r="AA19" s="130"/>
      <c r="AB19" s="130"/>
      <c r="AC19" s="130"/>
      <c r="AD19" s="130"/>
      <c r="AE19" s="130"/>
      <c r="AF19" s="133"/>
      <c r="AG19" s="127"/>
      <c r="AH19" s="133"/>
      <c r="AK19" s="127"/>
    </row>
    <row r="20" spans="1:37" ht="15" customHeight="1">
      <c r="A20" s="124"/>
      <c r="B20" s="139"/>
      <c r="C20" s="128"/>
      <c r="D20" s="126"/>
      <c r="E20" s="130"/>
      <c r="F20" s="130"/>
      <c r="G20" s="130"/>
      <c r="H20" s="130"/>
      <c r="I20" s="130"/>
      <c r="J20" s="130"/>
      <c r="K20" s="130"/>
      <c r="L20" s="130"/>
      <c r="M20" s="130"/>
      <c r="N20" s="130"/>
      <c r="O20" s="130"/>
      <c r="P20" s="130"/>
      <c r="Q20" s="130"/>
      <c r="R20" s="130"/>
      <c r="S20" s="130"/>
      <c r="T20" s="130"/>
      <c r="U20" s="130"/>
      <c r="V20" s="130"/>
      <c r="W20" s="130"/>
      <c r="X20" s="130"/>
      <c r="Y20" s="130"/>
      <c r="Z20" s="130"/>
      <c r="AA20" s="130"/>
      <c r="AB20" s="130"/>
      <c r="AC20" s="130"/>
      <c r="AD20" s="130"/>
      <c r="AE20" s="130"/>
      <c r="AF20" s="130"/>
      <c r="AG20" s="127"/>
      <c r="AH20" s="130"/>
      <c r="AI20" s="131"/>
      <c r="AJ20" s="128"/>
      <c r="AK20" s="127"/>
    </row>
    <row r="21" spans="1:37" ht="15" customHeight="1">
      <c r="A21" s="124"/>
      <c r="B21" s="139"/>
      <c r="C21" s="128"/>
      <c r="D21" s="126"/>
      <c r="E21" s="130"/>
      <c r="F21" s="130"/>
      <c r="G21" s="130"/>
      <c r="H21" s="130"/>
      <c r="I21" s="130"/>
      <c r="U21" s="130"/>
      <c r="V21" s="130"/>
      <c r="W21" s="130"/>
      <c r="X21" s="130"/>
      <c r="Y21" s="130"/>
      <c r="Z21" s="130"/>
      <c r="AA21" s="130"/>
      <c r="AB21" s="130"/>
      <c r="AC21" s="130"/>
      <c r="AD21" s="130"/>
      <c r="AE21" s="130"/>
      <c r="AF21" s="130"/>
      <c r="AG21" s="127"/>
      <c r="AH21" s="130"/>
      <c r="AI21" s="131"/>
      <c r="AJ21" s="128"/>
      <c r="AK21" s="127"/>
    </row>
    <row r="22" spans="1:37" ht="15" customHeight="1">
      <c r="A22" s="124"/>
      <c r="B22" s="139" t="s">
        <v>150</v>
      </c>
      <c r="C22" s="128"/>
      <c r="D22" s="124"/>
      <c r="E22" s="135"/>
      <c r="F22" s="471">
        <v>0.54</v>
      </c>
      <c r="G22" s="471"/>
      <c r="H22" s="471"/>
      <c r="I22" s="128" t="s">
        <v>58</v>
      </c>
      <c r="J22" s="477">
        <v>1</v>
      </c>
      <c r="K22" s="477"/>
      <c r="L22" s="477"/>
      <c r="M22" s="477"/>
      <c r="N22" s="128"/>
      <c r="O22" s="128"/>
      <c r="P22" s="128"/>
      <c r="Q22" s="128"/>
      <c r="R22" s="128"/>
      <c r="S22" s="128"/>
      <c r="T22" s="128"/>
      <c r="U22" s="128"/>
      <c r="V22" s="128"/>
      <c r="W22" s="128"/>
      <c r="X22" s="128"/>
      <c r="Y22" s="128"/>
      <c r="Z22" s="128"/>
      <c r="AA22" s="128"/>
      <c r="AB22" s="128"/>
      <c r="AC22" s="128"/>
      <c r="AD22" s="128"/>
      <c r="AE22" s="128"/>
      <c r="AF22" s="128" t="s">
        <v>12</v>
      </c>
      <c r="AG22" s="125"/>
      <c r="AH22" s="128"/>
      <c r="AI22" s="131">
        <f>F22*J22</f>
        <v>0.54</v>
      </c>
      <c r="AJ22" s="128" t="s">
        <v>63</v>
      </c>
      <c r="AK22" s="127"/>
    </row>
    <row r="23" spans="1:37" ht="15" customHeight="1">
      <c r="A23" s="124"/>
      <c r="B23" s="139"/>
      <c r="C23" s="128"/>
      <c r="D23" s="124"/>
      <c r="E23" s="128"/>
      <c r="F23" s="130"/>
      <c r="G23" s="130"/>
      <c r="H23" s="130"/>
      <c r="I23" s="130"/>
      <c r="J23" s="130"/>
      <c r="K23" s="130"/>
      <c r="L23" s="130"/>
      <c r="M23" s="130"/>
      <c r="N23" s="130"/>
      <c r="O23" s="130"/>
      <c r="P23" s="130"/>
      <c r="Q23" s="130"/>
      <c r="R23" s="130"/>
      <c r="S23" s="130"/>
      <c r="T23" s="130"/>
      <c r="U23" s="130"/>
      <c r="V23" s="130"/>
      <c r="W23" s="130"/>
      <c r="X23" s="130"/>
      <c r="Y23" s="130"/>
      <c r="Z23" s="130"/>
      <c r="AA23" s="130"/>
      <c r="AB23" s="130"/>
      <c r="AC23" s="130"/>
      <c r="AD23" s="130"/>
      <c r="AE23" s="130"/>
      <c r="AF23" s="130"/>
      <c r="AG23" s="127"/>
      <c r="AH23" s="130"/>
      <c r="AI23" s="131"/>
      <c r="AJ23" s="128"/>
      <c r="AK23" s="127"/>
    </row>
    <row r="24" spans="1:37" ht="15" customHeight="1">
      <c r="A24" s="124"/>
      <c r="B24" s="139"/>
      <c r="C24" s="128"/>
      <c r="D24" s="124"/>
      <c r="E24" s="128"/>
      <c r="F24" s="136"/>
      <c r="G24" s="128"/>
      <c r="H24" s="128"/>
      <c r="I24" s="128"/>
      <c r="J24" s="136"/>
      <c r="K24" s="128"/>
      <c r="L24" s="128"/>
      <c r="M24" s="128"/>
      <c r="N24" s="128"/>
      <c r="O24" s="128"/>
      <c r="P24" s="128"/>
      <c r="Q24" s="128"/>
      <c r="R24" s="128"/>
      <c r="S24" s="128"/>
      <c r="T24" s="128"/>
      <c r="U24" s="128"/>
      <c r="V24" s="128"/>
      <c r="W24" s="128"/>
      <c r="X24" s="128"/>
      <c r="Y24" s="128"/>
      <c r="Z24" s="128"/>
      <c r="AA24" s="128"/>
      <c r="AB24" s="128"/>
      <c r="AC24" s="128"/>
      <c r="AD24" s="128"/>
      <c r="AE24" s="128"/>
      <c r="AF24" s="128"/>
      <c r="AG24" s="125"/>
      <c r="AH24" s="128"/>
      <c r="AI24" s="131"/>
      <c r="AJ24" s="128"/>
      <c r="AK24" s="127"/>
    </row>
    <row r="25" spans="1:37" ht="15" customHeight="1">
      <c r="A25" s="124"/>
      <c r="B25" s="139"/>
      <c r="C25" s="128"/>
      <c r="D25" s="137"/>
      <c r="E25" s="138"/>
      <c r="F25" s="136"/>
      <c r="G25" s="139"/>
      <c r="H25" s="128"/>
      <c r="I25" s="128"/>
      <c r="J25" s="136"/>
      <c r="K25" s="128"/>
      <c r="L25" s="128"/>
      <c r="M25" s="128"/>
      <c r="N25" s="128"/>
      <c r="O25" s="128"/>
      <c r="P25" s="128"/>
      <c r="Q25" s="128"/>
      <c r="R25" s="128"/>
      <c r="S25" s="128"/>
      <c r="T25" s="128"/>
      <c r="U25" s="128"/>
      <c r="V25" s="128"/>
      <c r="W25" s="128"/>
      <c r="X25" s="128"/>
      <c r="Y25" s="128"/>
      <c r="Z25" s="128"/>
      <c r="AA25" s="128"/>
      <c r="AB25" s="128"/>
      <c r="AC25" s="128"/>
      <c r="AD25" s="128"/>
      <c r="AE25" s="128"/>
      <c r="AF25" s="128"/>
      <c r="AG25" s="125"/>
      <c r="AH25" s="128"/>
      <c r="AI25" s="131"/>
      <c r="AJ25" s="128"/>
      <c r="AK25" s="127"/>
    </row>
    <row r="26" spans="1:37" ht="15" customHeight="1">
      <c r="A26" s="124"/>
      <c r="B26" s="139" t="s">
        <v>53</v>
      </c>
      <c r="C26" s="128"/>
      <c r="D26" s="124"/>
      <c r="E26" s="128"/>
      <c r="F26" s="479">
        <f>AI15</f>
        <v>0.22500000000000001</v>
      </c>
      <c r="G26" s="472"/>
      <c r="H26" s="472"/>
      <c r="I26" s="130" t="s">
        <v>58</v>
      </c>
      <c r="J26" s="480">
        <v>8.3333333333333329E-2</v>
      </c>
      <c r="K26" s="480"/>
      <c r="L26" s="480"/>
      <c r="M26" s="130"/>
      <c r="N26" s="130"/>
      <c r="O26" s="130"/>
      <c r="P26" s="130"/>
      <c r="Q26" s="130"/>
      <c r="R26" s="130"/>
      <c r="S26" s="130"/>
      <c r="T26" s="130"/>
      <c r="U26" s="130"/>
      <c r="V26" s="130"/>
      <c r="W26" s="130"/>
      <c r="X26" s="130"/>
      <c r="Y26" s="130"/>
      <c r="Z26" s="130"/>
      <c r="AA26" s="130"/>
      <c r="AB26" s="130"/>
      <c r="AC26" s="130"/>
      <c r="AD26" s="130"/>
      <c r="AE26" s="130"/>
      <c r="AF26" s="130" t="s">
        <v>12</v>
      </c>
      <c r="AG26" s="127"/>
      <c r="AH26" s="130"/>
      <c r="AI26" s="131">
        <f>ROUNDDOWN(F26*J26,3)</f>
        <v>1.7999999999999999E-2</v>
      </c>
      <c r="AJ26" s="128" t="s">
        <v>63</v>
      </c>
      <c r="AK26" s="127"/>
    </row>
    <row r="27" spans="1:37" ht="15" customHeight="1">
      <c r="A27" s="124"/>
      <c r="B27" s="128" t="s">
        <v>168</v>
      </c>
      <c r="C27" s="128"/>
      <c r="D27" s="124"/>
      <c r="E27" s="128"/>
      <c r="F27" s="136"/>
      <c r="G27" s="128"/>
      <c r="H27" s="128"/>
      <c r="I27" s="128"/>
      <c r="J27" s="136"/>
      <c r="K27" s="136"/>
      <c r="L27" s="136"/>
      <c r="M27" s="128"/>
      <c r="N27" s="128"/>
      <c r="O27" s="128"/>
      <c r="P27" s="128"/>
      <c r="Q27" s="128"/>
      <c r="R27" s="128"/>
      <c r="S27" s="128"/>
      <c r="T27" s="128"/>
      <c r="U27" s="128"/>
      <c r="V27" s="128"/>
      <c r="W27" s="128"/>
      <c r="X27" s="128"/>
      <c r="Y27" s="128"/>
      <c r="Z27" s="128"/>
      <c r="AA27" s="128"/>
      <c r="AB27" s="128"/>
      <c r="AC27" s="128"/>
      <c r="AD27" s="128"/>
      <c r="AE27" s="128"/>
      <c r="AF27" s="128"/>
      <c r="AG27" s="125"/>
      <c r="AH27" s="128"/>
      <c r="AI27" s="131"/>
      <c r="AJ27" s="128"/>
      <c r="AK27" s="127"/>
    </row>
    <row r="28" spans="1:37" ht="15" customHeight="1">
      <c r="A28" s="124"/>
      <c r="B28" s="139"/>
      <c r="C28" s="128"/>
      <c r="D28" s="124"/>
      <c r="E28" s="128"/>
      <c r="F28" s="136"/>
      <c r="G28" s="128"/>
      <c r="H28" s="128"/>
      <c r="I28" s="128"/>
      <c r="J28" s="136"/>
      <c r="K28" s="136"/>
      <c r="L28" s="136"/>
      <c r="M28" s="128"/>
      <c r="N28" s="128"/>
      <c r="O28" s="128"/>
      <c r="P28" s="128"/>
      <c r="Q28" s="128"/>
      <c r="R28" s="128"/>
      <c r="S28" s="128"/>
      <c r="T28" s="128"/>
      <c r="U28" s="128"/>
      <c r="V28" s="128"/>
      <c r="W28" s="128"/>
      <c r="X28" s="128"/>
      <c r="Y28" s="128"/>
      <c r="Z28" s="128"/>
      <c r="AA28" s="128"/>
      <c r="AB28" s="128"/>
      <c r="AC28" s="128"/>
      <c r="AD28" s="128"/>
      <c r="AE28" s="128"/>
      <c r="AF28" s="128"/>
      <c r="AG28" s="125"/>
      <c r="AH28" s="128"/>
      <c r="AI28" s="131"/>
      <c r="AJ28" s="128"/>
      <c r="AK28" s="127"/>
    </row>
    <row r="29" spans="1:37" ht="15" customHeight="1">
      <c r="A29" s="124"/>
      <c r="B29" s="139"/>
      <c r="C29" s="128"/>
      <c r="D29" s="124"/>
      <c r="E29" s="129"/>
      <c r="F29" s="130"/>
      <c r="G29" s="130"/>
      <c r="H29" s="130"/>
      <c r="I29" s="130"/>
      <c r="J29" s="130"/>
      <c r="K29" s="130"/>
      <c r="L29" s="130"/>
      <c r="M29" s="140"/>
      <c r="N29" s="140"/>
      <c r="O29" s="140"/>
      <c r="P29" s="130"/>
      <c r="Q29" s="130"/>
      <c r="R29" s="130"/>
      <c r="S29" s="130"/>
      <c r="T29" s="130"/>
      <c r="U29" s="130"/>
      <c r="V29" s="130"/>
      <c r="W29" s="130"/>
      <c r="X29" s="130"/>
      <c r="Y29" s="130"/>
      <c r="Z29" s="130"/>
      <c r="AA29" s="130"/>
      <c r="AB29" s="130"/>
      <c r="AC29" s="130"/>
      <c r="AD29" s="130"/>
      <c r="AE29" s="130"/>
      <c r="AF29" s="130"/>
      <c r="AG29" s="127"/>
      <c r="AH29" s="130"/>
      <c r="AI29" s="131"/>
      <c r="AJ29" s="128"/>
      <c r="AK29" s="127"/>
    </row>
    <row r="30" spans="1:37" ht="15" customHeight="1">
      <c r="A30" s="124"/>
      <c r="B30" s="139" t="s">
        <v>49</v>
      </c>
      <c r="C30" s="128"/>
      <c r="D30" s="124"/>
      <c r="E30" s="128" t="s">
        <v>72</v>
      </c>
      <c r="F30" s="475">
        <v>0.12</v>
      </c>
      <c r="G30" s="475"/>
      <c r="H30" s="475"/>
      <c r="I30" s="128" t="s">
        <v>62</v>
      </c>
      <c r="J30" s="475">
        <v>0.6</v>
      </c>
      <c r="K30" s="475"/>
      <c r="L30" s="475"/>
      <c r="M30" s="128" t="s">
        <v>4</v>
      </c>
      <c r="N30" s="148" t="s">
        <v>58</v>
      </c>
      <c r="O30" s="481">
        <v>2</v>
      </c>
      <c r="P30" s="481"/>
      <c r="Q30" s="481"/>
      <c r="R30" s="128" t="s">
        <v>62</v>
      </c>
      <c r="S30" s="475">
        <v>0.3</v>
      </c>
      <c r="T30" s="475"/>
      <c r="U30" s="475"/>
      <c r="V30" s="147" t="s">
        <v>60</v>
      </c>
      <c r="W30" s="130" t="s">
        <v>58</v>
      </c>
      <c r="X30" s="478">
        <v>0.16666666666666666</v>
      </c>
      <c r="Y30" s="478"/>
      <c r="Z30" s="478"/>
      <c r="AD30" s="130"/>
      <c r="AE30" s="130"/>
      <c r="AF30" s="130" t="s">
        <v>12</v>
      </c>
      <c r="AG30" s="127"/>
      <c r="AH30" s="130"/>
      <c r="AI30" s="151">
        <f>ROUND(((F30+J30)*O30+S30)*X30,3)</f>
        <v>0.28999999999999998</v>
      </c>
      <c r="AJ30" s="128" t="s">
        <v>11</v>
      </c>
      <c r="AK30" s="127"/>
    </row>
    <row r="31" spans="1:37" ht="15" customHeight="1">
      <c r="A31" s="124"/>
      <c r="B31" s="128" t="s">
        <v>179</v>
      </c>
      <c r="C31" s="128"/>
      <c r="D31" s="126"/>
      <c r="E31" s="129"/>
      <c r="F31" s="130"/>
      <c r="G31" s="130"/>
      <c r="H31" s="130"/>
      <c r="I31" s="130"/>
      <c r="J31" s="130"/>
      <c r="K31" s="130"/>
      <c r="L31" s="130"/>
      <c r="M31" s="130"/>
      <c r="N31" s="130"/>
      <c r="O31" s="130"/>
      <c r="P31" s="130"/>
      <c r="Q31" s="130"/>
      <c r="R31" s="130"/>
      <c r="S31" s="130"/>
      <c r="T31" s="130"/>
      <c r="U31" s="130"/>
      <c r="V31" s="130"/>
      <c r="W31" s="130"/>
      <c r="X31" s="130"/>
      <c r="Y31" s="130"/>
      <c r="Z31" s="130"/>
      <c r="AA31" s="130"/>
      <c r="AG31" s="134"/>
      <c r="AH31" s="133"/>
      <c r="AK31" s="127"/>
    </row>
    <row r="32" spans="1:37" ht="15" customHeight="1">
      <c r="A32" s="124"/>
      <c r="B32" s="139"/>
      <c r="C32" s="128"/>
      <c r="D32" s="126"/>
      <c r="E32" s="129"/>
      <c r="F32" s="130"/>
      <c r="G32" s="130"/>
      <c r="H32" s="130"/>
      <c r="I32" s="130"/>
      <c r="J32" s="130"/>
      <c r="K32" s="130"/>
      <c r="L32" s="130"/>
      <c r="M32" s="130"/>
      <c r="N32" s="130"/>
      <c r="O32" s="130"/>
      <c r="P32" s="130"/>
      <c r="Q32" s="130"/>
      <c r="R32" s="130"/>
      <c r="S32" s="130"/>
      <c r="T32" s="130"/>
      <c r="U32" s="130"/>
      <c r="V32" s="130"/>
      <c r="W32" s="130"/>
      <c r="X32" s="130"/>
      <c r="Y32" s="130"/>
      <c r="Z32" s="130"/>
      <c r="AA32" s="130"/>
      <c r="AG32" s="134"/>
      <c r="AH32" s="133"/>
      <c r="AK32" s="127"/>
    </row>
    <row r="33" spans="1:37" ht="15" customHeight="1">
      <c r="A33" s="124"/>
      <c r="B33" s="139"/>
      <c r="C33" s="128"/>
      <c r="D33" s="126"/>
      <c r="E33" s="129"/>
      <c r="F33" s="130"/>
      <c r="G33" s="475"/>
      <c r="H33" s="475"/>
      <c r="I33" s="475"/>
      <c r="J33" s="128"/>
      <c r="K33" s="475"/>
      <c r="L33" s="475"/>
      <c r="M33" s="475"/>
      <c r="N33" s="128"/>
      <c r="O33" s="128"/>
      <c r="P33" s="130"/>
      <c r="Q33" s="475"/>
      <c r="R33" s="475"/>
      <c r="S33" s="475"/>
      <c r="T33" s="128"/>
      <c r="U33" s="475"/>
      <c r="V33" s="475"/>
      <c r="W33" s="475"/>
      <c r="X33" s="128"/>
      <c r="Y33" s="473"/>
      <c r="Z33" s="473"/>
      <c r="AA33" s="473"/>
      <c r="AB33" s="130"/>
      <c r="AC33" s="130"/>
      <c r="AD33" s="130"/>
      <c r="AE33" s="130"/>
      <c r="AF33" s="130"/>
      <c r="AG33" s="127"/>
      <c r="AH33" s="130"/>
      <c r="AI33" s="131"/>
      <c r="AJ33" s="128"/>
      <c r="AK33" s="127"/>
    </row>
    <row r="34" spans="1:37" ht="15" customHeight="1">
      <c r="A34" s="124"/>
      <c r="B34" s="128"/>
      <c r="C34" s="128"/>
      <c r="D34" s="126"/>
      <c r="E34" s="129"/>
      <c r="F34" s="128"/>
      <c r="G34" s="130"/>
      <c r="H34" s="130"/>
      <c r="I34" s="130"/>
      <c r="J34" s="130"/>
      <c r="K34" s="128"/>
      <c r="L34" s="130"/>
      <c r="M34" s="130"/>
      <c r="AB34" s="130"/>
      <c r="AC34" s="130"/>
      <c r="AD34" s="130"/>
      <c r="AE34" s="130"/>
      <c r="AG34" s="127"/>
      <c r="AH34" s="130"/>
      <c r="AK34" s="127"/>
    </row>
    <row r="35" spans="1:37" ht="15" customHeight="1">
      <c r="A35" s="124"/>
      <c r="B35" s="139"/>
      <c r="C35" s="128"/>
      <c r="D35" s="126"/>
      <c r="E35" s="129"/>
      <c r="F35" s="130"/>
      <c r="G35" s="130"/>
      <c r="H35" s="130"/>
      <c r="I35" s="130"/>
      <c r="J35" s="130"/>
      <c r="K35" s="130"/>
      <c r="L35" s="130"/>
      <c r="M35" s="130"/>
      <c r="N35" s="130"/>
      <c r="O35" s="130"/>
      <c r="P35" s="130"/>
      <c r="Q35" s="130"/>
      <c r="R35" s="130"/>
      <c r="S35" s="130"/>
      <c r="T35" s="130"/>
      <c r="U35" s="130"/>
      <c r="V35" s="130"/>
      <c r="W35" s="130"/>
      <c r="X35" s="130"/>
      <c r="Y35" s="130"/>
      <c r="Z35" s="130"/>
      <c r="AA35" s="130"/>
      <c r="AG35" s="134"/>
      <c r="AH35" s="133"/>
      <c r="AK35" s="127"/>
    </row>
    <row r="36" spans="1:37" ht="15" customHeight="1">
      <c r="A36" s="124"/>
      <c r="B36" s="139"/>
      <c r="C36" s="128"/>
      <c r="D36" s="126"/>
      <c r="E36" s="129"/>
      <c r="F36" s="130"/>
      <c r="G36" s="475"/>
      <c r="H36" s="475"/>
      <c r="I36" s="475"/>
      <c r="J36" s="128"/>
      <c r="K36" s="475"/>
      <c r="L36" s="475"/>
      <c r="M36" s="475"/>
      <c r="N36" s="128"/>
      <c r="O36" s="128"/>
      <c r="P36" s="130"/>
      <c r="Q36" s="475"/>
      <c r="R36" s="475"/>
      <c r="S36" s="475"/>
      <c r="T36" s="128"/>
      <c r="U36" s="475"/>
      <c r="V36" s="475"/>
      <c r="W36" s="475"/>
      <c r="X36" s="128"/>
      <c r="Y36" s="473"/>
      <c r="Z36" s="473"/>
      <c r="AA36" s="473"/>
      <c r="AB36" s="130"/>
      <c r="AC36" s="130"/>
      <c r="AD36" s="130"/>
      <c r="AE36" s="130"/>
      <c r="AF36" s="130"/>
      <c r="AG36" s="127"/>
      <c r="AH36" s="130"/>
      <c r="AI36" s="131"/>
      <c r="AJ36" s="128"/>
      <c r="AK36" s="127"/>
    </row>
    <row r="37" spans="1:37" ht="15" customHeight="1">
      <c r="A37" s="124"/>
      <c r="B37" s="128"/>
      <c r="C37" s="128"/>
      <c r="D37" s="126"/>
      <c r="E37" s="129"/>
      <c r="F37" s="128"/>
      <c r="G37" s="130"/>
      <c r="H37" s="130"/>
      <c r="I37" s="130"/>
      <c r="J37" s="130"/>
      <c r="K37" s="128"/>
      <c r="L37" s="130"/>
      <c r="M37" s="130"/>
      <c r="AB37" s="130"/>
      <c r="AC37" s="130"/>
      <c r="AD37" s="130"/>
      <c r="AE37" s="130"/>
      <c r="AG37" s="127"/>
      <c r="AH37" s="130"/>
      <c r="AK37" s="127"/>
    </row>
    <row r="38" spans="1:37" ht="15" customHeight="1">
      <c r="A38" s="124"/>
      <c r="B38" s="139"/>
      <c r="C38" s="128"/>
      <c r="D38" s="126"/>
      <c r="E38" s="129"/>
      <c r="F38" s="130"/>
      <c r="G38" s="130"/>
      <c r="H38" s="130"/>
      <c r="I38" s="130"/>
      <c r="J38" s="130"/>
      <c r="K38" s="130"/>
      <c r="L38" s="130"/>
      <c r="M38" s="130"/>
      <c r="N38" s="130"/>
      <c r="O38" s="130"/>
      <c r="P38" s="130"/>
      <c r="Q38" s="130"/>
      <c r="R38" s="130"/>
      <c r="S38" s="130"/>
      <c r="T38" s="130"/>
      <c r="U38" s="130"/>
      <c r="V38" s="130"/>
      <c r="W38" s="130"/>
      <c r="X38" s="130"/>
      <c r="Y38" s="130"/>
      <c r="Z38" s="130"/>
      <c r="AA38" s="130"/>
      <c r="AG38" s="134"/>
      <c r="AH38" s="133"/>
      <c r="AK38" s="127"/>
    </row>
    <row r="39" spans="1:37" ht="15" customHeight="1">
      <c r="A39" s="124"/>
      <c r="B39" s="139"/>
      <c r="C39" s="128"/>
      <c r="D39" s="126"/>
      <c r="E39" s="129"/>
      <c r="F39" s="130"/>
      <c r="G39" s="130"/>
      <c r="H39" s="130"/>
      <c r="I39" s="130"/>
      <c r="J39" s="130"/>
      <c r="K39" s="130"/>
      <c r="L39" s="130"/>
      <c r="M39" s="130"/>
      <c r="N39" s="130"/>
      <c r="O39" s="130"/>
      <c r="P39" s="130"/>
      <c r="Q39" s="130"/>
      <c r="R39" s="130"/>
      <c r="S39" s="130"/>
      <c r="T39" s="130"/>
      <c r="U39" s="130"/>
      <c r="V39" s="130"/>
      <c r="W39" s="130"/>
      <c r="X39" s="130"/>
      <c r="Y39" s="130"/>
      <c r="Z39" s="130"/>
      <c r="AA39" s="130"/>
      <c r="AG39" s="134"/>
      <c r="AH39" s="133"/>
      <c r="AK39" s="127"/>
    </row>
    <row r="40" spans="1:37" ht="15" customHeight="1">
      <c r="A40" s="124"/>
      <c r="B40" s="139"/>
      <c r="C40" s="128"/>
      <c r="D40" s="126"/>
      <c r="E40" s="129"/>
      <c r="F40" s="130"/>
      <c r="G40" s="130"/>
      <c r="H40" s="130"/>
      <c r="I40" s="130"/>
      <c r="J40" s="130"/>
      <c r="K40" s="130"/>
      <c r="L40" s="130"/>
      <c r="M40" s="130"/>
      <c r="N40" s="130"/>
      <c r="O40" s="130"/>
      <c r="P40" s="130"/>
      <c r="Q40" s="130"/>
      <c r="R40" s="130"/>
      <c r="S40" s="130"/>
      <c r="T40" s="130"/>
      <c r="U40" s="130"/>
      <c r="V40" s="130"/>
      <c r="W40" s="130"/>
      <c r="X40" s="130"/>
      <c r="Y40" s="130"/>
      <c r="Z40" s="130"/>
      <c r="AA40" s="130"/>
      <c r="AG40" s="134"/>
      <c r="AH40" s="133"/>
      <c r="AK40" s="127"/>
    </row>
    <row r="41" spans="1:37" ht="9.75" customHeight="1">
      <c r="A41" s="124"/>
      <c r="B41" s="139"/>
      <c r="C41" s="128"/>
      <c r="D41" s="126"/>
      <c r="E41" s="129"/>
      <c r="F41" s="130"/>
      <c r="G41" s="130"/>
      <c r="H41" s="130"/>
      <c r="I41" s="130"/>
      <c r="J41" s="130"/>
      <c r="K41" s="130"/>
      <c r="L41" s="130"/>
      <c r="M41" s="130"/>
      <c r="N41" s="130"/>
      <c r="O41" s="130"/>
      <c r="P41" s="130"/>
      <c r="Q41" s="130"/>
      <c r="R41" s="130"/>
      <c r="S41" s="130"/>
      <c r="T41" s="130"/>
      <c r="U41" s="130"/>
      <c r="V41" s="130"/>
      <c r="W41" s="130"/>
      <c r="X41" s="130"/>
      <c r="Y41" s="130"/>
      <c r="Z41" s="130"/>
      <c r="AA41" s="130"/>
      <c r="AG41" s="134"/>
      <c r="AH41" s="133"/>
      <c r="AK41" s="127"/>
    </row>
    <row r="42" spans="1:37" ht="9.75" customHeight="1">
      <c r="A42" s="124"/>
      <c r="B42" s="139"/>
      <c r="C42" s="128"/>
      <c r="D42" s="126"/>
      <c r="E42" s="129"/>
      <c r="F42" s="130"/>
      <c r="G42" s="130"/>
      <c r="H42" s="130"/>
      <c r="I42" s="130"/>
      <c r="J42" s="130"/>
      <c r="K42" s="130"/>
      <c r="L42" s="130"/>
      <c r="M42" s="130"/>
      <c r="N42" s="130"/>
      <c r="O42" s="130"/>
      <c r="P42" s="130"/>
      <c r="Q42" s="130"/>
      <c r="R42" s="130"/>
      <c r="S42" s="130"/>
      <c r="T42" s="130"/>
      <c r="U42" s="130"/>
      <c r="V42" s="130"/>
      <c r="W42" s="130"/>
      <c r="X42" s="130"/>
      <c r="Y42" s="130"/>
      <c r="Z42" s="130"/>
      <c r="AA42" s="130"/>
      <c r="AG42" s="134"/>
      <c r="AH42" s="133"/>
      <c r="AK42" s="127"/>
    </row>
    <row r="43" spans="1:37" ht="9.75" customHeight="1">
      <c r="A43" s="124"/>
      <c r="B43" s="139"/>
      <c r="C43" s="128"/>
      <c r="D43" s="126"/>
      <c r="E43" s="129"/>
      <c r="F43" s="130"/>
      <c r="G43" s="130"/>
      <c r="H43" s="130"/>
      <c r="I43" s="130"/>
      <c r="J43" s="130"/>
      <c r="K43" s="130"/>
      <c r="L43" s="130"/>
      <c r="M43" s="130"/>
      <c r="N43" s="130"/>
      <c r="O43" s="130"/>
      <c r="P43" s="130"/>
      <c r="Q43" s="130"/>
      <c r="R43" s="130"/>
      <c r="S43" s="130"/>
      <c r="T43" s="130"/>
      <c r="U43" s="130"/>
      <c r="V43" s="130"/>
      <c r="W43" s="130"/>
      <c r="X43" s="130"/>
      <c r="Y43" s="130"/>
      <c r="Z43" s="130"/>
      <c r="AA43" s="130"/>
      <c r="AG43" s="134"/>
      <c r="AH43" s="133"/>
      <c r="AK43" s="127"/>
    </row>
    <row r="44" spans="1:37" ht="9.75" customHeight="1">
      <c r="A44" s="124"/>
      <c r="B44" s="139"/>
      <c r="C44" s="128"/>
      <c r="D44" s="126"/>
      <c r="E44" s="129"/>
      <c r="F44" s="130"/>
      <c r="G44" s="130"/>
      <c r="H44" s="130"/>
      <c r="I44" s="130"/>
      <c r="J44" s="130"/>
      <c r="K44" s="130"/>
      <c r="L44" s="130"/>
      <c r="M44" s="130"/>
      <c r="N44" s="130"/>
      <c r="O44" s="130"/>
      <c r="P44" s="130"/>
      <c r="Q44" s="130"/>
      <c r="R44" s="130"/>
      <c r="S44" s="130"/>
      <c r="T44" s="130"/>
      <c r="U44" s="130"/>
      <c r="V44" s="130"/>
      <c r="W44" s="130"/>
      <c r="X44" s="130"/>
      <c r="Y44" s="130"/>
      <c r="Z44" s="130"/>
      <c r="AA44" s="130"/>
      <c r="AB44" s="130"/>
      <c r="AC44" s="130"/>
      <c r="AD44" s="130"/>
      <c r="AE44" s="130"/>
      <c r="AF44" s="130"/>
      <c r="AG44" s="127"/>
      <c r="AH44" s="130"/>
      <c r="AI44" s="131"/>
      <c r="AJ44" s="128"/>
      <c r="AK44" s="127"/>
    </row>
    <row r="45" spans="1:37" ht="9.75" customHeight="1">
      <c r="A45" s="141"/>
      <c r="B45" s="170"/>
      <c r="C45" s="142"/>
      <c r="D45" s="143"/>
      <c r="E45" s="144"/>
      <c r="F45" s="144"/>
      <c r="G45" s="144"/>
      <c r="H45" s="144"/>
      <c r="I45" s="144"/>
      <c r="J45" s="144"/>
      <c r="K45" s="144"/>
      <c r="L45" s="144"/>
      <c r="M45" s="144"/>
      <c r="N45" s="144"/>
      <c r="O45" s="144"/>
      <c r="P45" s="144"/>
      <c r="Q45" s="144"/>
      <c r="R45" s="144"/>
      <c r="S45" s="144"/>
      <c r="T45" s="144"/>
      <c r="U45" s="144"/>
      <c r="V45" s="144"/>
      <c r="W45" s="144"/>
      <c r="X45" s="144"/>
      <c r="Y45" s="144"/>
      <c r="Z45" s="144"/>
      <c r="AA45" s="144"/>
      <c r="AB45" s="144"/>
      <c r="AC45" s="144"/>
      <c r="AD45" s="144"/>
      <c r="AE45" s="144"/>
      <c r="AF45" s="144"/>
      <c r="AG45" s="145"/>
      <c r="AH45" s="144"/>
      <c r="AI45" s="146"/>
      <c r="AJ45" s="142"/>
      <c r="AK45" s="145"/>
    </row>
    <row r="46" spans="1:37" ht="15" customHeight="1"/>
    <row r="47" spans="1:37" ht="15" customHeight="1"/>
    <row r="48" spans="1:37" ht="15" customHeight="1"/>
    <row r="49" ht="15" customHeight="1"/>
    <row r="50" ht="15" customHeight="1"/>
    <row r="51" ht="15" customHeight="1"/>
    <row r="52" ht="15" customHeight="1"/>
    <row r="53" ht="15" customHeight="1"/>
    <row r="54" ht="15" customHeight="1"/>
    <row r="55" ht="15" customHeight="1"/>
    <row r="56" ht="19.899999999999999" customHeight="1"/>
    <row r="57" ht="19.899999999999999" customHeight="1"/>
    <row r="58" ht="19.899999999999999" customHeight="1"/>
    <row r="59" ht="19.899999999999999" customHeight="1"/>
    <row r="60" ht="19.899999999999999" customHeight="1"/>
    <row r="61" ht="19.899999999999999" customHeight="1"/>
    <row r="62" ht="19.899999999999999" customHeight="1"/>
    <row r="63" ht="19.899999999999999" customHeight="1"/>
    <row r="64" ht="19.899999999999999" customHeight="1"/>
    <row r="65" ht="19.899999999999999" customHeight="1"/>
    <row r="66" ht="19.899999999999999" customHeight="1"/>
    <row r="67" ht="19.899999999999999" customHeight="1"/>
    <row r="68" ht="19.899999999999999" customHeight="1"/>
    <row r="69" ht="19.899999999999999" customHeight="1"/>
    <row r="70" ht="19.899999999999999" customHeight="1"/>
    <row r="71" ht="19.899999999999999" customHeight="1"/>
    <row r="72" ht="19.899999999999999" customHeight="1"/>
    <row r="73" ht="19.899999999999999" customHeight="1"/>
    <row r="74" ht="19.899999999999999" customHeight="1"/>
    <row r="75" ht="19.899999999999999" customHeight="1"/>
    <row r="76" ht="19.899999999999999" customHeight="1"/>
    <row r="77" ht="19.899999999999999" customHeight="1"/>
    <row r="78" ht="19.899999999999999" customHeight="1"/>
    <row r="79" ht="19.899999999999999" customHeight="1"/>
    <row r="80" ht="19.899999999999999" customHeight="1"/>
    <row r="81" ht="19.899999999999999" customHeight="1"/>
    <row r="82" ht="19.899999999999999" customHeight="1"/>
    <row r="83" ht="19.899999999999999" customHeight="1"/>
    <row r="84" ht="19.899999999999999" customHeight="1"/>
    <row r="85" ht="19.899999999999999" customHeight="1"/>
    <row r="86" ht="19.899999999999999" customHeight="1"/>
    <row r="87" ht="19.899999999999999" customHeight="1"/>
    <row r="88" ht="19.899999999999999" customHeight="1"/>
    <row r="89" ht="19.899999999999999" customHeight="1"/>
    <row r="90" ht="19.899999999999999" customHeight="1"/>
    <row r="91" ht="19.899999999999999" customHeight="1"/>
    <row r="92" ht="19.899999999999999" customHeight="1"/>
    <row r="93" ht="19.899999999999999" customHeight="1"/>
    <row r="94" ht="19.899999999999999" customHeight="1"/>
    <row r="95" ht="19.899999999999999" customHeight="1"/>
    <row r="96" ht="19.899999999999999" customHeight="1"/>
    <row r="97" ht="19.899999999999999" customHeight="1"/>
    <row r="98" ht="19.899999999999999" customHeight="1"/>
    <row r="99" ht="19.899999999999999" customHeight="1"/>
    <row r="100" ht="19.899999999999999" customHeight="1"/>
    <row r="101" ht="19.899999999999999" customHeight="1"/>
    <row r="102" ht="19.899999999999999" customHeight="1"/>
    <row r="103" ht="19.899999999999999" customHeight="1"/>
    <row r="104" ht="19.899999999999999" customHeight="1"/>
    <row r="105" ht="19.899999999999999" customHeight="1"/>
    <row r="106" ht="19.899999999999999" customHeight="1"/>
    <row r="107" ht="19.899999999999999" customHeight="1"/>
    <row r="108" ht="19.899999999999999" customHeight="1"/>
    <row r="109" ht="19.899999999999999" customHeight="1"/>
    <row r="110" ht="19.899999999999999" customHeight="1"/>
    <row r="111" ht="19.899999999999999" customHeight="1"/>
    <row r="112" ht="19.899999999999999" customHeight="1"/>
    <row r="113" ht="19.899999999999999" customHeight="1"/>
    <row r="114" ht="19.899999999999999" customHeight="1"/>
    <row r="115" ht="19.899999999999999" customHeight="1"/>
    <row r="116" ht="19.899999999999999" customHeight="1"/>
    <row r="117" ht="19.899999999999999" customHeight="1"/>
    <row r="118" ht="19.899999999999999" customHeight="1"/>
    <row r="119" ht="19.899999999999999" customHeight="1"/>
    <row r="120" ht="19.899999999999999" customHeight="1"/>
    <row r="121" ht="19.899999999999999" customHeight="1"/>
    <row r="122" ht="19.899999999999999" customHeight="1"/>
    <row r="123" ht="19.899999999999999" customHeight="1"/>
    <row r="124" ht="19.899999999999999" customHeight="1"/>
    <row r="125" ht="19.899999999999999" customHeight="1"/>
    <row r="126" ht="19.899999999999999" customHeight="1"/>
    <row r="127" ht="19.899999999999999" customHeight="1"/>
    <row r="128" ht="19.899999999999999" customHeight="1"/>
    <row r="129" ht="19.899999999999999" customHeight="1"/>
    <row r="130" ht="19.899999999999999" customHeight="1"/>
    <row r="131" ht="19.899999999999999" customHeight="1"/>
    <row r="132" ht="19.899999999999999" customHeight="1"/>
    <row r="133" ht="19.899999999999999" customHeight="1"/>
    <row r="134" ht="19.899999999999999" customHeight="1"/>
    <row r="135" ht="19.899999999999999" customHeight="1"/>
    <row r="136" ht="19.899999999999999" customHeight="1"/>
    <row r="137" ht="19.899999999999999" customHeight="1"/>
    <row r="138" ht="19.899999999999999" customHeight="1"/>
    <row r="139" ht="19.899999999999999" customHeight="1"/>
    <row r="140" ht="19.899999999999999" customHeight="1"/>
    <row r="141" ht="19.899999999999999" customHeight="1"/>
    <row r="142" ht="19.899999999999999" customHeight="1"/>
    <row r="143" ht="19.899999999999999" customHeight="1"/>
    <row r="144" ht="19.899999999999999" customHeight="1"/>
    <row r="145" ht="19.899999999999999" customHeight="1"/>
    <row r="146" ht="19.899999999999999" customHeight="1"/>
    <row r="147" ht="19.899999999999999" customHeight="1"/>
    <row r="148" ht="19.899999999999999" customHeight="1"/>
    <row r="149" ht="19.899999999999999" customHeight="1"/>
    <row r="150" ht="19.899999999999999" customHeight="1"/>
    <row r="151" ht="19.899999999999999" customHeight="1"/>
    <row r="152" ht="19.899999999999999" customHeight="1"/>
    <row r="153" ht="19.899999999999999" customHeight="1"/>
    <row r="154" ht="19.899999999999999" customHeight="1"/>
    <row r="155" ht="19.899999999999999" customHeight="1"/>
    <row r="156" ht="19.899999999999999" customHeight="1"/>
    <row r="157" ht="19.899999999999999" customHeight="1"/>
    <row r="158" ht="19.899999999999999" customHeight="1"/>
    <row r="159" ht="19.899999999999999" customHeight="1"/>
    <row r="160" ht="19.899999999999999" customHeight="1"/>
    <row r="161" ht="19.899999999999999" customHeight="1"/>
    <row r="162" ht="19.899999999999999" customHeight="1"/>
    <row r="163" ht="19.899999999999999" customHeight="1"/>
    <row r="164" ht="19.899999999999999" customHeight="1"/>
    <row r="165" ht="19.899999999999999" customHeight="1"/>
    <row r="166" ht="19.899999999999999" customHeight="1"/>
    <row r="167" ht="19.899999999999999" customHeight="1"/>
    <row r="168" ht="19.899999999999999" customHeight="1"/>
    <row r="169" ht="19.899999999999999" customHeight="1"/>
    <row r="170" ht="19.899999999999999" customHeight="1"/>
    <row r="171" ht="19.899999999999999" customHeight="1"/>
    <row r="172" ht="19.899999999999999" customHeight="1"/>
    <row r="173" ht="19.899999999999999" customHeight="1"/>
    <row r="174" ht="19.899999999999999" customHeight="1"/>
    <row r="175" ht="19.899999999999999" customHeight="1"/>
    <row r="176" ht="19.899999999999999" customHeight="1"/>
    <row r="177" ht="19.899999999999999" customHeight="1"/>
    <row r="178" ht="19.899999999999999" customHeight="1"/>
    <row r="179" ht="19.899999999999999" customHeight="1"/>
    <row r="180" ht="19.899999999999999" customHeight="1"/>
    <row r="181" ht="19.899999999999999" customHeight="1"/>
    <row r="182" ht="19.899999999999999" customHeight="1"/>
    <row r="183" ht="19.899999999999999" customHeight="1"/>
    <row r="184" ht="19.899999999999999" customHeight="1"/>
    <row r="185" ht="19.899999999999999" customHeight="1"/>
    <row r="186" ht="19.899999999999999" customHeight="1"/>
    <row r="187" ht="19.899999999999999" customHeight="1"/>
    <row r="188" ht="19.899999999999999" customHeight="1"/>
    <row r="189" ht="19.899999999999999" customHeight="1"/>
    <row r="190" ht="19.899999999999999" customHeight="1"/>
    <row r="191" ht="19.899999999999999" customHeight="1"/>
    <row r="192" ht="19.899999999999999" customHeight="1"/>
    <row r="193" ht="19.899999999999999" customHeight="1"/>
    <row r="194" ht="19.899999999999999" customHeight="1"/>
    <row r="195" ht="19.899999999999999" customHeight="1"/>
    <row r="196" ht="19.899999999999999" customHeight="1"/>
    <row r="197" ht="19.899999999999999" customHeight="1"/>
    <row r="198" ht="19.899999999999999" customHeight="1"/>
    <row r="199" ht="19.899999999999999" customHeight="1"/>
    <row r="200" ht="19.899999999999999" customHeight="1"/>
    <row r="201" ht="19.899999999999999" customHeight="1"/>
    <row r="202" ht="19.899999999999999" customHeight="1"/>
    <row r="203" ht="19.899999999999999" customHeight="1"/>
    <row r="204" ht="19.899999999999999" customHeight="1"/>
    <row r="205" ht="19.899999999999999" customHeight="1"/>
    <row r="206" ht="19.899999999999999" customHeight="1"/>
    <row r="207" ht="19.899999999999999" customHeight="1"/>
    <row r="208" ht="19.899999999999999" customHeight="1"/>
    <row r="209" ht="19.899999999999999" customHeight="1"/>
    <row r="210" ht="19.899999999999999" customHeight="1"/>
    <row r="211" ht="19.899999999999999" customHeight="1"/>
    <row r="212" ht="19.899999999999999" customHeight="1"/>
    <row r="213" ht="19.899999999999999" customHeight="1"/>
    <row r="214" ht="19.899999999999999" customHeight="1"/>
    <row r="215" ht="19.899999999999999" customHeight="1"/>
    <row r="216" ht="19.899999999999999" customHeight="1"/>
    <row r="217" ht="19.899999999999999" customHeight="1"/>
    <row r="218" ht="19.899999999999999" customHeight="1"/>
    <row r="219" ht="19.899999999999999" customHeight="1"/>
    <row r="220" ht="19.899999999999999" customHeight="1"/>
    <row r="221" ht="19.899999999999999" customHeight="1"/>
    <row r="222" ht="19.899999999999999" customHeight="1"/>
    <row r="223" ht="19.899999999999999" customHeight="1"/>
    <row r="224" ht="19.899999999999999" customHeight="1"/>
    <row r="225" ht="19.899999999999999" customHeight="1"/>
    <row r="226" ht="19.899999999999999" customHeight="1"/>
    <row r="227" ht="19.899999999999999" customHeight="1"/>
    <row r="228" ht="19.899999999999999" customHeight="1"/>
    <row r="229" ht="19.899999999999999" customHeight="1"/>
    <row r="230" ht="19.899999999999999" customHeight="1"/>
    <row r="231" ht="19.899999999999999" customHeight="1"/>
    <row r="232" ht="19.899999999999999" customHeight="1"/>
    <row r="233" ht="19.899999999999999" customHeight="1"/>
    <row r="234" ht="19.899999999999999" customHeight="1"/>
    <row r="235" ht="19.899999999999999" customHeight="1"/>
    <row r="236" ht="19.899999999999999" customHeight="1"/>
    <row r="237" ht="19.899999999999999" customHeight="1"/>
    <row r="238" ht="19.899999999999999" customHeight="1"/>
    <row r="239" ht="19.899999999999999" customHeight="1"/>
    <row r="240" ht="19.899999999999999" customHeight="1"/>
    <row r="241" ht="19.899999999999999" customHeight="1"/>
    <row r="242" ht="19.899999999999999" customHeight="1"/>
    <row r="243" ht="19.899999999999999" customHeight="1"/>
    <row r="244" ht="19.899999999999999" customHeight="1"/>
    <row r="245" ht="19.899999999999999" customHeight="1"/>
    <row r="246" ht="19.899999999999999" customHeight="1"/>
    <row r="247" ht="19.899999999999999" customHeight="1"/>
    <row r="248" ht="19.899999999999999" customHeight="1"/>
    <row r="249" ht="19.899999999999999" customHeight="1"/>
    <row r="250" ht="19.899999999999999" customHeight="1"/>
    <row r="251" ht="19.899999999999999" customHeight="1"/>
    <row r="252" ht="19.899999999999999" customHeight="1"/>
    <row r="253" ht="19.899999999999999" customHeight="1"/>
    <row r="254" ht="19.899999999999999" customHeight="1"/>
    <row r="255" ht="19.899999999999999" customHeight="1"/>
    <row r="256" ht="19.899999999999999" customHeight="1"/>
    <row r="257" ht="19.899999999999999" customHeight="1"/>
    <row r="258" ht="19.899999999999999" customHeight="1"/>
    <row r="259" ht="19.899999999999999" customHeight="1"/>
    <row r="260" ht="19.899999999999999" customHeight="1"/>
    <row r="261" ht="19.899999999999999" customHeight="1"/>
    <row r="262" ht="19.899999999999999" customHeight="1"/>
    <row r="263" ht="19.899999999999999" customHeight="1"/>
    <row r="264" ht="19.899999999999999" customHeight="1"/>
    <row r="265" ht="19.899999999999999" customHeight="1"/>
    <row r="266" ht="19.899999999999999" customHeight="1"/>
    <row r="267" ht="19.899999999999999" customHeight="1"/>
    <row r="268" ht="19.899999999999999" customHeight="1"/>
    <row r="269" ht="19.899999999999999" customHeight="1"/>
  </sheetData>
  <mergeCells count="38">
    <mergeCell ref="A1:C1"/>
    <mergeCell ref="D1:AG1"/>
    <mergeCell ref="AH1:AK1"/>
    <mergeCell ref="V3:W3"/>
    <mergeCell ref="X3:AA3"/>
    <mergeCell ref="AB3:AC3"/>
    <mergeCell ref="G15:I15"/>
    <mergeCell ref="K15:M15"/>
    <mergeCell ref="K19:L19"/>
    <mergeCell ref="U15:W15"/>
    <mergeCell ref="Y15:AA15"/>
    <mergeCell ref="K18:L18"/>
    <mergeCell ref="N18:O18"/>
    <mergeCell ref="S18:U18"/>
    <mergeCell ref="W18:Y18"/>
    <mergeCell ref="Q15:S15"/>
    <mergeCell ref="U33:W33"/>
    <mergeCell ref="Y33:AA33"/>
    <mergeCell ref="O30:Q30"/>
    <mergeCell ref="S30:U30"/>
    <mergeCell ref="G36:I36"/>
    <mergeCell ref="K36:M36"/>
    <mergeCell ref="Q36:S36"/>
    <mergeCell ref="U36:W36"/>
    <mergeCell ref="F30:H30"/>
    <mergeCell ref="J30:L30"/>
    <mergeCell ref="Y36:AA36"/>
    <mergeCell ref="X30:Z30"/>
    <mergeCell ref="G33:I33"/>
    <mergeCell ref="K33:M33"/>
    <mergeCell ref="Q33:S33"/>
    <mergeCell ref="N19:O19"/>
    <mergeCell ref="S19:U19"/>
    <mergeCell ref="W19:Y19"/>
    <mergeCell ref="F26:H26"/>
    <mergeCell ref="J26:L26"/>
    <mergeCell ref="F22:H22"/>
    <mergeCell ref="J22:M22"/>
  </mergeCells>
  <phoneticPr fontId="84" type="noConversion"/>
  <pageMargins left="0.75" right="0.75" top="1" bottom="1" header="0.5" footer="0.5"/>
  <pageSetup paperSize="9" orientation="portrait" r:id="rId1"/>
  <headerFooter alignWithMargins="0"/>
  <drawing r:id="rId2"/>
  <legacyDrawing r:id="rId3"/>
  <oleObjects>
    <mc:AlternateContent xmlns:mc="http://schemas.openxmlformats.org/markup-compatibility/2006">
      <mc:Choice Requires="x14">
        <oleObject shapeId="10241" r:id="rId4">
          <objectPr defaultSize="0" autoLine="0" r:id="rId5">
            <anchor moveWithCells="1">
              <from>
                <xdr:col>10</xdr:col>
                <xdr:colOff>66675</xdr:colOff>
                <xdr:row>3</xdr:row>
                <xdr:rowOff>114300</xdr:rowOff>
              </from>
              <to>
                <xdr:col>23</xdr:col>
                <xdr:colOff>123825</xdr:colOff>
                <xdr:row>13</xdr:row>
                <xdr:rowOff>47625</xdr:rowOff>
              </to>
            </anchor>
          </objectPr>
        </oleObject>
      </mc:Choice>
      <mc:Fallback>
        <oleObject shapeId="10241" r:id="rId4"/>
      </mc:Fallback>
    </mc:AlternateContent>
  </oleObjects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6">
    <tabColor indexed="8"/>
  </sheetPr>
  <dimension ref="A1:AK269"/>
  <sheetViews>
    <sheetView view="pageBreakPreview" zoomScale="115" zoomScaleNormal="100" zoomScaleSheetLayoutView="115" workbookViewId="0">
      <selection activeCell="BD23" sqref="BD23"/>
    </sheetView>
  </sheetViews>
  <sheetFormatPr defaultColWidth="6.88671875" defaultRowHeight="10.5"/>
  <cols>
    <col min="1" max="1" width="1.33203125" style="118" customWidth="1"/>
    <col min="2" max="2" width="9" style="118" customWidth="1"/>
    <col min="3" max="3" width="1.33203125" style="118" customWidth="1"/>
    <col min="4" max="34" width="1.6640625" style="120" customWidth="1"/>
    <col min="35" max="35" width="7.77734375" style="122" customWidth="1"/>
    <col min="36" max="36" width="2.109375" style="118" customWidth="1"/>
    <col min="37" max="220" width="1.33203125" style="120" customWidth="1"/>
    <col min="221" max="16384" width="6.88671875" style="120"/>
  </cols>
  <sheetData>
    <row r="1" spans="1:37" s="116" customFormat="1" ht="30" customHeight="1">
      <c r="A1" s="474" t="s">
        <v>54</v>
      </c>
      <c r="B1" s="469"/>
      <c r="C1" s="470"/>
      <c r="D1" s="474" t="s">
        <v>67</v>
      </c>
      <c r="E1" s="469"/>
      <c r="F1" s="469"/>
      <c r="G1" s="469"/>
      <c r="H1" s="469"/>
      <c r="I1" s="469"/>
      <c r="J1" s="469"/>
      <c r="K1" s="469"/>
      <c r="L1" s="469"/>
      <c r="M1" s="469"/>
      <c r="N1" s="469"/>
      <c r="O1" s="469"/>
      <c r="P1" s="469"/>
      <c r="Q1" s="469"/>
      <c r="R1" s="469"/>
      <c r="S1" s="469"/>
      <c r="T1" s="469"/>
      <c r="U1" s="469"/>
      <c r="V1" s="469"/>
      <c r="W1" s="469"/>
      <c r="X1" s="469"/>
      <c r="Y1" s="469"/>
      <c r="Z1" s="469"/>
      <c r="AA1" s="469"/>
      <c r="AB1" s="469"/>
      <c r="AC1" s="469"/>
      <c r="AD1" s="469"/>
      <c r="AE1" s="469"/>
      <c r="AF1" s="469"/>
      <c r="AG1" s="470"/>
      <c r="AH1" s="469" t="s">
        <v>56</v>
      </c>
      <c r="AI1" s="469"/>
      <c r="AJ1" s="469"/>
      <c r="AK1" s="470"/>
    </row>
    <row r="2" spans="1:37" ht="15" customHeight="1">
      <c r="A2" s="117"/>
      <c r="C2" s="119"/>
      <c r="AH2" s="121"/>
      <c r="AK2" s="123"/>
    </row>
    <row r="3" spans="1:37" ht="15" customHeight="1">
      <c r="A3" s="124"/>
      <c r="B3" s="118" t="s">
        <v>142</v>
      </c>
      <c r="C3" s="125"/>
      <c r="E3" s="120" t="s">
        <v>180</v>
      </c>
      <c r="V3" s="471"/>
      <c r="W3" s="471"/>
      <c r="X3" s="471"/>
      <c r="Y3" s="471"/>
      <c r="Z3" s="471"/>
      <c r="AA3" s="471"/>
      <c r="AB3" s="471"/>
      <c r="AC3" s="471"/>
      <c r="AH3" s="126"/>
      <c r="AK3" s="127"/>
    </row>
    <row r="4" spans="1:37" ht="15" customHeight="1">
      <c r="A4" s="124"/>
      <c r="B4" s="118" t="s">
        <v>50</v>
      </c>
      <c r="C4" s="125"/>
      <c r="N4" s="471">
        <v>0.15</v>
      </c>
      <c r="O4" s="471"/>
      <c r="P4" s="471"/>
      <c r="Q4" s="471">
        <v>0.45</v>
      </c>
      <c r="R4" s="471"/>
      <c r="S4" s="471"/>
      <c r="T4" s="471"/>
      <c r="U4" s="471"/>
      <c r="V4" s="471">
        <v>0.15</v>
      </c>
      <c r="W4" s="471"/>
      <c r="X4" s="471"/>
      <c r="AH4" s="126"/>
      <c r="AK4" s="127"/>
    </row>
    <row r="5" spans="1:37" ht="15" customHeight="1">
      <c r="A5" s="124"/>
      <c r="C5" s="125"/>
      <c r="AH5" s="126"/>
      <c r="AK5" s="127"/>
    </row>
    <row r="6" spans="1:37" ht="15" customHeight="1">
      <c r="A6" s="124"/>
      <c r="C6" s="125"/>
      <c r="N6" s="246"/>
      <c r="O6" s="247"/>
      <c r="P6" s="247"/>
      <c r="Q6" s="249"/>
      <c r="R6" s="130"/>
      <c r="S6" s="130"/>
      <c r="T6" s="130"/>
      <c r="U6" s="250"/>
      <c r="V6" s="247"/>
      <c r="W6" s="247"/>
      <c r="X6" s="248"/>
      <c r="Z6" s="562">
        <v>1</v>
      </c>
      <c r="AA6" s="562"/>
      <c r="AB6" s="562"/>
      <c r="AH6" s="126"/>
      <c r="AK6" s="127"/>
    </row>
    <row r="7" spans="1:37" ht="15" customHeight="1">
      <c r="A7" s="124"/>
      <c r="C7" s="125"/>
      <c r="N7" s="249"/>
      <c r="O7" s="130"/>
      <c r="P7" s="130"/>
      <c r="Q7" s="249"/>
      <c r="R7" s="130"/>
      <c r="S7" s="130"/>
      <c r="T7" s="130"/>
      <c r="U7" s="250"/>
      <c r="V7" s="130"/>
      <c r="W7" s="130"/>
      <c r="X7" s="250"/>
      <c r="Z7" s="562"/>
      <c r="AA7" s="562"/>
      <c r="AB7" s="562"/>
      <c r="AH7" s="126"/>
      <c r="AK7" s="127"/>
    </row>
    <row r="8" spans="1:37" ht="15" customHeight="1">
      <c r="A8" s="124"/>
      <c r="C8" s="125"/>
      <c r="N8" s="249"/>
      <c r="O8" s="130"/>
      <c r="P8" s="130"/>
      <c r="Q8" s="249"/>
      <c r="R8" s="130"/>
      <c r="S8" s="130"/>
      <c r="T8" s="130"/>
      <c r="U8" s="250"/>
      <c r="V8" s="130"/>
      <c r="W8" s="130"/>
      <c r="X8" s="250"/>
      <c r="Z8" s="562"/>
      <c r="AA8" s="562"/>
      <c r="AB8" s="562"/>
      <c r="AH8" s="126"/>
      <c r="AK8" s="127"/>
    </row>
    <row r="9" spans="1:37" ht="15" customHeight="1">
      <c r="A9" s="124"/>
      <c r="C9" s="125"/>
      <c r="N9" s="249"/>
      <c r="O9" s="130"/>
      <c r="P9" s="130"/>
      <c r="Q9" s="249"/>
      <c r="R9" s="130"/>
      <c r="S9" s="130"/>
      <c r="T9" s="130"/>
      <c r="U9" s="250"/>
      <c r="V9" s="130"/>
      <c r="W9" s="130"/>
      <c r="X9" s="250"/>
      <c r="Z9" s="562"/>
      <c r="AA9" s="562"/>
      <c r="AB9" s="562"/>
      <c r="AH9" s="126"/>
      <c r="AK9" s="127"/>
    </row>
    <row r="10" spans="1:37" ht="15" customHeight="1">
      <c r="A10" s="124"/>
      <c r="C10" s="125"/>
      <c r="N10" s="249"/>
      <c r="O10" s="130"/>
      <c r="P10" s="130"/>
      <c r="Q10" s="249"/>
      <c r="R10" s="130"/>
      <c r="S10" s="130"/>
      <c r="T10" s="130"/>
      <c r="U10" s="250"/>
      <c r="V10" s="130"/>
      <c r="W10" s="130"/>
      <c r="X10" s="250"/>
      <c r="Z10" s="562"/>
      <c r="AA10" s="562"/>
      <c r="AB10" s="562"/>
      <c r="AH10" s="126"/>
      <c r="AK10" s="127"/>
    </row>
    <row r="11" spans="1:37" ht="15" customHeight="1">
      <c r="A11" s="124"/>
      <c r="C11" s="125"/>
      <c r="N11" s="249"/>
      <c r="O11" s="130"/>
      <c r="P11" s="130"/>
      <c r="Q11" s="251"/>
      <c r="R11" s="252"/>
      <c r="S11" s="252"/>
      <c r="T11" s="252"/>
      <c r="U11" s="253"/>
      <c r="V11" s="130"/>
      <c r="W11" s="130"/>
      <c r="X11" s="250"/>
      <c r="Z11" s="562"/>
      <c r="AA11" s="562"/>
      <c r="AB11" s="562"/>
      <c r="AH11" s="126"/>
      <c r="AK11" s="127"/>
    </row>
    <row r="12" spans="1:37" ht="15" customHeight="1">
      <c r="A12" s="124"/>
      <c r="C12" s="125"/>
      <c r="N12" s="249"/>
      <c r="O12" s="130"/>
      <c r="P12" s="130"/>
      <c r="Q12" s="130"/>
      <c r="R12" s="130"/>
      <c r="S12" s="130"/>
      <c r="T12" s="130"/>
      <c r="U12" s="130"/>
      <c r="V12" s="130"/>
      <c r="W12" s="130"/>
      <c r="X12" s="250"/>
      <c r="Z12" s="471">
        <v>0.15</v>
      </c>
      <c r="AA12" s="471"/>
      <c r="AB12" s="471"/>
      <c r="AH12" s="126"/>
      <c r="AK12" s="127"/>
    </row>
    <row r="13" spans="1:37" ht="15" customHeight="1">
      <c r="A13" s="124"/>
      <c r="C13" s="125"/>
      <c r="N13" s="251"/>
      <c r="O13" s="252"/>
      <c r="P13" s="252"/>
      <c r="Q13" s="252"/>
      <c r="R13" s="252"/>
      <c r="S13" s="252"/>
      <c r="T13" s="252"/>
      <c r="U13" s="252"/>
      <c r="V13" s="252"/>
      <c r="W13" s="252"/>
      <c r="X13" s="253"/>
      <c r="Z13" s="471"/>
      <c r="AA13" s="471"/>
      <c r="AB13" s="471"/>
      <c r="AH13" s="126"/>
      <c r="AK13" s="127"/>
    </row>
    <row r="14" spans="1:37" ht="15" customHeight="1">
      <c r="A14" s="124"/>
      <c r="B14" s="128"/>
      <c r="C14" s="128"/>
      <c r="D14" s="126"/>
      <c r="E14" s="129"/>
      <c r="F14" s="130"/>
      <c r="G14" s="130"/>
      <c r="H14" s="130"/>
      <c r="AA14" s="130"/>
      <c r="AB14" s="130"/>
      <c r="AC14" s="130"/>
      <c r="AD14" s="130"/>
      <c r="AE14" s="130"/>
      <c r="AF14" s="130"/>
      <c r="AG14" s="127"/>
      <c r="AH14" s="130"/>
      <c r="AI14" s="131"/>
      <c r="AJ14" s="128"/>
      <c r="AK14" s="127"/>
    </row>
    <row r="15" spans="1:37" ht="15" customHeight="1">
      <c r="A15" s="124"/>
      <c r="B15" s="139" t="s">
        <v>177</v>
      </c>
      <c r="C15" s="128"/>
      <c r="D15" s="126"/>
      <c r="E15" s="129"/>
      <c r="F15" s="130" t="s">
        <v>8</v>
      </c>
      <c r="G15" s="475">
        <f>(N4+Q4+V4)</f>
        <v>0.75</v>
      </c>
      <c r="H15" s="475"/>
      <c r="I15" s="475"/>
      <c r="J15" s="128" t="s">
        <v>58</v>
      </c>
      <c r="K15" s="475">
        <f>Z12</f>
        <v>0.15</v>
      </c>
      <c r="L15" s="475"/>
      <c r="M15" s="475"/>
      <c r="N15" s="128" t="s">
        <v>4</v>
      </c>
      <c r="O15" s="128" t="s">
        <v>62</v>
      </c>
      <c r="P15" s="130" t="s">
        <v>8</v>
      </c>
      <c r="Q15" s="475">
        <f>N4</f>
        <v>0.15</v>
      </c>
      <c r="R15" s="475"/>
      <c r="S15" s="475"/>
      <c r="T15" s="128" t="s">
        <v>58</v>
      </c>
      <c r="U15" s="475">
        <f>Z6</f>
        <v>1</v>
      </c>
      <c r="V15" s="475"/>
      <c r="W15" s="475"/>
      <c r="X15" s="128" t="s">
        <v>58</v>
      </c>
      <c r="Y15" s="473">
        <v>2</v>
      </c>
      <c r="Z15" s="473"/>
      <c r="AA15" s="473"/>
      <c r="AB15" s="130" t="s">
        <v>4</v>
      </c>
      <c r="AC15" s="130"/>
      <c r="AD15" s="130"/>
      <c r="AE15" s="130"/>
      <c r="AF15" s="130" t="s">
        <v>12</v>
      </c>
      <c r="AG15" s="127"/>
      <c r="AH15" s="130"/>
      <c r="AI15" s="131">
        <f>ROUND((G15*K15)+(Q15*U15*Y15),3)</f>
        <v>0.41299999999999998</v>
      </c>
      <c r="AJ15" s="128" t="s">
        <v>65</v>
      </c>
      <c r="AK15" s="127"/>
    </row>
    <row r="16" spans="1:37" ht="15" customHeight="1">
      <c r="A16" s="124"/>
      <c r="B16" s="128" t="s">
        <v>173</v>
      </c>
      <c r="C16" s="128"/>
      <c r="D16" s="126"/>
      <c r="E16" s="129"/>
      <c r="F16" s="128"/>
      <c r="G16" s="130"/>
      <c r="H16" s="130"/>
      <c r="I16" s="130"/>
      <c r="J16" s="130"/>
      <c r="K16" s="128"/>
      <c r="L16" s="130"/>
      <c r="M16" s="130"/>
      <c r="AB16" s="130"/>
      <c r="AC16" s="130"/>
      <c r="AD16" s="130"/>
      <c r="AE16" s="130"/>
      <c r="AG16" s="127"/>
      <c r="AH16" s="130"/>
      <c r="AK16" s="127"/>
    </row>
    <row r="17" spans="1:37" ht="15" customHeight="1">
      <c r="A17" s="124"/>
      <c r="B17" s="128"/>
      <c r="C17" s="128"/>
      <c r="D17" s="126"/>
      <c r="E17" s="132"/>
      <c r="F17" s="130"/>
      <c r="G17" s="130"/>
      <c r="H17" s="130"/>
      <c r="I17" s="130"/>
      <c r="S17" s="130"/>
      <c r="T17" s="130"/>
      <c r="U17" s="130"/>
      <c r="V17" s="130"/>
      <c r="W17" s="130"/>
      <c r="X17" s="130"/>
      <c r="Y17" s="130"/>
      <c r="Z17" s="130"/>
      <c r="AA17" s="130"/>
      <c r="AB17" s="130"/>
      <c r="AC17" s="130"/>
      <c r="AD17" s="130"/>
      <c r="AE17" s="130"/>
      <c r="AF17" s="130"/>
      <c r="AG17" s="127"/>
      <c r="AH17" s="130"/>
      <c r="AI17" s="130"/>
      <c r="AJ17" s="130"/>
      <c r="AK17" s="127"/>
    </row>
    <row r="18" spans="1:37" ht="15" customHeight="1">
      <c r="A18" s="124"/>
      <c r="B18" s="128" t="s">
        <v>137</v>
      </c>
      <c r="C18" s="128"/>
      <c r="D18" s="126"/>
      <c r="E18" s="132"/>
      <c r="F18" s="130" t="s">
        <v>141</v>
      </c>
      <c r="G18" s="130"/>
      <c r="H18" s="130"/>
      <c r="I18" s="130"/>
      <c r="J18" s="130" t="s">
        <v>8</v>
      </c>
      <c r="K18" s="476">
        <f>(Z6+Z12)</f>
        <v>1.1499999999999999</v>
      </c>
      <c r="L18" s="476"/>
      <c r="M18" s="128" t="s">
        <v>58</v>
      </c>
      <c r="N18" s="473">
        <v>2</v>
      </c>
      <c r="O18" s="473"/>
      <c r="P18" s="128" t="s">
        <v>4</v>
      </c>
      <c r="Q18" s="128" t="s">
        <v>62</v>
      </c>
      <c r="R18" s="130" t="s">
        <v>8</v>
      </c>
      <c r="S18" s="472">
        <f>Q4</f>
        <v>0.45</v>
      </c>
      <c r="T18" s="472"/>
      <c r="U18" s="472"/>
      <c r="V18" s="128" t="s">
        <v>58</v>
      </c>
      <c r="W18" s="473">
        <v>2</v>
      </c>
      <c r="X18" s="473"/>
      <c r="Y18" s="473"/>
      <c r="Z18" s="128" t="s">
        <v>4</v>
      </c>
      <c r="AA18" s="130"/>
      <c r="AB18" s="130"/>
      <c r="AC18" s="130"/>
      <c r="AD18" s="130"/>
      <c r="AE18" s="130"/>
      <c r="AF18" s="133" t="s">
        <v>12</v>
      </c>
      <c r="AG18" s="127"/>
      <c r="AH18" s="130"/>
      <c r="AI18" s="131">
        <f>(K18*N18)+(S18*W18)</f>
        <v>3.1999999999999997</v>
      </c>
      <c r="AJ18" s="128" t="s">
        <v>63</v>
      </c>
      <c r="AK18" s="127"/>
    </row>
    <row r="19" spans="1:37" ht="15" customHeight="1">
      <c r="A19" s="124"/>
      <c r="B19" s="128" t="s">
        <v>61</v>
      </c>
      <c r="C19" s="128"/>
      <c r="D19" s="126"/>
      <c r="E19" s="132"/>
      <c r="F19" s="130"/>
      <c r="G19" s="130"/>
      <c r="H19" s="130"/>
      <c r="I19" s="130"/>
      <c r="J19" s="130"/>
      <c r="K19" s="472"/>
      <c r="L19" s="472"/>
      <c r="M19" s="128"/>
      <c r="N19" s="472"/>
      <c r="O19" s="472"/>
      <c r="P19" s="128"/>
      <c r="Q19" s="128"/>
      <c r="R19" s="130"/>
      <c r="S19" s="472"/>
      <c r="T19" s="472"/>
      <c r="U19" s="472"/>
      <c r="V19" s="128"/>
      <c r="W19" s="476"/>
      <c r="X19" s="476"/>
      <c r="Y19" s="476"/>
      <c r="Z19" s="128"/>
      <c r="AA19" s="130"/>
      <c r="AB19" s="130"/>
      <c r="AC19" s="130"/>
      <c r="AD19" s="130"/>
      <c r="AE19" s="130"/>
      <c r="AF19" s="133"/>
      <c r="AG19" s="127"/>
      <c r="AH19" s="133"/>
      <c r="AK19" s="127"/>
    </row>
    <row r="20" spans="1:37" ht="15" customHeight="1">
      <c r="A20" s="124"/>
      <c r="B20" s="128"/>
      <c r="C20" s="128"/>
      <c r="D20" s="126"/>
      <c r="E20" s="130"/>
      <c r="F20" s="130"/>
      <c r="G20" s="130"/>
      <c r="H20" s="130"/>
      <c r="I20" s="130"/>
      <c r="J20" s="130"/>
      <c r="K20" s="130"/>
      <c r="L20" s="130"/>
      <c r="M20" s="130"/>
      <c r="N20" s="130"/>
      <c r="O20" s="130"/>
      <c r="P20" s="130"/>
      <c r="Q20" s="130"/>
      <c r="R20" s="130"/>
      <c r="S20" s="130"/>
      <c r="T20" s="130"/>
      <c r="U20" s="130"/>
      <c r="V20" s="130"/>
      <c r="W20" s="130"/>
      <c r="X20" s="130"/>
      <c r="Y20" s="130"/>
      <c r="Z20" s="130"/>
      <c r="AA20" s="130"/>
      <c r="AB20" s="130"/>
      <c r="AC20" s="130"/>
      <c r="AD20" s="130"/>
      <c r="AE20" s="130"/>
      <c r="AF20" s="130"/>
      <c r="AG20" s="127"/>
      <c r="AH20" s="130"/>
      <c r="AI20" s="131"/>
      <c r="AJ20" s="128"/>
      <c r="AK20" s="127"/>
    </row>
    <row r="21" spans="1:37" ht="15" customHeight="1">
      <c r="A21" s="124"/>
      <c r="B21" s="128"/>
      <c r="C21" s="128"/>
      <c r="D21" s="126"/>
      <c r="E21" s="130"/>
      <c r="F21" s="130"/>
      <c r="G21" s="130"/>
      <c r="H21" s="130"/>
      <c r="I21" s="130"/>
      <c r="U21" s="130"/>
      <c r="V21" s="130"/>
      <c r="W21" s="130"/>
      <c r="X21" s="130"/>
      <c r="Y21" s="130"/>
      <c r="Z21" s="130"/>
      <c r="AA21" s="130"/>
      <c r="AB21" s="130"/>
      <c r="AC21" s="130"/>
      <c r="AD21" s="130"/>
      <c r="AE21" s="130"/>
      <c r="AF21" s="130"/>
      <c r="AG21" s="127"/>
      <c r="AH21" s="130"/>
      <c r="AI21" s="131"/>
      <c r="AJ21" s="128"/>
      <c r="AK21" s="127"/>
    </row>
    <row r="22" spans="1:37" ht="15" customHeight="1">
      <c r="A22" s="124"/>
      <c r="B22" s="128" t="s">
        <v>150</v>
      </c>
      <c r="C22" s="128"/>
      <c r="D22" s="124"/>
      <c r="E22" s="135"/>
      <c r="F22" s="563">
        <f>G15</f>
        <v>0.75</v>
      </c>
      <c r="G22" s="471"/>
      <c r="H22" s="471"/>
      <c r="I22" s="128" t="s">
        <v>58</v>
      </c>
      <c r="J22" s="477">
        <v>1</v>
      </c>
      <c r="K22" s="477"/>
      <c r="L22" s="477"/>
      <c r="M22" s="477"/>
      <c r="N22" s="128"/>
      <c r="O22" s="128"/>
      <c r="P22" s="128"/>
      <c r="Q22" s="128"/>
      <c r="R22" s="128"/>
      <c r="S22" s="128"/>
      <c r="T22" s="128"/>
      <c r="U22" s="128"/>
      <c r="V22" s="128"/>
      <c r="W22" s="128"/>
      <c r="X22" s="128"/>
      <c r="Y22" s="128"/>
      <c r="Z22" s="128"/>
      <c r="AA22" s="128"/>
      <c r="AB22" s="128"/>
      <c r="AC22" s="128"/>
      <c r="AD22" s="128"/>
      <c r="AE22" s="128"/>
      <c r="AF22" s="128" t="s">
        <v>12</v>
      </c>
      <c r="AG22" s="125"/>
      <c r="AH22" s="128"/>
      <c r="AI22" s="131">
        <f>F22*J22</f>
        <v>0.75</v>
      </c>
      <c r="AJ22" s="128" t="s">
        <v>63</v>
      </c>
      <c r="AK22" s="127"/>
    </row>
    <row r="23" spans="1:37" ht="15" customHeight="1">
      <c r="A23" s="124"/>
      <c r="B23" s="128"/>
      <c r="C23" s="128"/>
      <c r="D23" s="124"/>
      <c r="E23" s="128"/>
      <c r="F23" s="130"/>
      <c r="G23" s="130"/>
      <c r="H23" s="130"/>
      <c r="I23" s="130"/>
      <c r="J23" s="130"/>
      <c r="K23" s="130"/>
      <c r="L23" s="130"/>
      <c r="M23" s="130"/>
      <c r="N23" s="130"/>
      <c r="O23" s="130"/>
      <c r="P23" s="130"/>
      <c r="Q23" s="130"/>
      <c r="R23" s="130"/>
      <c r="S23" s="130"/>
      <c r="T23" s="130"/>
      <c r="U23" s="130"/>
      <c r="V23" s="130"/>
      <c r="W23" s="130"/>
      <c r="X23" s="130"/>
      <c r="Y23" s="130"/>
      <c r="Z23" s="130"/>
      <c r="AA23" s="130"/>
      <c r="AB23" s="130"/>
      <c r="AC23" s="130"/>
      <c r="AD23" s="130"/>
      <c r="AE23" s="130"/>
      <c r="AF23" s="130"/>
      <c r="AG23" s="127"/>
      <c r="AH23" s="130"/>
      <c r="AI23" s="131"/>
      <c r="AJ23" s="128"/>
      <c r="AK23" s="127"/>
    </row>
    <row r="24" spans="1:37" ht="15" customHeight="1">
      <c r="A24" s="124"/>
      <c r="B24" s="128"/>
      <c r="C24" s="128"/>
      <c r="D24" s="124"/>
      <c r="E24" s="128"/>
      <c r="F24" s="136"/>
      <c r="G24" s="128"/>
      <c r="H24" s="128"/>
      <c r="I24" s="128"/>
      <c r="J24" s="136"/>
      <c r="K24" s="128"/>
      <c r="L24" s="128"/>
      <c r="M24" s="128"/>
      <c r="N24" s="128"/>
      <c r="O24" s="128"/>
      <c r="P24" s="128"/>
      <c r="Q24" s="128"/>
      <c r="R24" s="128"/>
      <c r="S24" s="128"/>
      <c r="T24" s="128"/>
      <c r="U24" s="128"/>
      <c r="V24" s="128"/>
      <c r="W24" s="128"/>
      <c r="X24" s="128"/>
      <c r="Y24" s="128"/>
      <c r="Z24" s="128"/>
      <c r="AA24" s="128"/>
      <c r="AB24" s="128"/>
      <c r="AC24" s="128"/>
      <c r="AD24" s="128"/>
      <c r="AE24" s="128"/>
      <c r="AF24" s="128"/>
      <c r="AG24" s="125"/>
      <c r="AH24" s="128"/>
      <c r="AI24" s="131"/>
      <c r="AJ24" s="128"/>
      <c r="AK24" s="127"/>
    </row>
    <row r="25" spans="1:37" ht="15" customHeight="1">
      <c r="A25" s="124"/>
      <c r="B25" s="128"/>
      <c r="C25" s="128"/>
      <c r="D25" s="137"/>
      <c r="E25" s="138"/>
      <c r="F25" s="136"/>
      <c r="G25" s="139"/>
      <c r="H25" s="128"/>
      <c r="I25" s="128"/>
      <c r="J25" s="136"/>
      <c r="K25" s="128"/>
      <c r="L25" s="128"/>
      <c r="M25" s="128"/>
      <c r="N25" s="128"/>
      <c r="O25" s="128"/>
      <c r="P25" s="128"/>
      <c r="Q25" s="128"/>
      <c r="R25" s="128"/>
      <c r="S25" s="128"/>
      <c r="T25" s="128"/>
      <c r="U25" s="128"/>
      <c r="V25" s="128"/>
      <c r="W25" s="128"/>
      <c r="X25" s="128"/>
      <c r="Y25" s="128"/>
      <c r="Z25" s="128"/>
      <c r="AA25" s="128"/>
      <c r="AB25" s="128"/>
      <c r="AC25" s="128"/>
      <c r="AD25" s="128"/>
      <c r="AE25" s="128"/>
      <c r="AF25" s="128"/>
      <c r="AG25" s="125"/>
      <c r="AH25" s="128"/>
      <c r="AI25" s="131"/>
      <c r="AJ25" s="128"/>
      <c r="AK25" s="127"/>
    </row>
    <row r="26" spans="1:37" ht="15" customHeight="1">
      <c r="A26" s="124"/>
      <c r="B26" s="128" t="s">
        <v>53</v>
      </c>
      <c r="C26" s="128"/>
      <c r="D26" s="124"/>
      <c r="E26" s="128"/>
      <c r="F26" s="479">
        <f>AI15</f>
        <v>0.41299999999999998</v>
      </c>
      <c r="G26" s="472"/>
      <c r="H26" s="472"/>
      <c r="I26" s="130" t="s">
        <v>58</v>
      </c>
      <c r="J26" s="480">
        <v>8.3333333333333329E-2</v>
      </c>
      <c r="K26" s="480"/>
      <c r="L26" s="480"/>
      <c r="M26" s="130"/>
      <c r="N26" s="130"/>
      <c r="O26" s="130"/>
      <c r="P26" s="130"/>
      <c r="Q26" s="130"/>
      <c r="R26" s="130"/>
      <c r="S26" s="130"/>
      <c r="T26" s="130"/>
      <c r="U26" s="130"/>
      <c r="V26" s="130"/>
      <c r="W26" s="130"/>
      <c r="X26" s="130"/>
      <c r="Y26" s="130"/>
      <c r="Z26" s="130"/>
      <c r="AA26" s="130"/>
      <c r="AB26" s="130"/>
      <c r="AC26" s="130"/>
      <c r="AD26" s="130"/>
      <c r="AE26" s="130"/>
      <c r="AF26" s="130" t="s">
        <v>12</v>
      </c>
      <c r="AG26" s="127"/>
      <c r="AH26" s="130"/>
      <c r="AI26" s="131">
        <f>ROUNDDOWN(F26*J26,3)</f>
        <v>3.4000000000000002E-2</v>
      </c>
      <c r="AJ26" s="128" t="s">
        <v>63</v>
      </c>
      <c r="AK26" s="127"/>
    </row>
    <row r="27" spans="1:37" ht="15" customHeight="1">
      <c r="A27" s="124"/>
      <c r="B27" s="128" t="s">
        <v>168</v>
      </c>
      <c r="C27" s="128"/>
      <c r="D27" s="124"/>
      <c r="E27" s="128"/>
      <c r="F27" s="136"/>
      <c r="G27" s="128"/>
      <c r="H27" s="128"/>
      <c r="I27" s="128"/>
      <c r="J27" s="136"/>
      <c r="K27" s="136"/>
      <c r="L27" s="136"/>
      <c r="M27" s="128"/>
      <c r="N27" s="128"/>
      <c r="O27" s="128"/>
      <c r="P27" s="128"/>
      <c r="Q27" s="128"/>
      <c r="R27" s="128"/>
      <c r="S27" s="128"/>
      <c r="T27" s="128"/>
      <c r="U27" s="128"/>
      <c r="V27" s="128"/>
      <c r="W27" s="128"/>
      <c r="X27" s="128"/>
      <c r="Y27" s="128"/>
      <c r="Z27" s="128"/>
      <c r="AA27" s="128"/>
      <c r="AB27" s="128"/>
      <c r="AC27" s="128"/>
      <c r="AD27" s="128"/>
      <c r="AE27" s="128"/>
      <c r="AF27" s="128"/>
      <c r="AG27" s="125"/>
      <c r="AH27" s="128"/>
      <c r="AI27" s="131"/>
      <c r="AJ27" s="128"/>
      <c r="AK27" s="127"/>
    </row>
    <row r="28" spans="1:37" ht="15" customHeight="1">
      <c r="A28" s="124"/>
      <c r="B28" s="128"/>
      <c r="C28" s="128"/>
      <c r="D28" s="124"/>
      <c r="E28" s="128"/>
      <c r="F28" s="136"/>
      <c r="G28" s="128"/>
      <c r="H28" s="128"/>
      <c r="I28" s="128"/>
      <c r="J28" s="136"/>
      <c r="K28" s="136"/>
      <c r="L28" s="136"/>
      <c r="M28" s="128"/>
      <c r="N28" s="128"/>
      <c r="O28" s="128"/>
      <c r="P28" s="128"/>
      <c r="Q28" s="128"/>
      <c r="R28" s="128"/>
      <c r="S28" s="128"/>
      <c r="T28" s="128"/>
      <c r="U28" s="128"/>
      <c r="V28" s="128"/>
      <c r="W28" s="128"/>
      <c r="X28" s="128"/>
      <c r="Y28" s="128"/>
      <c r="Z28" s="128"/>
      <c r="AA28" s="128"/>
      <c r="AB28" s="128"/>
      <c r="AC28" s="128"/>
      <c r="AD28" s="128"/>
      <c r="AE28" s="128"/>
      <c r="AF28" s="128"/>
      <c r="AG28" s="125"/>
      <c r="AH28" s="128"/>
      <c r="AI28" s="131"/>
      <c r="AJ28" s="128"/>
      <c r="AK28" s="127"/>
    </row>
    <row r="29" spans="1:37" ht="15" customHeight="1">
      <c r="A29" s="124"/>
      <c r="B29" s="128"/>
      <c r="C29" s="128"/>
      <c r="D29" s="124"/>
      <c r="E29" s="129"/>
      <c r="F29" s="130"/>
      <c r="G29" s="130"/>
      <c r="H29" s="130"/>
      <c r="I29" s="130"/>
      <c r="J29" s="130"/>
      <c r="K29" s="130"/>
      <c r="L29" s="130"/>
      <c r="M29" s="140"/>
      <c r="N29" s="140"/>
      <c r="O29" s="140"/>
      <c r="P29" s="130"/>
      <c r="Q29" s="130"/>
      <c r="R29" s="130"/>
      <c r="S29" s="130"/>
      <c r="T29" s="130"/>
      <c r="U29" s="130"/>
      <c r="V29" s="130"/>
      <c r="W29" s="130"/>
      <c r="X29" s="130"/>
      <c r="Y29" s="130"/>
      <c r="Z29" s="130"/>
      <c r="AA29" s="130"/>
      <c r="AB29" s="130"/>
      <c r="AC29" s="130"/>
      <c r="AD29" s="130"/>
      <c r="AE29" s="130"/>
      <c r="AF29" s="130"/>
      <c r="AG29" s="127"/>
      <c r="AH29" s="130"/>
      <c r="AI29" s="131"/>
      <c r="AJ29" s="128"/>
      <c r="AK29" s="127"/>
    </row>
    <row r="30" spans="1:37" ht="15" customHeight="1">
      <c r="A30" s="124"/>
      <c r="B30" s="128" t="s">
        <v>49</v>
      </c>
      <c r="C30" s="128"/>
      <c r="D30" s="124"/>
      <c r="E30" s="128" t="s">
        <v>72</v>
      </c>
      <c r="F30" s="475">
        <f>N4</f>
        <v>0.15</v>
      </c>
      <c r="G30" s="475"/>
      <c r="H30" s="475"/>
      <c r="I30" s="128" t="s">
        <v>62</v>
      </c>
      <c r="J30" s="475">
        <f>Z6</f>
        <v>1</v>
      </c>
      <c r="K30" s="475"/>
      <c r="L30" s="475"/>
      <c r="M30" s="128" t="s">
        <v>4</v>
      </c>
      <c r="N30" s="148" t="s">
        <v>58</v>
      </c>
      <c r="O30" s="481">
        <v>2</v>
      </c>
      <c r="P30" s="481"/>
      <c r="Q30" s="481"/>
      <c r="R30" s="128" t="s">
        <v>62</v>
      </c>
      <c r="S30" s="475">
        <f>Q4</f>
        <v>0.45</v>
      </c>
      <c r="T30" s="475"/>
      <c r="U30" s="475"/>
      <c r="V30" s="147" t="s">
        <v>60</v>
      </c>
      <c r="W30" s="130" t="s">
        <v>58</v>
      </c>
      <c r="X30" s="478">
        <v>0.16666666666666666</v>
      </c>
      <c r="Y30" s="478"/>
      <c r="Z30" s="478"/>
      <c r="AD30" s="130"/>
      <c r="AE30" s="130"/>
      <c r="AF30" s="130" t="s">
        <v>12</v>
      </c>
      <c r="AG30" s="127"/>
      <c r="AH30" s="130"/>
      <c r="AI30" s="151">
        <f>ROUND(((F30+J30)*O30+S30)*X30,3)</f>
        <v>0.45800000000000002</v>
      </c>
      <c r="AJ30" s="128" t="s">
        <v>11</v>
      </c>
      <c r="AK30" s="127"/>
    </row>
    <row r="31" spans="1:37" ht="15" customHeight="1">
      <c r="A31" s="124"/>
      <c r="B31" s="128" t="s">
        <v>179</v>
      </c>
      <c r="C31" s="128"/>
      <c r="D31" s="126"/>
      <c r="E31" s="129"/>
      <c r="F31" s="130"/>
      <c r="G31" s="130"/>
      <c r="H31" s="130"/>
      <c r="I31" s="130"/>
      <c r="J31" s="130"/>
      <c r="K31" s="130"/>
      <c r="L31" s="130"/>
      <c r="M31" s="130"/>
      <c r="N31" s="130"/>
      <c r="O31" s="130"/>
      <c r="P31" s="130"/>
      <c r="Q31" s="130"/>
      <c r="R31" s="130"/>
      <c r="S31" s="130"/>
      <c r="T31" s="130"/>
      <c r="U31" s="130"/>
      <c r="V31" s="130"/>
      <c r="W31" s="130"/>
      <c r="X31" s="130"/>
      <c r="Y31" s="130"/>
      <c r="Z31" s="130"/>
      <c r="AA31" s="130"/>
      <c r="AG31" s="134"/>
      <c r="AH31" s="133"/>
      <c r="AK31" s="127"/>
    </row>
    <row r="32" spans="1:37" ht="15" customHeight="1">
      <c r="A32" s="124"/>
      <c r="B32" s="128"/>
      <c r="C32" s="128"/>
      <c r="D32" s="126"/>
      <c r="E32" s="129"/>
      <c r="F32" s="130"/>
      <c r="G32" s="130"/>
      <c r="H32" s="130"/>
      <c r="I32" s="130"/>
      <c r="J32" s="130"/>
      <c r="K32" s="130"/>
      <c r="L32" s="130"/>
      <c r="M32" s="130"/>
      <c r="N32" s="130"/>
      <c r="O32" s="130"/>
      <c r="P32" s="130"/>
      <c r="Q32" s="130"/>
      <c r="R32" s="130"/>
      <c r="S32" s="130"/>
      <c r="T32" s="130"/>
      <c r="U32" s="130"/>
      <c r="V32" s="130"/>
      <c r="W32" s="130"/>
      <c r="X32" s="130"/>
      <c r="Y32" s="130"/>
      <c r="Z32" s="130"/>
      <c r="AA32" s="130"/>
      <c r="AG32" s="134"/>
      <c r="AH32" s="133"/>
      <c r="AK32" s="127"/>
    </row>
    <row r="33" spans="1:37" ht="15" customHeight="1">
      <c r="A33" s="124"/>
      <c r="B33" s="128"/>
      <c r="C33" s="128"/>
      <c r="D33" s="126"/>
      <c r="E33" s="129"/>
      <c r="F33" s="130"/>
      <c r="G33" s="475"/>
      <c r="H33" s="475"/>
      <c r="I33" s="475"/>
      <c r="J33" s="128"/>
      <c r="K33" s="475"/>
      <c r="L33" s="475"/>
      <c r="M33" s="475"/>
      <c r="N33" s="128"/>
      <c r="O33" s="130"/>
      <c r="P33" s="478"/>
      <c r="Q33" s="478"/>
      <c r="R33" s="130"/>
      <c r="S33" s="475"/>
      <c r="T33" s="475"/>
      <c r="U33" s="475"/>
      <c r="V33" s="178"/>
      <c r="W33" s="178"/>
      <c r="X33" s="128"/>
      <c r="Y33" s="473"/>
      <c r="Z33" s="473"/>
      <c r="AA33" s="473"/>
      <c r="AB33" s="130"/>
      <c r="AC33" s="130"/>
      <c r="AD33" s="130"/>
      <c r="AE33" s="130"/>
      <c r="AF33" s="130"/>
      <c r="AG33" s="127"/>
      <c r="AH33" s="130"/>
      <c r="AI33" s="131"/>
      <c r="AJ33" s="128"/>
      <c r="AK33" s="127"/>
    </row>
    <row r="34" spans="1:37" ht="15" customHeight="1">
      <c r="A34" s="124"/>
      <c r="B34" s="128"/>
      <c r="C34" s="128"/>
      <c r="D34" s="126"/>
      <c r="E34" s="129"/>
      <c r="F34" s="128"/>
      <c r="G34" s="130"/>
      <c r="H34" s="130"/>
      <c r="I34" s="130"/>
      <c r="J34" s="130"/>
      <c r="K34" s="128"/>
      <c r="L34" s="130"/>
      <c r="M34" s="130"/>
      <c r="AB34" s="130"/>
      <c r="AC34" s="130"/>
      <c r="AD34" s="130"/>
      <c r="AE34" s="130"/>
      <c r="AG34" s="127"/>
      <c r="AH34" s="130"/>
      <c r="AK34" s="127"/>
    </row>
    <row r="35" spans="1:37" ht="15" customHeight="1">
      <c r="A35" s="124"/>
      <c r="B35" s="128"/>
      <c r="C35" s="128"/>
      <c r="D35" s="126"/>
      <c r="E35" s="129"/>
      <c r="F35" s="130"/>
      <c r="G35" s="130"/>
      <c r="H35" s="130"/>
      <c r="I35" s="130"/>
      <c r="J35" s="130"/>
      <c r="K35" s="130"/>
      <c r="L35" s="130"/>
      <c r="M35" s="130"/>
      <c r="N35" s="130"/>
      <c r="O35" s="130"/>
      <c r="P35" s="130"/>
      <c r="Q35" s="130"/>
      <c r="R35" s="130"/>
      <c r="S35" s="130"/>
      <c r="T35" s="130"/>
      <c r="U35" s="130"/>
      <c r="V35" s="130"/>
      <c r="W35" s="130"/>
      <c r="X35" s="130"/>
      <c r="Y35" s="130"/>
      <c r="Z35" s="130"/>
      <c r="AA35" s="130"/>
      <c r="AG35" s="134"/>
      <c r="AH35" s="133"/>
      <c r="AK35" s="127"/>
    </row>
    <row r="36" spans="1:37" ht="15" customHeight="1">
      <c r="A36" s="124"/>
      <c r="B36" s="128"/>
      <c r="C36" s="128"/>
      <c r="D36" s="126"/>
      <c r="E36" s="129"/>
      <c r="F36" s="479"/>
      <c r="G36" s="479"/>
      <c r="H36" s="479"/>
      <c r="I36" s="130"/>
      <c r="J36" s="178"/>
      <c r="K36" s="475"/>
      <c r="L36" s="475"/>
      <c r="M36" s="475"/>
      <c r="N36" s="130"/>
      <c r="O36" s="475"/>
      <c r="P36" s="475"/>
      <c r="Q36" s="475"/>
      <c r="R36" s="178"/>
      <c r="S36" s="178"/>
      <c r="T36" s="128"/>
      <c r="U36" s="475"/>
      <c r="V36" s="475"/>
      <c r="W36" s="475"/>
      <c r="X36" s="128"/>
      <c r="Y36" s="473"/>
      <c r="Z36" s="473"/>
      <c r="AA36" s="473"/>
      <c r="AB36" s="130"/>
      <c r="AC36" s="130"/>
      <c r="AD36" s="130"/>
      <c r="AE36" s="130"/>
      <c r="AF36" s="130"/>
      <c r="AG36" s="127"/>
      <c r="AH36" s="130"/>
      <c r="AI36" s="131"/>
      <c r="AJ36" s="128"/>
      <c r="AK36" s="127"/>
    </row>
    <row r="37" spans="1:37" ht="15" customHeight="1">
      <c r="A37" s="124"/>
      <c r="B37" s="128"/>
      <c r="C37" s="128"/>
      <c r="D37" s="126"/>
      <c r="E37" s="129"/>
      <c r="F37" s="128"/>
      <c r="G37" s="130"/>
      <c r="H37" s="130"/>
      <c r="I37" s="130"/>
      <c r="J37" s="130"/>
      <c r="K37" s="128"/>
      <c r="L37" s="130"/>
      <c r="M37" s="130"/>
      <c r="AB37" s="130"/>
      <c r="AC37" s="130"/>
      <c r="AD37" s="130"/>
      <c r="AE37" s="130"/>
      <c r="AG37" s="127"/>
      <c r="AH37" s="130"/>
      <c r="AK37" s="127"/>
    </row>
    <row r="38" spans="1:37" ht="15" customHeight="1">
      <c r="A38" s="124"/>
      <c r="B38" s="128"/>
      <c r="C38" s="128"/>
      <c r="D38" s="126"/>
      <c r="E38" s="129"/>
      <c r="F38" s="130"/>
      <c r="G38" s="130"/>
      <c r="H38" s="130"/>
      <c r="I38" s="130"/>
      <c r="J38" s="130"/>
      <c r="K38" s="130"/>
      <c r="L38" s="130"/>
      <c r="M38" s="130"/>
      <c r="N38" s="130"/>
      <c r="O38" s="130"/>
      <c r="P38" s="130"/>
      <c r="Q38" s="130"/>
      <c r="R38" s="130"/>
      <c r="S38" s="130"/>
      <c r="T38" s="130"/>
      <c r="U38" s="130"/>
      <c r="V38" s="130"/>
      <c r="W38" s="130"/>
      <c r="X38" s="130"/>
      <c r="Y38" s="130"/>
      <c r="Z38" s="130"/>
      <c r="AA38" s="130"/>
      <c r="AG38" s="134"/>
      <c r="AH38" s="133"/>
      <c r="AK38" s="127"/>
    </row>
    <row r="39" spans="1:37" ht="15" customHeight="1">
      <c r="A39" s="124"/>
      <c r="B39" s="128"/>
      <c r="C39" s="128"/>
      <c r="D39" s="126"/>
      <c r="E39" s="129"/>
      <c r="F39" s="479"/>
      <c r="G39" s="472"/>
      <c r="H39" s="472"/>
      <c r="I39" s="178"/>
      <c r="J39" s="479"/>
      <c r="K39" s="472"/>
      <c r="L39" s="472"/>
      <c r="M39" s="178"/>
      <c r="N39" s="128"/>
      <c r="O39" s="128"/>
      <c r="P39" s="130"/>
      <c r="Q39" s="178"/>
      <c r="R39" s="178"/>
      <c r="S39" s="178"/>
      <c r="T39" s="128"/>
      <c r="U39" s="178"/>
      <c r="V39" s="178"/>
      <c r="W39" s="178"/>
      <c r="X39" s="128"/>
      <c r="Y39" s="179"/>
      <c r="Z39" s="179"/>
      <c r="AA39" s="179"/>
      <c r="AB39" s="130"/>
      <c r="AC39" s="130"/>
      <c r="AD39" s="130"/>
      <c r="AE39" s="130"/>
      <c r="AF39" s="130"/>
      <c r="AG39" s="127"/>
      <c r="AH39" s="130"/>
      <c r="AI39" s="131"/>
      <c r="AJ39" s="128"/>
      <c r="AK39" s="127"/>
    </row>
    <row r="40" spans="1:37" ht="15" customHeight="1">
      <c r="A40" s="124"/>
      <c r="B40" s="128"/>
      <c r="C40" s="128"/>
      <c r="D40" s="126"/>
      <c r="E40" s="129"/>
      <c r="F40" s="128"/>
      <c r="G40" s="130"/>
      <c r="H40" s="130"/>
      <c r="I40" s="130"/>
      <c r="J40" s="130"/>
      <c r="K40" s="128"/>
      <c r="L40" s="130"/>
      <c r="M40" s="130"/>
      <c r="AB40" s="130"/>
      <c r="AC40" s="130"/>
      <c r="AD40" s="130"/>
      <c r="AE40" s="130"/>
      <c r="AG40" s="127"/>
      <c r="AH40" s="130"/>
      <c r="AK40" s="127"/>
    </row>
    <row r="41" spans="1:37" ht="15" customHeight="1">
      <c r="A41" s="124"/>
      <c r="B41" s="128"/>
      <c r="C41" s="128"/>
      <c r="D41" s="126"/>
      <c r="E41" s="129"/>
      <c r="F41" s="130"/>
      <c r="G41" s="130"/>
      <c r="H41" s="130"/>
      <c r="I41" s="130"/>
      <c r="J41" s="130"/>
      <c r="K41" s="130"/>
      <c r="L41" s="130"/>
      <c r="M41" s="130"/>
      <c r="N41" s="130"/>
      <c r="O41" s="130"/>
      <c r="P41" s="130"/>
      <c r="Q41" s="130"/>
      <c r="R41" s="130"/>
      <c r="S41" s="130"/>
      <c r="T41" s="130"/>
      <c r="U41" s="130"/>
      <c r="V41" s="130"/>
      <c r="W41" s="130"/>
      <c r="X41" s="130"/>
      <c r="Y41" s="130"/>
      <c r="Z41" s="130"/>
      <c r="AA41" s="130"/>
      <c r="AG41" s="134"/>
      <c r="AH41" s="133"/>
      <c r="AK41" s="127"/>
    </row>
    <row r="42" spans="1:37" ht="15" customHeight="1">
      <c r="A42" s="124"/>
      <c r="B42" s="128"/>
      <c r="C42" s="128"/>
      <c r="D42" s="126"/>
      <c r="E42" s="129"/>
      <c r="F42" s="130"/>
      <c r="G42" s="130"/>
      <c r="H42" s="130"/>
      <c r="I42" s="130"/>
      <c r="J42" s="130"/>
      <c r="K42" s="130"/>
      <c r="L42" s="130"/>
      <c r="M42" s="130"/>
      <c r="N42" s="130"/>
      <c r="O42" s="130"/>
      <c r="P42" s="130"/>
      <c r="Q42" s="130"/>
      <c r="R42" s="130"/>
      <c r="S42" s="130"/>
      <c r="T42" s="130"/>
      <c r="U42" s="130"/>
      <c r="V42" s="130"/>
      <c r="W42" s="130"/>
      <c r="X42" s="130"/>
      <c r="Y42" s="130"/>
      <c r="Z42" s="130"/>
      <c r="AA42" s="130"/>
      <c r="AG42" s="134"/>
      <c r="AH42" s="133"/>
      <c r="AK42" s="127"/>
    </row>
    <row r="43" spans="1:37" ht="15" customHeight="1">
      <c r="A43" s="124"/>
      <c r="B43" s="128"/>
      <c r="C43" s="128"/>
      <c r="D43" s="126"/>
      <c r="E43" s="129"/>
      <c r="F43" s="130"/>
      <c r="G43" s="130"/>
      <c r="H43" s="130"/>
      <c r="I43" s="130"/>
      <c r="J43" s="130"/>
      <c r="K43" s="130"/>
      <c r="L43" s="130"/>
      <c r="M43" s="130"/>
      <c r="N43" s="130"/>
      <c r="O43" s="130"/>
      <c r="P43" s="130"/>
      <c r="Q43" s="130"/>
      <c r="R43" s="130"/>
      <c r="S43" s="130"/>
      <c r="T43" s="130"/>
      <c r="U43" s="130"/>
      <c r="V43" s="130"/>
      <c r="W43" s="130"/>
      <c r="X43" s="130"/>
      <c r="Y43" s="130"/>
      <c r="Z43" s="130"/>
      <c r="AA43" s="130"/>
      <c r="AG43" s="134"/>
      <c r="AH43" s="133"/>
      <c r="AK43" s="127"/>
    </row>
    <row r="44" spans="1:37" ht="15" customHeight="1">
      <c r="A44" s="124"/>
      <c r="B44" s="128"/>
      <c r="C44" s="128"/>
      <c r="D44" s="126"/>
      <c r="E44" s="129"/>
      <c r="F44" s="130"/>
      <c r="G44" s="130"/>
      <c r="H44" s="130"/>
      <c r="I44" s="130"/>
      <c r="J44" s="130"/>
      <c r="K44" s="130"/>
      <c r="L44" s="130"/>
      <c r="M44" s="130"/>
      <c r="N44" s="130"/>
      <c r="O44" s="130"/>
      <c r="P44" s="130"/>
      <c r="Q44" s="130"/>
      <c r="R44" s="130"/>
      <c r="S44" s="130"/>
      <c r="T44" s="130"/>
      <c r="U44" s="130"/>
      <c r="V44" s="130"/>
      <c r="W44" s="130"/>
      <c r="X44" s="130"/>
      <c r="Y44" s="130"/>
      <c r="Z44" s="130"/>
      <c r="AA44" s="130"/>
      <c r="AB44" s="130"/>
      <c r="AC44" s="130"/>
      <c r="AD44" s="130"/>
      <c r="AE44" s="130"/>
      <c r="AF44" s="130"/>
      <c r="AG44" s="127"/>
      <c r="AH44" s="130"/>
      <c r="AI44" s="131"/>
      <c r="AJ44" s="128"/>
      <c r="AK44" s="127"/>
    </row>
    <row r="45" spans="1:37" ht="15" customHeight="1">
      <c r="A45" s="141"/>
      <c r="B45" s="142"/>
      <c r="C45" s="142"/>
      <c r="D45" s="143"/>
      <c r="E45" s="144"/>
      <c r="F45" s="144"/>
      <c r="G45" s="144"/>
      <c r="H45" s="144"/>
      <c r="I45" s="144"/>
      <c r="J45" s="144"/>
      <c r="K45" s="144"/>
      <c r="L45" s="144"/>
      <c r="M45" s="144"/>
      <c r="N45" s="144"/>
      <c r="O45" s="144"/>
      <c r="P45" s="144"/>
      <c r="Q45" s="144"/>
      <c r="R45" s="144"/>
      <c r="S45" s="144"/>
      <c r="T45" s="144"/>
      <c r="U45" s="144"/>
      <c r="V45" s="144"/>
      <c r="W45" s="144"/>
      <c r="X45" s="144"/>
      <c r="Y45" s="144"/>
      <c r="Z45" s="144"/>
      <c r="AA45" s="144"/>
      <c r="AB45" s="144"/>
      <c r="AC45" s="144"/>
      <c r="AD45" s="144"/>
      <c r="AE45" s="144"/>
      <c r="AF45" s="144"/>
      <c r="AG45" s="145"/>
      <c r="AH45" s="144"/>
      <c r="AI45" s="146"/>
      <c r="AJ45" s="142"/>
      <c r="AK45" s="145"/>
    </row>
    <row r="46" spans="1:37" ht="15" customHeight="1"/>
    <row r="47" spans="1:37" ht="15" customHeight="1"/>
    <row r="48" spans="1:37" ht="15" customHeight="1"/>
    <row r="49" ht="15" customHeight="1"/>
    <row r="50" ht="15" customHeight="1"/>
    <row r="51" ht="15" customHeight="1"/>
    <row r="52" ht="15" customHeight="1"/>
    <row r="53" ht="15" customHeight="1"/>
    <row r="54" ht="15" customHeight="1"/>
    <row r="55" ht="15" customHeight="1"/>
    <row r="56" ht="19.899999999999999" customHeight="1"/>
    <row r="57" ht="19.899999999999999" customHeight="1"/>
    <row r="58" ht="19.899999999999999" customHeight="1"/>
    <row r="59" ht="19.899999999999999" customHeight="1"/>
    <row r="60" ht="19.899999999999999" customHeight="1"/>
    <row r="61" ht="19.899999999999999" customHeight="1"/>
    <row r="62" ht="19.899999999999999" customHeight="1"/>
    <row r="63" ht="19.899999999999999" customHeight="1"/>
    <row r="64" ht="19.899999999999999" customHeight="1"/>
    <row r="65" ht="19.899999999999999" customHeight="1"/>
    <row r="66" ht="19.899999999999999" customHeight="1"/>
    <row r="67" ht="19.899999999999999" customHeight="1"/>
    <row r="68" ht="19.899999999999999" customHeight="1"/>
    <row r="69" ht="19.899999999999999" customHeight="1"/>
    <row r="70" ht="19.899999999999999" customHeight="1"/>
    <row r="71" ht="19.899999999999999" customHeight="1"/>
    <row r="72" ht="19.899999999999999" customHeight="1"/>
    <row r="73" ht="19.899999999999999" customHeight="1"/>
    <row r="74" ht="19.899999999999999" customHeight="1"/>
    <row r="75" ht="19.899999999999999" customHeight="1"/>
    <row r="76" ht="19.899999999999999" customHeight="1"/>
    <row r="77" ht="19.899999999999999" customHeight="1"/>
    <row r="78" ht="19.899999999999999" customHeight="1"/>
    <row r="79" ht="19.899999999999999" customHeight="1"/>
    <row r="80" ht="19.899999999999999" customHeight="1"/>
    <row r="81" ht="19.899999999999999" customHeight="1"/>
    <row r="82" ht="19.899999999999999" customHeight="1"/>
    <row r="83" ht="19.899999999999999" customHeight="1"/>
    <row r="84" ht="19.899999999999999" customHeight="1"/>
    <row r="85" ht="19.899999999999999" customHeight="1"/>
    <row r="86" ht="19.899999999999999" customHeight="1"/>
    <row r="87" ht="19.899999999999999" customHeight="1"/>
    <row r="88" ht="19.899999999999999" customHeight="1"/>
    <row r="89" ht="19.899999999999999" customHeight="1"/>
    <row r="90" ht="19.899999999999999" customHeight="1"/>
    <row r="91" ht="19.899999999999999" customHeight="1"/>
    <row r="92" ht="19.899999999999999" customHeight="1"/>
    <row r="93" ht="19.899999999999999" customHeight="1"/>
    <row r="94" ht="19.899999999999999" customHeight="1"/>
    <row r="95" ht="19.899999999999999" customHeight="1"/>
    <row r="96" ht="19.899999999999999" customHeight="1"/>
    <row r="97" ht="19.899999999999999" customHeight="1"/>
    <row r="98" ht="19.899999999999999" customHeight="1"/>
    <row r="99" ht="19.899999999999999" customHeight="1"/>
    <row r="100" ht="19.899999999999999" customHeight="1"/>
    <row r="101" ht="19.899999999999999" customHeight="1"/>
    <row r="102" ht="19.899999999999999" customHeight="1"/>
    <row r="103" ht="19.899999999999999" customHeight="1"/>
    <row r="104" ht="19.899999999999999" customHeight="1"/>
    <row r="105" ht="19.899999999999999" customHeight="1"/>
    <row r="106" ht="19.899999999999999" customHeight="1"/>
    <row r="107" ht="19.899999999999999" customHeight="1"/>
    <row r="108" ht="19.899999999999999" customHeight="1"/>
    <row r="109" ht="19.899999999999999" customHeight="1"/>
    <row r="110" ht="19.899999999999999" customHeight="1"/>
    <row r="111" ht="19.899999999999999" customHeight="1"/>
    <row r="112" ht="19.899999999999999" customHeight="1"/>
    <row r="113" ht="19.899999999999999" customHeight="1"/>
    <row r="114" ht="19.899999999999999" customHeight="1"/>
    <row r="115" ht="19.899999999999999" customHeight="1"/>
    <row r="116" ht="19.899999999999999" customHeight="1"/>
    <row r="117" ht="19.899999999999999" customHeight="1"/>
    <row r="118" ht="19.899999999999999" customHeight="1"/>
    <row r="119" ht="19.899999999999999" customHeight="1"/>
    <row r="120" ht="19.899999999999999" customHeight="1"/>
    <row r="121" ht="19.899999999999999" customHeight="1"/>
    <row r="122" ht="19.899999999999999" customHeight="1"/>
    <row r="123" ht="19.899999999999999" customHeight="1"/>
    <row r="124" ht="19.899999999999999" customHeight="1"/>
    <row r="125" ht="19.899999999999999" customHeight="1"/>
    <row r="126" ht="19.899999999999999" customHeight="1"/>
    <row r="127" ht="19.899999999999999" customHeight="1"/>
    <row r="128" ht="19.899999999999999" customHeight="1"/>
    <row r="129" ht="19.899999999999999" customHeight="1"/>
    <row r="130" ht="19.899999999999999" customHeight="1"/>
    <row r="131" ht="19.899999999999999" customHeight="1"/>
    <row r="132" ht="19.899999999999999" customHeight="1"/>
    <row r="133" ht="19.899999999999999" customHeight="1"/>
    <row r="134" ht="19.899999999999999" customHeight="1"/>
    <row r="135" ht="19.899999999999999" customHeight="1"/>
    <row r="136" ht="19.899999999999999" customHeight="1"/>
    <row r="137" ht="19.899999999999999" customHeight="1"/>
    <row r="138" ht="19.899999999999999" customHeight="1"/>
    <row r="139" ht="19.899999999999999" customHeight="1"/>
    <row r="140" ht="19.899999999999999" customHeight="1"/>
    <row r="141" ht="19.899999999999999" customHeight="1"/>
    <row r="142" ht="19.899999999999999" customHeight="1"/>
    <row r="143" ht="19.899999999999999" customHeight="1"/>
    <row r="144" ht="19.899999999999999" customHeight="1"/>
    <row r="145" ht="19.899999999999999" customHeight="1"/>
    <row r="146" ht="19.899999999999999" customHeight="1"/>
    <row r="147" ht="19.899999999999999" customHeight="1"/>
    <row r="148" ht="19.899999999999999" customHeight="1"/>
    <row r="149" ht="19.899999999999999" customHeight="1"/>
    <row r="150" ht="19.899999999999999" customHeight="1"/>
    <row r="151" ht="19.899999999999999" customHeight="1"/>
    <row r="152" ht="19.899999999999999" customHeight="1"/>
    <row r="153" ht="19.899999999999999" customHeight="1"/>
    <row r="154" ht="19.899999999999999" customHeight="1"/>
    <row r="155" ht="19.899999999999999" customHeight="1"/>
    <row r="156" ht="19.899999999999999" customHeight="1"/>
    <row r="157" ht="19.899999999999999" customHeight="1"/>
    <row r="158" ht="19.899999999999999" customHeight="1"/>
    <row r="159" ht="19.899999999999999" customHeight="1"/>
    <row r="160" ht="19.899999999999999" customHeight="1"/>
    <row r="161" ht="19.899999999999999" customHeight="1"/>
    <row r="162" ht="19.899999999999999" customHeight="1"/>
    <row r="163" ht="19.899999999999999" customHeight="1"/>
    <row r="164" ht="19.899999999999999" customHeight="1"/>
    <row r="165" ht="19.899999999999999" customHeight="1"/>
    <row r="166" ht="19.899999999999999" customHeight="1"/>
    <row r="167" ht="19.899999999999999" customHeight="1"/>
    <row r="168" ht="19.899999999999999" customHeight="1"/>
    <row r="169" ht="19.899999999999999" customHeight="1"/>
    <row r="170" ht="19.899999999999999" customHeight="1"/>
    <row r="171" ht="19.899999999999999" customHeight="1"/>
    <row r="172" ht="19.899999999999999" customHeight="1"/>
    <row r="173" ht="19.899999999999999" customHeight="1"/>
    <row r="174" ht="19.899999999999999" customHeight="1"/>
    <row r="175" ht="19.899999999999999" customHeight="1"/>
    <row r="176" ht="19.899999999999999" customHeight="1"/>
    <row r="177" ht="19.899999999999999" customHeight="1"/>
    <row r="178" ht="19.899999999999999" customHeight="1"/>
    <row r="179" ht="19.899999999999999" customHeight="1"/>
    <row r="180" ht="19.899999999999999" customHeight="1"/>
    <row r="181" ht="19.899999999999999" customHeight="1"/>
    <row r="182" ht="19.899999999999999" customHeight="1"/>
    <row r="183" ht="19.899999999999999" customHeight="1"/>
    <row r="184" ht="19.899999999999999" customHeight="1"/>
    <row r="185" ht="19.899999999999999" customHeight="1"/>
    <row r="186" ht="19.899999999999999" customHeight="1"/>
    <row r="187" ht="19.899999999999999" customHeight="1"/>
    <row r="188" ht="19.899999999999999" customHeight="1"/>
    <row r="189" ht="19.899999999999999" customHeight="1"/>
    <row r="190" ht="19.899999999999999" customHeight="1"/>
    <row r="191" ht="19.899999999999999" customHeight="1"/>
    <row r="192" ht="19.899999999999999" customHeight="1"/>
    <row r="193" ht="19.899999999999999" customHeight="1"/>
    <row r="194" ht="19.899999999999999" customHeight="1"/>
    <row r="195" ht="19.899999999999999" customHeight="1"/>
    <row r="196" ht="19.899999999999999" customHeight="1"/>
    <row r="197" ht="19.899999999999999" customHeight="1"/>
    <row r="198" ht="19.899999999999999" customHeight="1"/>
    <row r="199" ht="19.899999999999999" customHeight="1"/>
    <row r="200" ht="19.899999999999999" customHeight="1"/>
    <row r="201" ht="19.899999999999999" customHeight="1"/>
    <row r="202" ht="19.899999999999999" customHeight="1"/>
    <row r="203" ht="19.899999999999999" customHeight="1"/>
    <row r="204" ht="19.899999999999999" customHeight="1"/>
    <row r="205" ht="19.899999999999999" customHeight="1"/>
    <row r="206" ht="19.899999999999999" customHeight="1"/>
    <row r="207" ht="19.899999999999999" customHeight="1"/>
    <row r="208" ht="19.899999999999999" customHeight="1"/>
    <row r="209" ht="19.899999999999999" customHeight="1"/>
    <row r="210" ht="19.899999999999999" customHeight="1"/>
    <row r="211" ht="19.899999999999999" customHeight="1"/>
    <row r="212" ht="19.899999999999999" customHeight="1"/>
    <row r="213" ht="19.899999999999999" customHeight="1"/>
    <row r="214" ht="19.899999999999999" customHeight="1"/>
    <row r="215" ht="19.899999999999999" customHeight="1"/>
    <row r="216" ht="19.899999999999999" customHeight="1"/>
    <row r="217" ht="19.899999999999999" customHeight="1"/>
    <row r="218" ht="19.899999999999999" customHeight="1"/>
    <row r="219" ht="19.899999999999999" customHeight="1"/>
    <row r="220" ht="19.899999999999999" customHeight="1"/>
    <row r="221" ht="19.899999999999999" customHeight="1"/>
    <row r="222" ht="19.899999999999999" customHeight="1"/>
    <row r="223" ht="19.899999999999999" customHeight="1"/>
    <row r="224" ht="19.899999999999999" customHeight="1"/>
    <row r="225" ht="19.899999999999999" customHeight="1"/>
    <row r="226" ht="19.899999999999999" customHeight="1"/>
    <row r="227" ht="19.899999999999999" customHeight="1"/>
    <row r="228" ht="19.899999999999999" customHeight="1"/>
    <row r="229" ht="19.899999999999999" customHeight="1"/>
    <row r="230" ht="19.899999999999999" customHeight="1"/>
    <row r="231" ht="19.899999999999999" customHeight="1"/>
    <row r="232" ht="19.899999999999999" customHeight="1"/>
    <row r="233" ht="19.899999999999999" customHeight="1"/>
    <row r="234" ht="19.899999999999999" customHeight="1"/>
    <row r="235" ht="19.899999999999999" customHeight="1"/>
    <row r="236" ht="19.899999999999999" customHeight="1"/>
    <row r="237" ht="19.899999999999999" customHeight="1"/>
    <row r="238" ht="19.899999999999999" customHeight="1"/>
    <row r="239" ht="19.899999999999999" customHeight="1"/>
    <row r="240" ht="19.899999999999999" customHeight="1"/>
    <row r="241" ht="19.899999999999999" customHeight="1"/>
    <row r="242" ht="19.899999999999999" customHeight="1"/>
    <row r="243" ht="19.899999999999999" customHeight="1"/>
    <row r="244" ht="19.899999999999999" customHeight="1"/>
    <row r="245" ht="19.899999999999999" customHeight="1"/>
    <row r="246" ht="19.899999999999999" customHeight="1"/>
    <row r="247" ht="19.899999999999999" customHeight="1"/>
    <row r="248" ht="19.899999999999999" customHeight="1"/>
    <row r="249" ht="19.899999999999999" customHeight="1"/>
    <row r="250" ht="19.899999999999999" customHeight="1"/>
    <row r="251" ht="19.899999999999999" customHeight="1"/>
    <row r="252" ht="19.899999999999999" customHeight="1"/>
    <row r="253" ht="19.899999999999999" customHeight="1"/>
    <row r="254" ht="19.899999999999999" customHeight="1"/>
    <row r="255" ht="19.899999999999999" customHeight="1"/>
    <row r="256" ht="19.899999999999999" customHeight="1"/>
    <row r="257" ht="19.899999999999999" customHeight="1"/>
    <row r="258" ht="19.899999999999999" customHeight="1"/>
    <row r="259" ht="19.899999999999999" customHeight="1"/>
    <row r="260" ht="19.899999999999999" customHeight="1"/>
    <row r="261" ht="19.899999999999999" customHeight="1"/>
    <row r="262" ht="19.899999999999999" customHeight="1"/>
    <row r="263" ht="19.899999999999999" customHeight="1"/>
    <row r="264" ht="19.899999999999999" customHeight="1"/>
    <row r="265" ht="19.899999999999999" customHeight="1"/>
    <row r="266" ht="19.899999999999999" customHeight="1"/>
    <row r="267" ht="19.899999999999999" customHeight="1"/>
    <row r="268" ht="19.899999999999999" customHeight="1"/>
    <row r="269" ht="19.899999999999999" customHeight="1"/>
  </sheetData>
  <mergeCells count="45">
    <mergeCell ref="F39:H39"/>
    <mergeCell ref="J39:L39"/>
    <mergeCell ref="O30:Q30"/>
    <mergeCell ref="S30:U30"/>
    <mergeCell ref="X30:Z30"/>
    <mergeCell ref="G33:I33"/>
    <mergeCell ref="K33:M33"/>
    <mergeCell ref="P33:Q33"/>
    <mergeCell ref="S33:U33"/>
    <mergeCell ref="Y33:AA33"/>
    <mergeCell ref="F36:H36"/>
    <mergeCell ref="K36:M36"/>
    <mergeCell ref="O36:Q36"/>
    <mergeCell ref="U36:W36"/>
    <mergeCell ref="Y36:AA36"/>
    <mergeCell ref="F22:H22"/>
    <mergeCell ref="J22:M22"/>
    <mergeCell ref="F26:H26"/>
    <mergeCell ref="J26:L26"/>
    <mergeCell ref="F30:H30"/>
    <mergeCell ref="J30:L30"/>
    <mergeCell ref="K18:L18"/>
    <mergeCell ref="N18:O18"/>
    <mergeCell ref="S18:U18"/>
    <mergeCell ref="W18:Y18"/>
    <mergeCell ref="K19:L19"/>
    <mergeCell ref="N19:O19"/>
    <mergeCell ref="S19:U19"/>
    <mergeCell ref="W19:Y19"/>
    <mergeCell ref="N4:P4"/>
    <mergeCell ref="V4:X4"/>
    <mergeCell ref="Z6:AB11"/>
    <mergeCell ref="Z12:AB13"/>
    <mergeCell ref="Q4:U4"/>
    <mergeCell ref="G15:I15"/>
    <mergeCell ref="K15:M15"/>
    <mergeCell ref="Q15:S15"/>
    <mergeCell ref="U15:W15"/>
    <mergeCell ref="Y15:AA15"/>
    <mergeCell ref="A1:C1"/>
    <mergeCell ref="D1:AG1"/>
    <mergeCell ref="AH1:AK1"/>
    <mergeCell ref="V3:W3"/>
    <mergeCell ref="X3:AA3"/>
    <mergeCell ref="AB3:AC3"/>
  </mergeCells>
  <phoneticPr fontId="84" type="noConversion"/>
  <pageMargins left="0.75" right="0.75" top="1" bottom="1" header="0.5" footer="0.5"/>
  <pageSetup paperSize="9" orientation="portrait" r:id="rId1"/>
  <headerFooter alignWithMargins="0"/>
  <drawing r:id="rId2"/>
  <legacyDrawing r:id="rId3"/>
  <oleObjects>
    <mc:AlternateContent xmlns:mc="http://schemas.openxmlformats.org/markup-compatibility/2006">
      <mc:Choice Requires="x14">
        <oleObject shapeId="11265" r:id="rId4">
          <objectPr defaultSize="0" autoLine="0" r:id="rId5">
            <anchor moveWithCells="1">
              <from>
                <xdr:col>40</xdr:col>
                <xdr:colOff>95250</xdr:colOff>
                <xdr:row>2</xdr:row>
                <xdr:rowOff>104775</xdr:rowOff>
              </from>
              <to>
                <xdr:col>59</xdr:col>
                <xdr:colOff>47625</xdr:colOff>
                <xdr:row>12</xdr:row>
                <xdr:rowOff>180975</xdr:rowOff>
              </to>
            </anchor>
          </objectPr>
        </oleObject>
      </mc:Choice>
      <mc:Fallback>
        <oleObject shapeId="11265" r:id="rId4"/>
      </mc:Fallback>
    </mc:AlternateContent>
  </oleObjects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">
    <tabColor indexed="8"/>
  </sheetPr>
  <dimension ref="A1:BB53"/>
  <sheetViews>
    <sheetView view="pageBreakPreview" zoomScaleNormal="120" zoomScaleSheetLayoutView="100" workbookViewId="0">
      <selection activeCell="BD23" sqref="BD23"/>
    </sheetView>
  </sheetViews>
  <sheetFormatPr defaultRowHeight="13.5"/>
  <cols>
    <col min="1" max="7" width="1.44140625" style="115" customWidth="1"/>
    <col min="8" max="48" width="1.33203125" style="115" customWidth="1"/>
    <col min="49" max="53" width="1.44140625" style="115" customWidth="1"/>
    <col min="54" max="54" width="0.77734375" style="115" customWidth="1"/>
    <col min="55" max="16384" width="8.88671875" style="115"/>
  </cols>
  <sheetData>
    <row r="1" spans="1:54" customFormat="1" ht="17.100000000000001" customHeight="1">
      <c r="A1" s="30" t="s">
        <v>134</v>
      </c>
      <c r="B1" s="31"/>
      <c r="C1" s="31"/>
      <c r="D1" s="31"/>
      <c r="E1" s="31"/>
      <c r="F1" s="32"/>
      <c r="G1" s="32"/>
      <c r="H1" s="32"/>
      <c r="I1" s="32"/>
      <c r="J1" s="32"/>
      <c r="K1" s="32"/>
      <c r="L1" s="33"/>
      <c r="M1" s="33"/>
      <c r="N1" s="32"/>
      <c r="O1" s="32"/>
      <c r="P1" s="32"/>
      <c r="Q1" s="32"/>
      <c r="R1" s="32"/>
      <c r="S1" s="32"/>
      <c r="T1" s="32"/>
      <c r="U1" s="32"/>
      <c r="V1" s="556" t="s">
        <v>129</v>
      </c>
      <c r="W1" s="556"/>
      <c r="X1" s="556"/>
      <c r="Y1" s="556"/>
      <c r="Z1" s="556"/>
      <c r="AA1" s="556"/>
      <c r="AB1" s="556"/>
      <c r="AC1" s="556"/>
      <c r="AD1" s="557">
        <v>0.4</v>
      </c>
      <c r="AE1" s="557"/>
      <c r="AF1" s="34" t="s">
        <v>9</v>
      </c>
      <c r="AG1" s="557">
        <v>0.4</v>
      </c>
      <c r="AH1" s="557"/>
      <c r="AI1" s="558"/>
      <c r="AJ1" s="558"/>
      <c r="AK1" s="558"/>
      <c r="AL1" s="558"/>
      <c r="AM1" s="558"/>
      <c r="AN1" s="558"/>
      <c r="AO1" s="558"/>
      <c r="AP1" s="558"/>
      <c r="AQ1" s="558"/>
      <c r="AR1" s="558"/>
      <c r="AS1" s="558"/>
      <c r="AT1" s="559"/>
      <c r="AU1" s="559"/>
      <c r="AV1" s="559"/>
      <c r="AW1" s="559"/>
      <c r="AX1" s="559"/>
      <c r="AY1" s="559"/>
      <c r="AZ1" s="559"/>
      <c r="BA1" s="559"/>
      <c r="BB1" s="560"/>
    </row>
    <row r="2" spans="1:54" customFormat="1" ht="11.25" customHeight="1">
      <c r="A2" s="35"/>
      <c r="B2" s="36"/>
      <c r="C2" s="36"/>
      <c r="D2" s="36"/>
      <c r="E2" s="36"/>
      <c r="F2" s="37"/>
      <c r="G2" s="38"/>
      <c r="H2" s="38"/>
      <c r="I2" s="38"/>
      <c r="J2" s="38"/>
      <c r="K2" s="38"/>
      <c r="L2" s="39"/>
      <c r="M2" s="39"/>
      <c r="N2" s="38"/>
      <c r="O2" s="38"/>
      <c r="P2" s="38"/>
      <c r="Q2" s="38"/>
      <c r="R2" s="38"/>
      <c r="S2" s="38"/>
      <c r="T2" s="38"/>
      <c r="U2" s="38"/>
      <c r="V2" s="40"/>
      <c r="W2" s="40"/>
      <c r="X2" s="40"/>
      <c r="Y2" s="40"/>
      <c r="Z2" s="40"/>
      <c r="AA2" s="40"/>
      <c r="AB2" s="40"/>
      <c r="AC2" s="40"/>
      <c r="AD2" s="41"/>
      <c r="AE2" s="41"/>
      <c r="AF2" s="42"/>
      <c r="AG2" s="41"/>
      <c r="AH2" s="41"/>
      <c r="AI2" s="43"/>
      <c r="AJ2" s="43"/>
      <c r="AK2" s="43"/>
      <c r="AL2" s="43"/>
      <c r="AM2" s="43"/>
      <c r="AN2" s="43"/>
      <c r="AO2" s="43"/>
      <c r="AP2" s="43"/>
      <c r="AQ2" s="43"/>
      <c r="AR2" s="43"/>
      <c r="AS2" s="43"/>
      <c r="AT2" s="44"/>
      <c r="AU2" s="44"/>
      <c r="AV2" s="44"/>
      <c r="AW2" s="44"/>
      <c r="AX2" s="44"/>
      <c r="AY2" s="44"/>
      <c r="AZ2" s="44"/>
      <c r="BA2" s="45"/>
      <c r="BB2" s="46"/>
    </row>
    <row r="3" spans="1:54" customFormat="1" ht="11.45" customHeight="1">
      <c r="A3" s="35"/>
      <c r="B3" s="47"/>
      <c r="C3" s="47"/>
      <c r="D3" s="47"/>
      <c r="E3" s="47"/>
      <c r="F3" s="47"/>
      <c r="G3" s="47"/>
      <c r="H3" s="47"/>
      <c r="I3" s="47"/>
      <c r="J3" s="47"/>
      <c r="K3" s="47"/>
      <c r="L3" s="47"/>
      <c r="M3" s="47"/>
      <c r="N3" s="47"/>
      <c r="O3" s="47"/>
      <c r="P3" s="47"/>
      <c r="Q3" s="47"/>
      <c r="R3" s="47"/>
      <c r="S3" s="47"/>
      <c r="T3" s="47"/>
      <c r="U3" s="47"/>
      <c r="V3" s="47"/>
      <c r="W3" s="47"/>
      <c r="X3" s="47"/>
      <c r="Y3" s="47"/>
      <c r="Z3" s="47"/>
      <c r="AA3" s="47"/>
      <c r="AB3" s="47"/>
      <c r="AC3" s="47"/>
      <c r="AD3" s="47"/>
      <c r="AE3" s="47"/>
      <c r="AF3" s="47"/>
      <c r="AG3" s="47"/>
      <c r="AH3" s="47"/>
      <c r="AI3" s="47"/>
      <c r="AJ3" s="47"/>
      <c r="AK3" s="47"/>
      <c r="AL3" s="47"/>
      <c r="AM3" s="47"/>
      <c r="AN3" s="47"/>
      <c r="AO3" s="47"/>
      <c r="AP3" s="47"/>
      <c r="AQ3" s="561" t="s">
        <v>167</v>
      </c>
      <c r="AR3" s="561"/>
      <c r="AS3" s="561"/>
      <c r="AT3" s="561"/>
      <c r="AU3" s="561"/>
      <c r="AV3" s="561"/>
      <c r="AW3" s="561"/>
      <c r="AX3" s="561"/>
      <c r="AY3" s="561"/>
      <c r="AZ3" s="48"/>
      <c r="BA3" s="47"/>
      <c r="BB3" s="49"/>
    </row>
    <row r="4" spans="1:54" customFormat="1" ht="11.45" customHeight="1">
      <c r="A4" s="35"/>
      <c r="B4" s="47"/>
      <c r="C4" s="47"/>
      <c r="D4" s="47"/>
      <c r="E4" s="47"/>
      <c r="F4" s="47"/>
      <c r="G4" s="47"/>
      <c r="H4" s="47"/>
      <c r="I4" s="47"/>
      <c r="J4" s="47"/>
      <c r="K4" s="47"/>
      <c r="L4" s="47"/>
      <c r="M4" s="47"/>
      <c r="N4" s="50">
        <f>F6+K6+N6+S6+W6</f>
        <v>2.1</v>
      </c>
      <c r="O4" s="51"/>
      <c r="P4" s="51"/>
      <c r="Q4" s="51"/>
      <c r="R4" s="51"/>
      <c r="S4" s="47"/>
      <c r="T4" s="47"/>
      <c r="U4" s="47"/>
      <c r="V4" s="47"/>
      <c r="W4" s="47"/>
      <c r="X4" s="47"/>
      <c r="Y4" s="47"/>
      <c r="Z4" s="47"/>
      <c r="AA4" s="47"/>
      <c r="AB4" s="47"/>
      <c r="AC4" s="47"/>
      <c r="AD4" s="47"/>
      <c r="AE4" s="47"/>
      <c r="AF4" s="47"/>
      <c r="AG4" s="47"/>
      <c r="AH4" s="47"/>
      <c r="AI4" s="47"/>
      <c r="AJ4" s="47"/>
      <c r="AK4" s="47"/>
      <c r="AL4" s="47"/>
      <c r="AM4" s="47"/>
      <c r="AN4" s="47"/>
      <c r="AO4" s="47"/>
      <c r="AP4" s="543" t="s">
        <v>156</v>
      </c>
      <c r="AQ4" s="543"/>
      <c r="AR4" s="543"/>
      <c r="AS4" s="543"/>
      <c r="AT4" s="543"/>
      <c r="AU4" s="543"/>
      <c r="AV4" s="539">
        <f>AD1</f>
        <v>0.4</v>
      </c>
      <c r="AW4" s="539"/>
      <c r="AX4" s="539"/>
      <c r="AY4" s="52" t="s">
        <v>15</v>
      </c>
      <c r="AZ4" s="52"/>
      <c r="BA4" s="47"/>
      <c r="BB4" s="49"/>
    </row>
    <row r="5" spans="1:54" customFormat="1" ht="11.45" customHeight="1">
      <c r="A5" s="35"/>
      <c r="B5" s="47"/>
      <c r="C5" s="47"/>
      <c r="D5" s="47"/>
      <c r="E5" s="47"/>
      <c r="F5" s="47"/>
      <c r="G5" s="47"/>
      <c r="H5" s="47"/>
      <c r="I5" s="47"/>
      <c r="J5" s="47"/>
      <c r="K5" s="47"/>
      <c r="L5" s="47"/>
      <c r="M5" s="47"/>
      <c r="N5" s="47"/>
      <c r="O5" s="47"/>
      <c r="P5" s="47"/>
      <c r="Q5" s="47"/>
      <c r="R5" s="47"/>
      <c r="S5" s="47"/>
      <c r="T5" s="47"/>
      <c r="U5" s="47"/>
      <c r="V5" s="47"/>
      <c r="W5" s="47"/>
      <c r="X5" s="47"/>
      <c r="Y5" s="47"/>
      <c r="Z5" s="47"/>
      <c r="AA5" s="47"/>
      <c r="AB5" s="47"/>
      <c r="AC5" s="47"/>
      <c r="AD5" s="47"/>
      <c r="AE5" s="47"/>
      <c r="AF5" s="47"/>
      <c r="AG5" s="47"/>
      <c r="AH5" s="47"/>
      <c r="AI5" s="47"/>
      <c r="AJ5" s="47"/>
      <c r="AK5" s="47"/>
      <c r="AL5" s="47"/>
      <c r="AM5" s="47"/>
      <c r="AN5" s="47"/>
      <c r="AO5" s="47"/>
      <c r="AP5" s="543" t="s">
        <v>159</v>
      </c>
      <c r="AQ5" s="543"/>
      <c r="AR5" s="543"/>
      <c r="AS5" s="543"/>
      <c r="AT5" s="543"/>
      <c r="AU5" s="543"/>
      <c r="AV5" s="539">
        <f>AG1</f>
        <v>0.4</v>
      </c>
      <c r="AW5" s="539"/>
      <c r="AX5" s="539"/>
      <c r="AY5" s="52" t="s">
        <v>15</v>
      </c>
      <c r="AZ5" s="52"/>
      <c r="BA5" s="47"/>
      <c r="BB5" s="49"/>
    </row>
    <row r="6" spans="1:54" customFormat="1" ht="11.45" customHeight="1">
      <c r="A6" s="35"/>
      <c r="B6" s="47"/>
      <c r="C6" s="47"/>
      <c r="D6" s="47"/>
      <c r="E6" s="47"/>
      <c r="F6" s="53">
        <f>(AG11*0.5)+I17</f>
        <v>0.70000000000000007</v>
      </c>
      <c r="G6" s="53"/>
      <c r="H6" s="53"/>
      <c r="I6" s="53"/>
      <c r="J6" s="54"/>
      <c r="K6" s="53">
        <f>AV6</f>
        <v>0.15</v>
      </c>
      <c r="L6" s="53"/>
      <c r="M6" s="53"/>
      <c r="N6" s="53">
        <f>AD1</f>
        <v>0.4</v>
      </c>
      <c r="O6" s="53"/>
      <c r="P6" s="53"/>
      <c r="Q6" s="53"/>
      <c r="R6" s="53"/>
      <c r="S6" s="53">
        <f>AV6</f>
        <v>0.15</v>
      </c>
      <c r="T6" s="55"/>
      <c r="U6" s="53"/>
      <c r="V6" s="54"/>
      <c r="W6" s="53">
        <f>(AG11*0.5)+U17</f>
        <v>0.70000000000000007</v>
      </c>
      <c r="X6" s="53"/>
      <c r="Y6" s="51"/>
      <c r="Z6" s="51"/>
      <c r="AA6" s="47"/>
      <c r="AB6" s="47"/>
      <c r="AC6" s="47"/>
      <c r="AD6" s="47"/>
      <c r="AE6" s="47"/>
      <c r="AF6" s="47"/>
      <c r="AG6" s="47"/>
      <c r="AH6" s="47"/>
      <c r="AI6" s="47"/>
      <c r="AJ6" s="47"/>
      <c r="AK6" s="47"/>
      <c r="AL6" s="47"/>
      <c r="AM6" s="47"/>
      <c r="AN6" s="47"/>
      <c r="AO6" s="47"/>
      <c r="AP6" s="543" t="s">
        <v>157</v>
      </c>
      <c r="AQ6" s="543"/>
      <c r="AR6" s="543"/>
      <c r="AS6" s="543"/>
      <c r="AT6" s="543"/>
      <c r="AU6" s="543"/>
      <c r="AV6" s="541">
        <v>0.15</v>
      </c>
      <c r="AW6" s="541"/>
      <c r="AX6" s="541"/>
      <c r="AY6" s="52" t="s">
        <v>15</v>
      </c>
      <c r="AZ6" s="52"/>
      <c r="BA6" s="47"/>
      <c r="BB6" s="49"/>
    </row>
    <row r="7" spans="1:54" customFormat="1" ht="11.45" customHeight="1">
      <c r="A7" s="35"/>
      <c r="B7" s="47"/>
      <c r="C7" s="47"/>
      <c r="D7" s="47"/>
      <c r="E7" s="47"/>
      <c r="F7" s="47"/>
      <c r="G7" s="47"/>
      <c r="H7" s="47"/>
      <c r="I7" s="47"/>
      <c r="J7" s="47"/>
      <c r="K7" s="47"/>
      <c r="L7" s="47"/>
      <c r="M7" s="47"/>
      <c r="N7" s="47"/>
      <c r="O7" s="47"/>
      <c r="P7" s="47"/>
      <c r="Q7" s="47"/>
      <c r="R7" s="47"/>
      <c r="S7" s="47"/>
      <c r="T7" s="47"/>
      <c r="U7" s="47"/>
      <c r="V7" s="47"/>
      <c r="W7" s="47"/>
      <c r="X7" s="47"/>
      <c r="Y7" s="47"/>
      <c r="Z7" s="47"/>
      <c r="AA7" s="47"/>
      <c r="AB7" s="47"/>
      <c r="AC7" s="47"/>
      <c r="AD7" s="47"/>
      <c r="AE7" s="47"/>
      <c r="AF7" s="47"/>
      <c r="AG7" s="47"/>
      <c r="AH7" s="47"/>
      <c r="AI7" s="47"/>
      <c r="AJ7" s="47"/>
      <c r="AK7" s="47"/>
      <c r="AL7" s="47"/>
      <c r="AM7" s="47"/>
      <c r="AN7" s="47"/>
      <c r="AO7" s="47"/>
      <c r="AP7" s="543" t="s">
        <v>160</v>
      </c>
      <c r="AQ7" s="543"/>
      <c r="AR7" s="543"/>
      <c r="AS7" s="543"/>
      <c r="AT7" s="543"/>
      <c r="AU7" s="543"/>
      <c r="AV7" s="541">
        <v>0.15</v>
      </c>
      <c r="AW7" s="541"/>
      <c r="AX7" s="541"/>
      <c r="AY7" s="52" t="s">
        <v>15</v>
      </c>
      <c r="AZ7" s="52"/>
      <c r="BA7" s="47"/>
      <c r="BB7" s="49"/>
    </row>
    <row r="8" spans="1:54" customFormat="1" ht="11.45" customHeight="1">
      <c r="A8" s="35"/>
      <c r="B8" s="47"/>
      <c r="C8" s="47"/>
      <c r="D8" s="47"/>
      <c r="E8" s="47"/>
      <c r="F8" s="47"/>
      <c r="G8" s="47"/>
      <c r="H8" s="47"/>
      <c r="I8" s="47"/>
      <c r="J8" s="47"/>
      <c r="K8" s="47"/>
      <c r="L8" s="47"/>
      <c r="M8" s="47"/>
      <c r="N8" s="47"/>
      <c r="O8" s="47"/>
      <c r="P8" s="47"/>
      <c r="Q8" s="47"/>
      <c r="R8" s="47"/>
      <c r="S8" s="47"/>
      <c r="T8" s="47"/>
      <c r="U8" s="47"/>
      <c r="V8" s="47"/>
      <c r="W8" s="47"/>
      <c r="X8" s="47"/>
      <c r="Y8" s="47"/>
      <c r="Z8" s="47"/>
      <c r="AA8" s="47"/>
      <c r="AB8" s="47"/>
      <c r="AC8" s="47"/>
      <c r="AD8" s="47"/>
      <c r="AE8" s="47"/>
      <c r="AF8" s="47"/>
      <c r="AG8" s="47"/>
      <c r="AH8" s="47"/>
      <c r="AI8" s="47"/>
      <c r="AJ8" s="47"/>
      <c r="AK8" s="47"/>
      <c r="AL8" s="47"/>
      <c r="AM8" s="47"/>
      <c r="AN8" s="47"/>
      <c r="AO8" s="47"/>
      <c r="AP8" s="543" t="s">
        <v>155</v>
      </c>
      <c r="AQ8" s="543"/>
      <c r="AR8" s="543"/>
      <c r="AS8" s="543"/>
      <c r="AT8" s="543"/>
      <c r="AU8" s="543"/>
      <c r="AV8" s="541">
        <v>0.15</v>
      </c>
      <c r="AW8" s="541"/>
      <c r="AX8" s="541"/>
      <c r="AY8" s="52" t="s">
        <v>15</v>
      </c>
      <c r="AZ8" s="52"/>
      <c r="BA8" s="47"/>
      <c r="BB8" s="49"/>
    </row>
    <row r="9" spans="1:54" customFormat="1" ht="11.45" customHeight="1">
      <c r="A9" s="35"/>
      <c r="B9" s="47"/>
      <c r="C9" s="47"/>
      <c r="D9" s="47"/>
      <c r="E9" s="47"/>
      <c r="F9" s="47"/>
      <c r="G9" s="47"/>
      <c r="H9" s="47"/>
      <c r="I9" s="47"/>
      <c r="J9" s="47"/>
      <c r="K9" s="47"/>
      <c r="L9" s="47"/>
      <c r="M9" s="47"/>
      <c r="N9" s="47"/>
      <c r="O9" s="47"/>
      <c r="P9" s="47"/>
      <c r="Q9" s="47"/>
      <c r="R9" s="47"/>
      <c r="S9" s="47"/>
      <c r="T9" s="47"/>
      <c r="U9" s="47"/>
      <c r="V9" s="47"/>
      <c r="W9" s="47"/>
      <c r="X9" s="47"/>
      <c r="Y9" s="47"/>
      <c r="Z9" s="47"/>
      <c r="AA9" s="47"/>
      <c r="AB9" s="47"/>
      <c r="AC9" s="47"/>
      <c r="AD9" s="47"/>
      <c r="AE9" s="47"/>
      <c r="AF9" s="47"/>
      <c r="AG9" s="47"/>
      <c r="AH9" s="47"/>
      <c r="AI9" s="47"/>
      <c r="AJ9" s="47"/>
      <c r="AK9" s="47"/>
      <c r="AL9" s="47"/>
      <c r="AM9" s="47"/>
      <c r="AN9" s="47"/>
      <c r="AO9" s="47"/>
      <c r="AP9" s="543" t="s">
        <v>125</v>
      </c>
      <c r="AQ9" s="543"/>
      <c r="AR9" s="543"/>
      <c r="AS9" s="543"/>
      <c r="AT9" s="543"/>
      <c r="AU9" s="543"/>
      <c r="AV9" s="541">
        <v>0.1</v>
      </c>
      <c r="AW9" s="541"/>
      <c r="AX9" s="541"/>
      <c r="AY9" s="52" t="s">
        <v>15</v>
      </c>
      <c r="AZ9" s="52"/>
      <c r="BA9" s="47"/>
      <c r="BB9" s="49"/>
    </row>
    <row r="10" spans="1:54" customFormat="1" ht="11.45" customHeight="1">
      <c r="A10" s="35"/>
      <c r="B10" s="47"/>
      <c r="C10" s="47"/>
      <c r="D10" s="47"/>
      <c r="E10" s="47"/>
      <c r="F10" s="47"/>
      <c r="G10" s="47"/>
      <c r="H10" s="47"/>
      <c r="I10" s="47"/>
      <c r="J10" s="47"/>
      <c r="K10" s="47"/>
      <c r="L10" s="47"/>
      <c r="M10" s="47"/>
      <c r="N10" s="47"/>
      <c r="O10" s="47"/>
      <c r="P10" s="47"/>
      <c r="Q10" s="47"/>
      <c r="R10" s="47"/>
      <c r="S10" s="47"/>
      <c r="T10" s="47"/>
      <c r="U10" s="47"/>
      <c r="V10" s="47"/>
      <c r="W10" s="47"/>
      <c r="X10" s="47"/>
      <c r="Y10" s="57"/>
      <c r="Z10" s="57"/>
      <c r="AA10" s="57"/>
      <c r="AB10" s="47"/>
      <c r="AC10" s="47"/>
      <c r="AD10" s="47"/>
      <c r="AE10" s="47"/>
      <c r="AF10" s="47"/>
      <c r="AG10" s="58"/>
      <c r="AH10" s="47"/>
      <c r="AI10" s="58"/>
      <c r="AJ10" s="542">
        <f>AV5</f>
        <v>0.4</v>
      </c>
      <c r="AK10" s="58"/>
      <c r="AL10" s="545">
        <f>AJ13+AJ10</f>
        <v>0.55000000000000004</v>
      </c>
      <c r="AM10" s="58"/>
      <c r="AN10" s="47"/>
      <c r="AO10" s="47"/>
      <c r="AP10" s="543"/>
      <c r="AQ10" s="543"/>
      <c r="AR10" s="543"/>
      <c r="AS10" s="543"/>
      <c r="AT10" s="543"/>
      <c r="AU10" s="543"/>
      <c r="AV10" s="544"/>
      <c r="AW10" s="544"/>
      <c r="AX10" s="544"/>
      <c r="AY10" s="553"/>
      <c r="AZ10" s="553"/>
      <c r="BA10" s="47"/>
      <c r="BB10" s="49"/>
    </row>
    <row r="11" spans="1:54" customFormat="1" ht="11.45" customHeight="1">
      <c r="A11" s="35"/>
      <c r="B11" s="47"/>
      <c r="C11" s="47"/>
      <c r="D11" s="47"/>
      <c r="E11" s="47"/>
      <c r="F11" s="47"/>
      <c r="G11" s="47"/>
      <c r="H11" s="47"/>
      <c r="I11" s="47"/>
      <c r="J11" s="47"/>
      <c r="K11" s="47"/>
      <c r="L11" s="47"/>
      <c r="M11" s="47"/>
      <c r="N11" s="47"/>
      <c r="O11" s="47"/>
      <c r="P11" s="47"/>
      <c r="Q11" s="47"/>
      <c r="R11" s="47"/>
      <c r="S11" s="47"/>
      <c r="T11" s="47"/>
      <c r="U11" s="47"/>
      <c r="V11" s="47"/>
      <c r="W11" s="47"/>
      <c r="X11" s="47"/>
      <c r="Y11" s="554" t="s">
        <v>25</v>
      </c>
      <c r="Z11" s="555"/>
      <c r="AA11" s="57"/>
      <c r="AB11" s="47"/>
      <c r="AC11" s="47"/>
      <c r="AD11" s="47"/>
      <c r="AE11" s="47"/>
      <c r="AF11" s="47"/>
      <c r="AG11" s="542">
        <f>AJ10+AJ13+AJ16</f>
        <v>0.60000000000000009</v>
      </c>
      <c r="AH11" s="47"/>
      <c r="AI11" s="58"/>
      <c r="AJ11" s="542"/>
      <c r="AK11" s="58"/>
      <c r="AL11" s="545"/>
      <c r="AM11" s="58"/>
      <c r="AN11" s="47"/>
      <c r="AO11" s="47"/>
      <c r="AP11" s="543"/>
      <c r="AQ11" s="543"/>
      <c r="AR11" s="543"/>
      <c r="AS11" s="543"/>
      <c r="AT11" s="543"/>
      <c r="AU11" s="543"/>
      <c r="AV11" s="544"/>
      <c r="AW11" s="544"/>
      <c r="AX11" s="544"/>
      <c r="AY11" s="553"/>
      <c r="AZ11" s="553"/>
      <c r="BA11" s="47"/>
      <c r="BB11" s="49"/>
    </row>
    <row r="12" spans="1:54" customFormat="1" ht="11.45" customHeight="1">
      <c r="A12" s="35"/>
      <c r="B12" s="47"/>
      <c r="C12" s="47"/>
      <c r="D12" s="47"/>
      <c r="E12" s="47"/>
      <c r="F12" s="47"/>
      <c r="G12" s="47"/>
      <c r="H12" s="47"/>
      <c r="I12" s="47"/>
      <c r="J12" s="47"/>
      <c r="K12" s="47"/>
      <c r="L12" s="47"/>
      <c r="M12" s="47"/>
      <c r="N12" s="47"/>
      <c r="O12" s="47"/>
      <c r="P12" s="47"/>
      <c r="Q12" s="47"/>
      <c r="R12" s="47"/>
      <c r="S12" s="47"/>
      <c r="T12" s="47"/>
      <c r="U12" s="47"/>
      <c r="V12" s="47"/>
      <c r="W12" s="47"/>
      <c r="X12" s="47"/>
      <c r="Y12" s="555"/>
      <c r="Z12" s="555"/>
      <c r="AA12" s="47"/>
      <c r="AB12" s="47"/>
      <c r="AC12" s="47"/>
      <c r="AD12" s="47"/>
      <c r="AE12" s="47"/>
      <c r="AF12" s="47"/>
      <c r="AG12" s="542"/>
      <c r="AH12" s="47"/>
      <c r="AI12" s="58"/>
      <c r="AJ12" s="542"/>
      <c r="AK12" s="58"/>
      <c r="AL12" s="545"/>
      <c r="AM12" s="58"/>
      <c r="AN12" s="47"/>
      <c r="AO12" s="47"/>
      <c r="AP12" s="543"/>
      <c r="AQ12" s="543"/>
      <c r="AR12" s="543"/>
      <c r="AS12" s="543"/>
      <c r="AT12" s="543"/>
      <c r="AU12" s="543"/>
      <c r="AV12" s="541"/>
      <c r="AW12" s="541"/>
      <c r="AX12" s="541"/>
      <c r="AY12" s="52"/>
      <c r="AZ12" s="52"/>
      <c r="BA12" s="47"/>
      <c r="BB12" s="49"/>
    </row>
    <row r="13" spans="1:54" customFormat="1" ht="11.45" customHeight="1">
      <c r="A13" s="35"/>
      <c r="B13" s="47"/>
      <c r="C13" s="47"/>
      <c r="D13" s="47"/>
      <c r="E13" s="47"/>
      <c r="F13" s="47"/>
      <c r="G13" s="47"/>
      <c r="H13" s="47"/>
      <c r="I13" s="47"/>
      <c r="J13" s="47"/>
      <c r="K13" s="47"/>
      <c r="L13" s="47"/>
      <c r="M13" s="47"/>
      <c r="N13" s="47"/>
      <c r="O13" s="47"/>
      <c r="P13" s="47"/>
      <c r="Q13" s="47"/>
      <c r="R13" s="47"/>
      <c r="S13" s="47"/>
      <c r="T13" s="47"/>
      <c r="U13" s="47"/>
      <c r="V13" s="47"/>
      <c r="W13" s="47"/>
      <c r="X13" s="47"/>
      <c r="Y13" s="47"/>
      <c r="Z13" s="47"/>
      <c r="AA13" s="47"/>
      <c r="AB13" s="47"/>
      <c r="AC13" s="47"/>
      <c r="AD13" s="47"/>
      <c r="AE13" s="47"/>
      <c r="AF13" s="47"/>
      <c r="AG13" s="542"/>
      <c r="AH13" s="47"/>
      <c r="AI13" s="58"/>
      <c r="AJ13" s="545">
        <f>AV8</f>
        <v>0.15</v>
      </c>
      <c r="AK13" s="58"/>
      <c r="AL13" s="545"/>
      <c r="AM13" s="58"/>
      <c r="AN13" s="47"/>
      <c r="AO13" s="47"/>
      <c r="AP13" s="47"/>
      <c r="AQ13" s="47"/>
      <c r="AR13" s="52"/>
      <c r="AS13" s="52"/>
      <c r="AT13" s="52"/>
      <c r="AU13" s="52"/>
      <c r="AV13" s="56"/>
      <c r="AW13" s="56"/>
      <c r="AX13" s="56"/>
      <c r="AY13" s="52"/>
      <c r="AZ13" s="52"/>
      <c r="BA13" s="47"/>
      <c r="BB13" s="49"/>
    </row>
    <row r="14" spans="1:54" customFormat="1" ht="11.45" customHeight="1">
      <c r="A14" s="35"/>
      <c r="B14" s="47"/>
      <c r="C14" s="47"/>
      <c r="D14" s="47"/>
      <c r="E14" s="47"/>
      <c r="F14" s="47"/>
      <c r="G14" s="47"/>
      <c r="H14" s="47"/>
      <c r="I14" s="47"/>
      <c r="J14" s="47"/>
      <c r="K14" s="47"/>
      <c r="L14" s="47"/>
      <c r="M14" s="47"/>
      <c r="N14" s="47"/>
      <c r="O14" s="47"/>
      <c r="P14" s="47"/>
      <c r="Q14" s="47"/>
      <c r="R14" s="47"/>
      <c r="S14" s="47"/>
      <c r="T14" s="47"/>
      <c r="U14" s="47"/>
      <c r="V14" s="47"/>
      <c r="W14" s="47"/>
      <c r="X14" s="47"/>
      <c r="Y14" s="47"/>
      <c r="Z14" s="47"/>
      <c r="AA14" s="47"/>
      <c r="AB14" s="47"/>
      <c r="AC14" s="47"/>
      <c r="AD14" s="47"/>
      <c r="AE14" s="47"/>
      <c r="AF14" s="47"/>
      <c r="AG14" s="58"/>
      <c r="AH14" s="47"/>
      <c r="AI14" s="58"/>
      <c r="AJ14" s="545"/>
      <c r="AK14" s="58"/>
      <c r="AL14" s="545"/>
      <c r="AM14" s="58"/>
      <c r="AN14" s="47"/>
      <c r="AO14" s="47"/>
      <c r="AP14" s="47"/>
      <c r="AQ14" s="47"/>
      <c r="AR14" s="52"/>
      <c r="AS14" s="52"/>
      <c r="AT14" s="52"/>
      <c r="AU14" s="52"/>
      <c r="AV14" s="56"/>
      <c r="AW14" s="56"/>
      <c r="AX14" s="56"/>
      <c r="AY14" s="52"/>
      <c r="AZ14" s="52"/>
      <c r="BA14" s="47"/>
      <c r="BB14" s="49"/>
    </row>
    <row r="15" spans="1:54" customFormat="1" ht="11.45" customHeight="1">
      <c r="A15" s="35"/>
      <c r="B15" s="47"/>
      <c r="C15" s="47"/>
      <c r="D15" s="47"/>
      <c r="E15" s="47"/>
      <c r="F15" s="47"/>
      <c r="G15" s="47"/>
      <c r="H15" s="47"/>
      <c r="I15" s="47"/>
      <c r="J15" s="47"/>
      <c r="K15" s="47"/>
      <c r="L15" s="47"/>
      <c r="M15" s="47"/>
      <c r="N15" s="47"/>
      <c r="O15" s="47"/>
      <c r="P15" s="47"/>
      <c r="Q15" s="47"/>
      <c r="R15" s="47"/>
      <c r="S15" s="47"/>
      <c r="T15" s="47"/>
      <c r="U15" s="47"/>
      <c r="V15" s="47"/>
      <c r="W15" s="47"/>
      <c r="X15" s="47"/>
      <c r="Y15" s="47"/>
      <c r="Z15" s="47"/>
      <c r="AA15" s="47"/>
      <c r="AB15" s="47"/>
      <c r="AC15" s="47"/>
      <c r="AD15" s="47"/>
      <c r="AE15" s="47"/>
      <c r="AF15" s="47"/>
      <c r="AG15" s="58"/>
      <c r="AH15" s="47"/>
      <c r="AI15" s="47"/>
      <c r="AJ15" s="545"/>
      <c r="AK15" s="58"/>
      <c r="AL15" s="47"/>
      <c r="AM15" s="47"/>
      <c r="AN15" s="47"/>
      <c r="AO15" s="47"/>
      <c r="AP15" s="47"/>
      <c r="AQ15" s="47"/>
      <c r="AR15" s="52"/>
      <c r="AS15" s="52"/>
      <c r="AT15" s="52"/>
      <c r="AU15" s="52"/>
      <c r="AV15" s="56"/>
      <c r="AW15" s="56"/>
      <c r="AX15" s="56"/>
      <c r="AY15" s="52"/>
      <c r="AZ15" s="52"/>
      <c r="BA15" s="47"/>
      <c r="BB15" s="49"/>
    </row>
    <row r="16" spans="1:54" customFormat="1" ht="11.45" customHeight="1">
      <c r="A16" s="35"/>
      <c r="B16" s="47"/>
      <c r="C16" s="47"/>
      <c r="D16" s="47"/>
      <c r="E16" s="47"/>
      <c r="F16" s="47"/>
      <c r="G16" s="47"/>
      <c r="H16" s="47"/>
      <c r="I16" s="47"/>
      <c r="J16" s="47"/>
      <c r="K16" s="47"/>
      <c r="L16" s="47"/>
      <c r="M16" s="47"/>
      <c r="N16" s="47"/>
      <c r="O16" s="47"/>
      <c r="P16" s="47"/>
      <c r="Q16" s="47"/>
      <c r="R16" s="47"/>
      <c r="S16" s="47"/>
      <c r="T16" s="47"/>
      <c r="U16" s="47"/>
      <c r="V16" s="47"/>
      <c r="W16" s="47"/>
      <c r="X16" s="47"/>
      <c r="Y16" s="47"/>
      <c r="Z16" s="47"/>
      <c r="AA16" s="47"/>
      <c r="AB16" s="47"/>
      <c r="AC16" s="47"/>
      <c r="AD16" s="47"/>
      <c r="AE16" s="47"/>
      <c r="AF16" s="47"/>
      <c r="AG16" s="58"/>
      <c r="AH16" s="47"/>
      <c r="AI16" s="47"/>
      <c r="AJ16" s="549">
        <v>0.05</v>
      </c>
      <c r="AK16" s="58"/>
      <c r="AL16" s="47"/>
      <c r="AM16" s="47"/>
      <c r="AN16" s="47"/>
      <c r="AO16" s="47"/>
      <c r="AP16" s="47"/>
      <c r="AQ16" s="47"/>
      <c r="AR16" s="60"/>
      <c r="AS16" s="52"/>
      <c r="AT16" s="52"/>
      <c r="AU16" s="52"/>
      <c r="AV16" s="56"/>
      <c r="AW16" s="56"/>
      <c r="AX16" s="56"/>
      <c r="AY16" s="52"/>
      <c r="AZ16" s="52"/>
      <c r="BA16" s="47"/>
      <c r="BB16" s="49"/>
    </row>
    <row r="17" spans="1:54" customFormat="1" ht="11.45" customHeight="1">
      <c r="A17" s="35"/>
      <c r="B17" s="47"/>
      <c r="C17" s="47"/>
      <c r="D17" s="47"/>
      <c r="E17" s="47"/>
      <c r="F17" s="47"/>
      <c r="G17" s="47"/>
      <c r="H17" s="47"/>
      <c r="I17" s="61">
        <v>0.4</v>
      </c>
      <c r="J17" s="51"/>
      <c r="K17" s="51"/>
      <c r="L17" s="47"/>
      <c r="M17" s="47"/>
      <c r="N17" s="53">
        <f>AD1</f>
        <v>0.4</v>
      </c>
      <c r="O17" s="51"/>
      <c r="P17" s="51"/>
      <c r="Q17" s="51"/>
      <c r="R17" s="51"/>
      <c r="S17" s="47"/>
      <c r="T17" s="47"/>
      <c r="U17" s="61">
        <v>0.4</v>
      </c>
      <c r="V17" s="51"/>
      <c r="W17" s="51"/>
      <c r="X17" s="47"/>
      <c r="Y17" s="47"/>
      <c r="Z17" s="47"/>
      <c r="AA17" s="47"/>
      <c r="AB17" s="47"/>
      <c r="AC17" s="47"/>
      <c r="AD17" s="47"/>
      <c r="AE17" s="47"/>
      <c r="AF17" s="47"/>
      <c r="AG17" s="58"/>
      <c r="AH17" s="47"/>
      <c r="AI17" s="47"/>
      <c r="AJ17" s="549"/>
      <c r="AK17" s="58"/>
      <c r="AL17" s="47"/>
      <c r="AM17" s="47"/>
      <c r="AN17" s="47"/>
      <c r="AO17" s="47"/>
      <c r="AP17" s="47"/>
      <c r="AQ17" s="47"/>
      <c r="AR17" s="60"/>
      <c r="AS17" s="52"/>
      <c r="AT17" s="52"/>
      <c r="AU17" s="52"/>
      <c r="AV17" s="56"/>
      <c r="AW17" s="56"/>
      <c r="AX17" s="56"/>
      <c r="AY17" s="52"/>
      <c r="AZ17" s="52"/>
      <c r="BA17" s="47"/>
      <c r="BB17" s="49"/>
    </row>
    <row r="18" spans="1:54" customFormat="1" ht="11.45" customHeight="1">
      <c r="A18" s="35"/>
      <c r="B18" s="47"/>
      <c r="C18" s="47"/>
      <c r="D18" s="47"/>
      <c r="E18" s="47"/>
      <c r="F18" s="47"/>
      <c r="G18" s="47"/>
      <c r="H18" s="47"/>
      <c r="I18" s="47"/>
      <c r="J18" s="47"/>
      <c r="K18" s="53">
        <f>AV7</f>
        <v>0.15</v>
      </c>
      <c r="L18" s="51"/>
      <c r="M18" s="51"/>
      <c r="N18" s="47"/>
      <c r="O18" s="47"/>
      <c r="P18" s="47"/>
      <c r="Q18" s="47"/>
      <c r="R18" s="47"/>
      <c r="S18" s="53">
        <f>AV7</f>
        <v>0.15</v>
      </c>
      <c r="T18" s="51"/>
      <c r="U18" s="51"/>
      <c r="V18" s="47"/>
      <c r="W18" s="47"/>
      <c r="X18" s="47"/>
      <c r="Y18" s="47"/>
      <c r="Z18" s="47"/>
      <c r="AA18" s="47"/>
      <c r="AB18" s="47"/>
      <c r="AC18" s="47"/>
      <c r="AD18" s="47"/>
      <c r="AE18" s="47"/>
      <c r="AF18" s="47"/>
      <c r="AG18" s="47"/>
      <c r="AH18" s="47"/>
      <c r="AI18" s="47"/>
      <c r="AJ18" s="47"/>
      <c r="AK18" s="47"/>
      <c r="AL18" s="47"/>
      <c r="AM18" s="47"/>
      <c r="AN18" s="47"/>
      <c r="AO18" s="47"/>
      <c r="AP18" s="47"/>
      <c r="AQ18" s="47"/>
      <c r="AR18" s="60"/>
      <c r="AS18" s="52"/>
      <c r="AT18" s="52"/>
      <c r="AU18" s="52"/>
      <c r="AV18" s="56"/>
      <c r="AW18" s="56"/>
      <c r="AX18" s="56"/>
      <c r="AY18" s="52"/>
      <c r="AZ18" s="52"/>
      <c r="BA18" s="47"/>
      <c r="BB18" s="49"/>
    </row>
    <row r="19" spans="1:54" customFormat="1" ht="11.45" customHeight="1">
      <c r="A19" s="35"/>
      <c r="B19" s="47"/>
      <c r="C19" s="47"/>
      <c r="D19" s="47"/>
      <c r="E19" s="47"/>
      <c r="F19" s="47"/>
      <c r="G19" s="47"/>
      <c r="H19" s="47"/>
      <c r="I19" s="47"/>
      <c r="J19" s="47"/>
      <c r="K19" s="47"/>
      <c r="L19" s="47"/>
      <c r="M19" s="47"/>
      <c r="N19" s="62">
        <f>I17+K18+N17+S18+U17</f>
        <v>1.5</v>
      </c>
      <c r="O19" s="51"/>
      <c r="P19" s="51"/>
      <c r="Q19" s="51"/>
      <c r="R19" s="51"/>
      <c r="S19" s="47"/>
      <c r="T19" s="47"/>
      <c r="U19" s="47"/>
      <c r="V19" s="47"/>
      <c r="W19" s="47"/>
      <c r="X19" s="47"/>
      <c r="Y19" s="47"/>
      <c r="Z19" s="47"/>
      <c r="AA19" s="47" t="s">
        <v>102</v>
      </c>
      <c r="AB19" s="47"/>
      <c r="AC19" s="47"/>
      <c r="AD19" s="149">
        <f>AV9*1000</f>
        <v>100</v>
      </c>
      <c r="AE19" s="51"/>
      <c r="AF19" s="47" t="s">
        <v>2</v>
      </c>
      <c r="AG19" s="149">
        <f>AD19</f>
        <v>100</v>
      </c>
      <c r="AH19" s="51"/>
      <c r="AI19" s="47"/>
      <c r="AJ19" s="47"/>
      <c r="AK19" s="47"/>
      <c r="AL19" s="47"/>
      <c r="AM19" s="47"/>
      <c r="AN19" s="47"/>
      <c r="AO19" s="47"/>
      <c r="AP19" s="47"/>
      <c r="AQ19" s="47"/>
      <c r="AR19" s="60"/>
      <c r="AS19" s="52"/>
      <c r="AT19" s="52"/>
      <c r="AU19" s="52"/>
      <c r="AV19" s="56"/>
      <c r="AW19" s="56"/>
      <c r="AX19" s="56"/>
      <c r="AY19" s="52"/>
      <c r="AZ19" s="52"/>
      <c r="BA19" s="47"/>
      <c r="BB19" s="49"/>
    </row>
    <row r="20" spans="1:54" customFormat="1" ht="11.45" customHeight="1">
      <c r="A20" s="35"/>
      <c r="B20" s="47"/>
      <c r="C20" s="47"/>
      <c r="D20" s="47"/>
      <c r="E20" s="47"/>
      <c r="F20" s="47"/>
      <c r="G20" s="63"/>
      <c r="H20" s="63"/>
      <c r="I20" s="63"/>
      <c r="J20" s="63"/>
      <c r="K20" s="63"/>
      <c r="L20" s="63"/>
      <c r="M20" s="63"/>
      <c r="N20" s="63"/>
      <c r="O20" s="63"/>
      <c r="P20" s="63"/>
      <c r="Q20" s="63"/>
      <c r="R20" s="63"/>
      <c r="S20" s="63"/>
      <c r="T20" s="63"/>
      <c r="U20" s="63"/>
      <c r="V20" s="63"/>
      <c r="W20" s="63"/>
      <c r="X20" s="63"/>
      <c r="Y20" s="63"/>
      <c r="Z20" s="63"/>
      <c r="AA20" s="63"/>
      <c r="AB20" s="63"/>
      <c r="AC20" s="63"/>
      <c r="AD20" s="63"/>
      <c r="AE20" s="63"/>
      <c r="AF20" s="63"/>
      <c r="AG20" s="63"/>
      <c r="AH20" s="63"/>
      <c r="AI20" s="63"/>
      <c r="AJ20" s="63"/>
      <c r="AK20" s="63"/>
      <c r="AL20" s="63"/>
      <c r="AM20" s="63"/>
      <c r="AN20" s="63"/>
      <c r="AO20" s="63"/>
      <c r="AP20" s="63"/>
      <c r="AQ20" s="63"/>
      <c r="AR20" s="64"/>
      <c r="AS20" s="63"/>
      <c r="AT20" s="63"/>
      <c r="AU20" s="63"/>
      <c r="AV20" s="65"/>
      <c r="AW20" s="65"/>
      <c r="AX20" s="65"/>
      <c r="AY20" s="52"/>
      <c r="AZ20" s="47"/>
      <c r="BA20" s="47"/>
      <c r="BB20" s="49"/>
    </row>
    <row r="21" spans="1:54" customFormat="1" ht="17.100000000000001" customHeight="1">
      <c r="A21" s="550" t="s">
        <v>54</v>
      </c>
      <c r="B21" s="551"/>
      <c r="C21" s="551"/>
      <c r="D21" s="551"/>
      <c r="E21" s="551"/>
      <c r="F21" s="551"/>
      <c r="G21" s="551"/>
      <c r="H21" s="550" t="s">
        <v>32</v>
      </c>
      <c r="I21" s="551"/>
      <c r="J21" s="551"/>
      <c r="K21" s="551"/>
      <c r="L21" s="551"/>
      <c r="M21" s="551"/>
      <c r="N21" s="551"/>
      <c r="O21" s="551"/>
      <c r="P21" s="551"/>
      <c r="Q21" s="551"/>
      <c r="R21" s="551"/>
      <c r="S21" s="551"/>
      <c r="T21" s="551"/>
      <c r="U21" s="551"/>
      <c r="V21" s="551"/>
      <c r="W21" s="551"/>
      <c r="X21" s="551"/>
      <c r="Y21" s="551"/>
      <c r="Z21" s="551"/>
      <c r="AA21" s="551"/>
      <c r="AB21" s="551"/>
      <c r="AC21" s="551"/>
      <c r="AD21" s="551"/>
      <c r="AE21" s="551"/>
      <c r="AF21" s="551"/>
      <c r="AG21" s="551"/>
      <c r="AH21" s="551"/>
      <c r="AI21" s="551"/>
      <c r="AJ21" s="551"/>
      <c r="AK21" s="551"/>
      <c r="AL21" s="551"/>
      <c r="AM21" s="551"/>
      <c r="AN21" s="551"/>
      <c r="AO21" s="551"/>
      <c r="AP21" s="551"/>
      <c r="AQ21" s="551"/>
      <c r="AR21" s="551"/>
      <c r="AS21" s="551"/>
      <c r="AT21" s="551"/>
      <c r="AU21" s="551"/>
      <c r="AV21" s="552"/>
      <c r="AW21" s="550" t="s">
        <v>40</v>
      </c>
      <c r="AX21" s="551"/>
      <c r="AY21" s="551"/>
      <c r="AZ21" s="551"/>
      <c r="BA21" s="551"/>
      <c r="BB21" s="552"/>
    </row>
    <row r="22" spans="1:54" s="74" customFormat="1" ht="14.1" customHeight="1">
      <c r="A22" s="66"/>
      <c r="B22" s="67"/>
      <c r="C22" s="67"/>
      <c r="D22" s="67"/>
      <c r="E22" s="67"/>
      <c r="F22" s="67"/>
      <c r="G22" s="68"/>
      <c r="H22" s="69"/>
      <c r="I22" s="70"/>
      <c r="J22" s="70"/>
      <c r="K22" s="70"/>
      <c r="L22" s="70"/>
      <c r="M22" s="70"/>
      <c r="N22" s="70"/>
      <c r="O22" s="70"/>
      <c r="P22" s="70"/>
      <c r="Q22" s="70"/>
      <c r="R22" s="70"/>
      <c r="S22" s="70"/>
      <c r="T22" s="70"/>
      <c r="U22" s="70"/>
      <c r="V22" s="70"/>
      <c r="W22" s="70"/>
      <c r="X22" s="70"/>
      <c r="Y22" s="70"/>
      <c r="Z22" s="70"/>
      <c r="AA22" s="70"/>
      <c r="AB22" s="70"/>
      <c r="AC22" s="70"/>
      <c r="AD22" s="70"/>
      <c r="AE22" s="71"/>
      <c r="AF22" s="72"/>
      <c r="AG22" s="72"/>
      <c r="AH22" s="70"/>
      <c r="AI22" s="70"/>
      <c r="AJ22" s="70"/>
      <c r="AK22" s="70"/>
      <c r="AL22" s="70"/>
      <c r="AM22" s="70"/>
      <c r="AN22" s="70"/>
      <c r="AO22" s="70"/>
      <c r="AP22" s="70"/>
      <c r="AQ22" s="70"/>
      <c r="AR22" s="70"/>
      <c r="AS22" s="70"/>
      <c r="AT22" s="70"/>
      <c r="AU22" s="73"/>
      <c r="AV22" s="70"/>
      <c r="AW22" s="546"/>
      <c r="AX22" s="547"/>
      <c r="AY22" s="547"/>
      <c r="AZ22" s="547"/>
      <c r="BA22" s="547"/>
      <c r="BB22" s="548"/>
    </row>
    <row r="23" spans="1:54" s="74" customFormat="1" ht="13.5" customHeight="1">
      <c r="A23" s="493" t="s">
        <v>84</v>
      </c>
      <c r="B23" s="494"/>
      <c r="C23" s="494"/>
      <c r="D23" s="494"/>
      <c r="E23" s="494"/>
      <c r="F23" s="494"/>
      <c r="G23" s="495"/>
      <c r="H23" s="540" t="s">
        <v>98</v>
      </c>
      <c r="I23" s="541"/>
      <c r="J23" s="541"/>
      <c r="K23" s="75"/>
      <c r="L23" s="75"/>
      <c r="M23" s="75"/>
      <c r="N23" s="75"/>
      <c r="O23" s="75"/>
      <c r="P23" s="75"/>
      <c r="Q23" s="75"/>
      <c r="R23" s="75"/>
      <c r="S23" s="75"/>
      <c r="T23" s="75"/>
      <c r="U23" s="75"/>
      <c r="V23" s="75"/>
      <c r="W23" s="75"/>
      <c r="X23" s="75"/>
      <c r="Y23" s="75"/>
      <c r="Z23" s="75"/>
      <c r="AA23" s="75"/>
      <c r="AB23" s="75"/>
      <c r="AC23" s="75"/>
      <c r="AD23" s="75"/>
      <c r="AE23" s="75"/>
      <c r="AF23" s="75"/>
      <c r="AG23" s="75"/>
      <c r="AH23" s="75"/>
      <c r="AI23" s="75"/>
      <c r="AJ23" s="75"/>
      <c r="AK23" s="75"/>
      <c r="AL23" s="75"/>
      <c r="AM23" s="75"/>
      <c r="AN23" s="75"/>
      <c r="AO23" s="75"/>
      <c r="AP23" s="75"/>
      <c r="AQ23" s="75"/>
      <c r="AR23" s="75"/>
      <c r="AS23" s="75"/>
      <c r="AT23" s="75"/>
      <c r="AU23" s="70"/>
      <c r="AV23" s="70"/>
      <c r="AW23" s="482"/>
      <c r="AX23" s="483"/>
      <c r="AY23" s="483"/>
      <c r="AZ23" s="483"/>
      <c r="BA23" s="483"/>
      <c r="BB23" s="484"/>
    </row>
    <row r="24" spans="1:54" s="74" customFormat="1" ht="14.1" customHeight="1">
      <c r="A24" s="493" t="s">
        <v>165</v>
      </c>
      <c r="B24" s="536"/>
      <c r="C24" s="536"/>
      <c r="D24" s="536"/>
      <c r="E24" s="536"/>
      <c r="F24" s="536"/>
      <c r="G24" s="537"/>
      <c r="H24" s="76"/>
      <c r="I24" s="75" t="s">
        <v>8</v>
      </c>
      <c r="J24" s="539">
        <f>N19</f>
        <v>1.5</v>
      </c>
      <c r="K24" s="539"/>
      <c r="L24" s="539"/>
      <c r="M24" s="76" t="s">
        <v>3</v>
      </c>
      <c r="N24" s="539">
        <f>N4</f>
        <v>2.1</v>
      </c>
      <c r="O24" s="539"/>
      <c r="P24" s="539"/>
      <c r="Q24" s="75" t="s">
        <v>4</v>
      </c>
      <c r="R24" s="75" t="s">
        <v>9</v>
      </c>
      <c r="S24" s="497" t="s">
        <v>7</v>
      </c>
      <c r="T24" s="492"/>
      <c r="U24" s="75" t="s">
        <v>9</v>
      </c>
      <c r="V24" s="539">
        <f>AG11</f>
        <v>0.60000000000000009</v>
      </c>
      <c r="W24" s="539"/>
      <c r="X24" s="539"/>
      <c r="Y24" s="75" t="s">
        <v>9</v>
      </c>
      <c r="Z24" s="506">
        <v>1</v>
      </c>
      <c r="AA24" s="507"/>
      <c r="AB24" s="79" t="s">
        <v>15</v>
      </c>
      <c r="AC24" s="75"/>
      <c r="AD24" s="75"/>
      <c r="AE24" s="75"/>
      <c r="AF24" s="75"/>
      <c r="AG24" s="75"/>
      <c r="AH24" s="75"/>
      <c r="AI24" s="75"/>
      <c r="AJ24" s="75"/>
      <c r="AK24" s="75"/>
      <c r="AL24" s="75"/>
      <c r="AM24" s="75"/>
      <c r="AN24" s="75"/>
      <c r="AO24" s="75"/>
      <c r="AP24" s="75"/>
      <c r="AQ24" s="75"/>
      <c r="AR24" s="59"/>
      <c r="AS24" s="75"/>
      <c r="AT24" s="75"/>
      <c r="AU24" s="70" t="s">
        <v>12</v>
      </c>
      <c r="AV24" s="70"/>
      <c r="AW24" s="533">
        <f>ROUNDDOWN((J24+N24)*0.5*V24*Z24,3)</f>
        <v>1.08</v>
      </c>
      <c r="AX24" s="534"/>
      <c r="AY24" s="534"/>
      <c r="AZ24" s="534"/>
      <c r="BA24" s="534"/>
      <c r="BB24" s="535"/>
    </row>
    <row r="25" spans="1:54" s="74" customFormat="1" ht="14.1" customHeight="1">
      <c r="A25" s="493"/>
      <c r="B25" s="536"/>
      <c r="C25" s="536"/>
      <c r="D25" s="536"/>
      <c r="E25" s="536"/>
      <c r="F25" s="536"/>
      <c r="G25" s="537"/>
      <c r="H25" s="76"/>
      <c r="I25" s="75"/>
      <c r="J25" s="539"/>
      <c r="K25" s="539"/>
      <c r="L25" s="539"/>
      <c r="M25" s="76"/>
      <c r="N25" s="539"/>
      <c r="O25" s="539"/>
      <c r="P25" s="539"/>
      <c r="Q25" s="75"/>
      <c r="R25" s="75"/>
      <c r="S25" s="497"/>
      <c r="T25" s="492"/>
      <c r="U25" s="75"/>
      <c r="V25" s="539"/>
      <c r="W25" s="539"/>
      <c r="X25" s="539"/>
      <c r="Y25" s="75"/>
      <c r="Z25" s="506"/>
      <c r="AA25" s="507"/>
      <c r="AB25" s="79"/>
      <c r="AC25" s="75"/>
      <c r="AD25" s="75"/>
      <c r="AE25" s="75"/>
      <c r="AF25" s="75"/>
      <c r="AG25" s="75"/>
      <c r="AH25" s="75"/>
      <c r="AI25" s="75"/>
      <c r="AJ25" s="75"/>
      <c r="AK25" s="75"/>
      <c r="AL25" s="75"/>
      <c r="AM25" s="75"/>
      <c r="AN25" s="75"/>
      <c r="AO25" s="75"/>
      <c r="AP25" s="75"/>
      <c r="AQ25" s="75"/>
      <c r="AR25" s="75"/>
      <c r="AS25" s="75"/>
      <c r="AT25" s="75"/>
      <c r="AU25" s="70"/>
      <c r="AV25" s="70"/>
      <c r="AW25" s="533"/>
      <c r="AX25" s="534"/>
      <c r="AY25" s="534"/>
      <c r="AZ25" s="534"/>
      <c r="BA25" s="534"/>
      <c r="BB25" s="535"/>
    </row>
    <row r="26" spans="1:54" s="74" customFormat="1" ht="14.1" customHeight="1">
      <c r="A26" s="493" t="s">
        <v>85</v>
      </c>
      <c r="B26" s="494"/>
      <c r="C26" s="494"/>
      <c r="D26" s="494"/>
      <c r="E26" s="494"/>
      <c r="F26" s="494"/>
      <c r="G26" s="495"/>
      <c r="H26" s="69"/>
      <c r="I26" s="70"/>
      <c r="J26" s="70"/>
      <c r="K26" s="70"/>
      <c r="L26" s="70"/>
      <c r="M26" s="70"/>
      <c r="N26" s="70"/>
      <c r="O26" s="70"/>
      <c r="P26" s="80"/>
      <c r="Q26" s="70"/>
      <c r="R26" s="81"/>
      <c r="S26" s="70"/>
      <c r="T26" s="70"/>
      <c r="U26" s="70"/>
      <c r="V26" s="70"/>
      <c r="W26" s="70"/>
      <c r="X26" s="70"/>
      <c r="Y26" s="70"/>
      <c r="Z26" s="70"/>
      <c r="AA26" s="70"/>
      <c r="AB26" s="70"/>
      <c r="AC26" s="70"/>
      <c r="AD26" s="70"/>
      <c r="AE26" s="71"/>
      <c r="AF26" s="72"/>
      <c r="AG26" s="72"/>
      <c r="AH26" s="70"/>
      <c r="AI26" s="70"/>
      <c r="AJ26" s="70"/>
      <c r="AK26" s="70"/>
      <c r="AL26" s="70"/>
      <c r="AM26" s="70"/>
      <c r="AN26" s="70"/>
      <c r="AO26" s="82"/>
      <c r="AP26" s="83"/>
      <c r="AQ26" s="83"/>
      <c r="AR26" s="70"/>
      <c r="AS26" s="70"/>
      <c r="AT26" s="70"/>
      <c r="AU26" s="70"/>
      <c r="AV26" s="70"/>
      <c r="AW26" s="482"/>
      <c r="AX26" s="483"/>
      <c r="AY26" s="483"/>
      <c r="AZ26" s="483"/>
      <c r="BA26" s="483"/>
      <c r="BB26" s="484"/>
    </row>
    <row r="27" spans="1:54" s="74" customFormat="1" ht="14.1" customHeight="1">
      <c r="A27" s="66"/>
      <c r="B27" s="67"/>
      <c r="C27" s="494" t="s">
        <v>86</v>
      </c>
      <c r="D27" s="494"/>
      <c r="E27" s="494"/>
      <c r="F27" s="494"/>
      <c r="G27" s="495"/>
      <c r="H27" s="69"/>
      <c r="I27" s="70"/>
      <c r="J27" s="538">
        <f>AW24+AW25</f>
        <v>1.08</v>
      </c>
      <c r="K27" s="538"/>
      <c r="L27" s="538"/>
      <c r="M27" s="538"/>
      <c r="N27" s="84" t="s">
        <v>33</v>
      </c>
      <c r="O27" s="538">
        <f>AW29</f>
        <v>0.65000000000000013</v>
      </c>
      <c r="P27" s="538"/>
      <c r="Q27" s="538"/>
      <c r="R27" s="538"/>
      <c r="S27" s="70"/>
      <c r="T27" s="85"/>
      <c r="U27" s="75"/>
      <c r="V27" s="75"/>
      <c r="W27" s="75"/>
      <c r="X27" s="70"/>
      <c r="Y27" s="86"/>
      <c r="Z27" s="70"/>
      <c r="AA27" s="70"/>
      <c r="AB27" s="70"/>
      <c r="AC27" s="86"/>
      <c r="AD27" s="70"/>
      <c r="AE27" s="70"/>
      <c r="AF27" s="72"/>
      <c r="AG27" s="72"/>
      <c r="AH27" s="72"/>
      <c r="AI27" s="72"/>
      <c r="AJ27" s="70"/>
      <c r="AK27" s="70"/>
      <c r="AL27" s="86"/>
      <c r="AM27" s="70"/>
      <c r="AN27" s="70"/>
      <c r="AO27" s="82"/>
      <c r="AP27" s="83"/>
      <c r="AQ27" s="83"/>
      <c r="AR27" s="70"/>
      <c r="AS27" s="70"/>
      <c r="AT27" s="70"/>
      <c r="AU27" s="73" t="s">
        <v>12</v>
      </c>
      <c r="AV27" s="70"/>
      <c r="AW27" s="533">
        <f>J27-O27</f>
        <v>0.42999999999999994</v>
      </c>
      <c r="AX27" s="534"/>
      <c r="AY27" s="534"/>
      <c r="AZ27" s="534"/>
      <c r="BA27" s="534"/>
      <c r="BB27" s="535"/>
    </row>
    <row r="28" spans="1:54" s="74" customFormat="1" ht="14.1" customHeight="1">
      <c r="A28" s="66"/>
      <c r="B28" s="67"/>
      <c r="C28" s="67"/>
      <c r="D28" s="67"/>
      <c r="E28" s="67"/>
      <c r="F28" s="67"/>
      <c r="G28" s="68"/>
      <c r="H28" s="69"/>
      <c r="I28" s="70"/>
      <c r="J28" s="70"/>
      <c r="K28" s="70"/>
      <c r="L28" s="70"/>
      <c r="M28" s="72"/>
      <c r="N28" s="72"/>
      <c r="O28" s="70"/>
      <c r="P28" s="87"/>
      <c r="Q28" s="87"/>
      <c r="R28" s="87"/>
      <c r="S28" s="73"/>
      <c r="T28" s="85"/>
      <c r="U28" s="86"/>
      <c r="V28" s="86"/>
      <c r="W28" s="86"/>
      <c r="X28" s="86"/>
      <c r="Y28" s="86"/>
      <c r="Z28" s="70"/>
      <c r="AA28" s="70"/>
      <c r="AB28" s="70"/>
      <c r="AC28" s="70"/>
      <c r="AD28" s="70"/>
      <c r="AE28" s="71"/>
      <c r="AF28" s="72"/>
      <c r="AG28" s="72"/>
      <c r="AH28" s="70"/>
      <c r="AI28" s="70"/>
      <c r="AJ28" s="70"/>
      <c r="AK28" s="70"/>
      <c r="AL28" s="86"/>
      <c r="AM28" s="70"/>
      <c r="AN28" s="70"/>
      <c r="AO28" s="82"/>
      <c r="AP28" s="83"/>
      <c r="AQ28" s="83"/>
      <c r="AR28" s="70"/>
      <c r="AS28" s="70"/>
      <c r="AT28" s="70"/>
      <c r="AU28" s="73"/>
      <c r="AV28" s="70"/>
      <c r="AW28" s="533"/>
      <c r="AX28" s="534"/>
      <c r="AY28" s="534"/>
      <c r="AZ28" s="534"/>
      <c r="BA28" s="534"/>
      <c r="BB28" s="535"/>
    </row>
    <row r="29" spans="1:54" s="74" customFormat="1" ht="14.1" customHeight="1">
      <c r="A29" s="493" t="s">
        <v>100</v>
      </c>
      <c r="B29" s="494"/>
      <c r="C29" s="494"/>
      <c r="D29" s="494"/>
      <c r="E29" s="494"/>
      <c r="F29" s="494"/>
      <c r="G29" s="495"/>
      <c r="H29" s="69"/>
      <c r="I29" s="75" t="s">
        <v>72</v>
      </c>
      <c r="J29" s="539">
        <f>I17</f>
        <v>0.4</v>
      </c>
      <c r="K29" s="539"/>
      <c r="L29" s="539"/>
      <c r="M29" s="76" t="s">
        <v>3</v>
      </c>
      <c r="N29" s="539">
        <f>F6</f>
        <v>0.70000000000000007</v>
      </c>
      <c r="O29" s="539"/>
      <c r="P29" s="539"/>
      <c r="Q29" s="75" t="s">
        <v>4</v>
      </c>
      <c r="R29" s="75" t="s">
        <v>9</v>
      </c>
      <c r="S29" s="497" t="s">
        <v>7</v>
      </c>
      <c r="T29" s="492"/>
      <c r="U29" s="75" t="s">
        <v>9</v>
      </c>
      <c r="V29" s="539">
        <f>AG11</f>
        <v>0.60000000000000009</v>
      </c>
      <c r="W29" s="539"/>
      <c r="X29" s="539"/>
      <c r="Y29" s="75" t="s">
        <v>9</v>
      </c>
      <c r="Z29" s="70">
        <v>2</v>
      </c>
      <c r="AA29" s="509" t="s">
        <v>44</v>
      </c>
      <c r="AB29" s="509"/>
      <c r="AC29" s="75" t="s">
        <v>33</v>
      </c>
      <c r="AD29" s="166" t="s">
        <v>8</v>
      </c>
      <c r="AE29" s="539">
        <f>AJ16</f>
        <v>0.05</v>
      </c>
      <c r="AF29" s="539"/>
      <c r="AG29" s="539"/>
      <c r="AH29" s="75" t="s">
        <v>9</v>
      </c>
      <c r="AI29" s="539">
        <v>0.1</v>
      </c>
      <c r="AJ29" s="539"/>
      <c r="AK29" s="539"/>
      <c r="AL29" s="167" t="s">
        <v>4</v>
      </c>
      <c r="AM29" s="75" t="s">
        <v>9</v>
      </c>
      <c r="AN29" s="70">
        <v>2</v>
      </c>
      <c r="AO29" s="509" t="s">
        <v>44</v>
      </c>
      <c r="AP29" s="509"/>
      <c r="AQ29" s="75" t="s">
        <v>60</v>
      </c>
      <c r="AR29" s="75" t="s">
        <v>9</v>
      </c>
      <c r="AS29" s="506">
        <v>1</v>
      </c>
      <c r="AT29" s="507"/>
      <c r="AU29" s="79" t="s">
        <v>15</v>
      </c>
      <c r="AV29" s="70" t="s">
        <v>12</v>
      </c>
      <c r="AW29" s="533">
        <f>((J29+N29)*0.5*V29*Z29-(AE29*AI29)*AN29)*AS29</f>
        <v>0.65000000000000013</v>
      </c>
      <c r="AX29" s="534"/>
      <c r="AY29" s="534"/>
      <c r="AZ29" s="534"/>
      <c r="BA29" s="534"/>
      <c r="BB29" s="535"/>
    </row>
    <row r="30" spans="1:54" s="74" customFormat="1" ht="14.1" customHeight="1">
      <c r="A30" s="66"/>
      <c r="B30" s="67"/>
      <c r="C30" s="67"/>
      <c r="D30" s="67"/>
      <c r="E30" s="67"/>
      <c r="F30" s="67"/>
      <c r="G30" s="68"/>
      <c r="H30" s="70"/>
      <c r="I30" s="70"/>
      <c r="J30" s="70"/>
      <c r="K30" s="70"/>
      <c r="L30" s="70"/>
      <c r="M30" s="70"/>
      <c r="N30" s="70"/>
      <c r="O30" s="70"/>
      <c r="P30" s="80"/>
      <c r="Q30" s="70"/>
      <c r="R30" s="81"/>
      <c r="S30" s="70"/>
      <c r="T30" s="70"/>
      <c r="U30" s="70"/>
      <c r="V30" s="70"/>
      <c r="W30" s="70"/>
      <c r="X30" s="70"/>
      <c r="Y30" s="70"/>
      <c r="Z30" s="70"/>
      <c r="AA30" s="70"/>
      <c r="AB30" s="70"/>
      <c r="AC30" s="70"/>
      <c r="AD30" s="70"/>
      <c r="AE30" s="71"/>
      <c r="AF30" s="72"/>
      <c r="AG30" s="72"/>
      <c r="AH30" s="70"/>
      <c r="AI30" s="70"/>
      <c r="AJ30" s="70"/>
      <c r="AK30" s="70"/>
      <c r="AL30" s="70"/>
      <c r="AM30" s="70"/>
      <c r="AN30" s="70"/>
      <c r="AO30" s="82"/>
      <c r="AP30" s="83"/>
      <c r="AQ30" s="83"/>
      <c r="AR30" s="70"/>
      <c r="AS30" s="70"/>
      <c r="AT30" s="70"/>
      <c r="AU30" s="70"/>
      <c r="AV30" s="70"/>
      <c r="AW30" s="482"/>
      <c r="AX30" s="483"/>
      <c r="AY30" s="483"/>
      <c r="AZ30" s="483"/>
      <c r="BA30" s="483"/>
      <c r="BB30" s="484"/>
    </row>
    <row r="31" spans="1:54" s="74" customFormat="1" ht="14.1" customHeight="1">
      <c r="A31" s="493" t="s">
        <v>83</v>
      </c>
      <c r="B31" s="494"/>
      <c r="C31" s="494"/>
      <c r="D31" s="494"/>
      <c r="E31" s="494"/>
      <c r="F31" s="494"/>
      <c r="G31" s="495"/>
      <c r="H31" s="491" t="s">
        <v>74</v>
      </c>
      <c r="I31" s="492"/>
      <c r="J31" s="492"/>
      <c r="K31" s="492"/>
      <c r="L31" s="70"/>
      <c r="M31" s="70"/>
      <c r="N31" s="70"/>
      <c r="O31" s="70"/>
      <c r="P31" s="70"/>
      <c r="Q31" s="70"/>
      <c r="R31" s="70"/>
      <c r="S31" s="70"/>
      <c r="T31" s="70"/>
      <c r="U31" s="70"/>
      <c r="V31" s="70"/>
      <c r="W31" s="70"/>
      <c r="X31" s="70"/>
      <c r="Y31" s="70"/>
      <c r="Z31" s="70"/>
      <c r="AA31" s="70"/>
      <c r="AB31" s="82"/>
      <c r="AC31" s="88"/>
      <c r="AD31" s="82"/>
      <c r="AE31" s="82"/>
      <c r="AF31" s="82"/>
      <c r="AG31" s="82"/>
      <c r="AH31" s="82"/>
      <c r="AI31" s="82"/>
      <c r="AJ31" s="82"/>
      <c r="AK31" s="82"/>
      <c r="AL31" s="82"/>
      <c r="AM31" s="82"/>
      <c r="AN31" s="82"/>
      <c r="AO31" s="82"/>
      <c r="AP31" s="83"/>
      <c r="AQ31" s="83"/>
      <c r="AR31" s="70"/>
      <c r="AS31" s="70"/>
      <c r="AT31" s="70"/>
      <c r="AU31" s="70"/>
      <c r="AV31" s="70"/>
      <c r="AW31" s="482"/>
      <c r="AX31" s="483"/>
      <c r="AY31" s="483"/>
      <c r="AZ31" s="483"/>
      <c r="BA31" s="483"/>
      <c r="BB31" s="484"/>
    </row>
    <row r="32" spans="1:54" s="74" customFormat="1" ht="14.1" customHeight="1">
      <c r="A32" s="521" t="s">
        <v>170</v>
      </c>
      <c r="B32" s="510"/>
      <c r="C32" s="510"/>
      <c r="D32" s="510"/>
      <c r="E32" s="510"/>
      <c r="F32" s="510"/>
      <c r="G32" s="511"/>
      <c r="H32" s="491" t="s">
        <v>151</v>
      </c>
      <c r="I32" s="492"/>
      <c r="J32" s="492"/>
      <c r="K32" s="492"/>
      <c r="L32" s="492"/>
      <c r="M32" s="86" t="s">
        <v>72</v>
      </c>
      <c r="N32" s="496">
        <f>AV6</f>
        <v>0.15</v>
      </c>
      <c r="O32" s="492"/>
      <c r="P32" s="492"/>
      <c r="Q32" s="86" t="s">
        <v>3</v>
      </c>
      <c r="R32" s="496">
        <f>(AV6+AV9)</f>
        <v>0.25</v>
      </c>
      <c r="S32" s="492"/>
      <c r="T32" s="492"/>
      <c r="U32" s="70" t="s">
        <v>4</v>
      </c>
      <c r="V32" s="70" t="s">
        <v>9</v>
      </c>
      <c r="W32" s="497" t="s">
        <v>7</v>
      </c>
      <c r="X32" s="492"/>
      <c r="Y32" s="72" t="s">
        <v>9</v>
      </c>
      <c r="Z32" s="496">
        <f>AV9</f>
        <v>0.1</v>
      </c>
      <c r="AA32" s="496"/>
      <c r="AB32" s="496"/>
      <c r="AC32" s="72" t="s">
        <v>9</v>
      </c>
      <c r="AD32" s="70">
        <v>2</v>
      </c>
      <c r="AE32" s="509" t="s">
        <v>44</v>
      </c>
      <c r="AF32" s="509"/>
      <c r="AG32" s="72" t="s">
        <v>3</v>
      </c>
      <c r="AH32" s="94" t="s">
        <v>8</v>
      </c>
      <c r="AI32" s="496">
        <f>AV6</f>
        <v>0.15</v>
      </c>
      <c r="AJ32" s="492"/>
      <c r="AK32" s="492"/>
      <c r="AL32" s="72" t="s">
        <v>9</v>
      </c>
      <c r="AM32" s="496">
        <f>AV5-AV9</f>
        <v>0.30000000000000004</v>
      </c>
      <c r="AN32" s="492"/>
      <c r="AO32" s="492"/>
      <c r="AP32" s="89" t="s">
        <v>4</v>
      </c>
      <c r="AQ32" s="75" t="s">
        <v>9</v>
      </c>
      <c r="AR32" s="70">
        <v>2</v>
      </c>
      <c r="AS32" s="509" t="s">
        <v>44</v>
      </c>
      <c r="AT32" s="509"/>
      <c r="AU32" s="73" t="s">
        <v>12</v>
      </c>
      <c r="AV32" s="70"/>
      <c r="AW32" s="533">
        <f>ROUNDDOWN(((N32+R32)/2*Z32*AD32)+(AI32*AM32*AR32),3)</f>
        <v>0.13</v>
      </c>
      <c r="AX32" s="534"/>
      <c r="AY32" s="534"/>
      <c r="AZ32" s="534"/>
      <c r="BA32" s="534"/>
      <c r="BB32" s="535"/>
    </row>
    <row r="33" spans="1:54" s="74" customFormat="1" ht="14.1" customHeight="1">
      <c r="A33" s="66"/>
      <c r="B33" s="67"/>
      <c r="C33" s="67"/>
      <c r="D33" s="67"/>
      <c r="E33" s="67"/>
      <c r="F33" s="67"/>
      <c r="G33" s="68"/>
      <c r="H33" s="70"/>
      <c r="I33" s="70"/>
      <c r="J33" s="70"/>
      <c r="K33" s="70"/>
      <c r="L33" s="86"/>
      <c r="M33" s="75"/>
      <c r="N33" s="94"/>
      <c r="O33" s="496"/>
      <c r="P33" s="492"/>
      <c r="Q33" s="492"/>
      <c r="R33" s="72"/>
      <c r="S33" s="496"/>
      <c r="T33" s="492"/>
      <c r="U33" s="492"/>
      <c r="V33" s="89"/>
      <c r="W33" s="97"/>
      <c r="X33" s="97"/>
      <c r="Y33" s="89"/>
      <c r="Z33" s="72"/>
      <c r="AA33" s="70"/>
      <c r="AB33" s="87"/>
      <c r="AC33" s="87"/>
      <c r="AD33" s="87"/>
      <c r="AE33" s="73"/>
      <c r="AF33" s="85"/>
      <c r="AG33" s="72"/>
      <c r="AH33" s="70"/>
      <c r="AI33" s="70"/>
      <c r="AJ33" s="70"/>
      <c r="AK33" s="70"/>
      <c r="AL33" s="70"/>
      <c r="AM33" s="70"/>
      <c r="AN33" s="70"/>
      <c r="AO33" s="82"/>
      <c r="AP33" s="83"/>
      <c r="AQ33" s="83"/>
      <c r="AR33" s="70"/>
      <c r="AS33" s="70"/>
      <c r="AT33" s="70"/>
      <c r="AU33" s="73"/>
      <c r="AV33" s="70"/>
      <c r="AW33" s="533"/>
      <c r="AX33" s="534"/>
      <c r="AY33" s="534"/>
      <c r="AZ33" s="534"/>
      <c r="BA33" s="534"/>
      <c r="BB33" s="535"/>
    </row>
    <row r="34" spans="1:54" s="74" customFormat="1" ht="14.1" customHeight="1">
      <c r="A34" s="66"/>
      <c r="B34" s="67"/>
      <c r="C34" s="67"/>
      <c r="D34" s="67"/>
      <c r="E34" s="67"/>
      <c r="F34" s="67"/>
      <c r="G34" s="68"/>
      <c r="H34" s="491" t="s">
        <v>99</v>
      </c>
      <c r="I34" s="492"/>
      <c r="J34" s="492"/>
      <c r="K34" s="492"/>
      <c r="L34" s="492"/>
      <c r="M34" s="86" t="s">
        <v>8</v>
      </c>
      <c r="N34" s="508">
        <f>K18+N17+S18</f>
        <v>0.70000000000000007</v>
      </c>
      <c r="O34" s="508"/>
      <c r="P34" s="508"/>
      <c r="Q34" s="86" t="s">
        <v>9</v>
      </c>
      <c r="R34" s="496">
        <f>AJ13</f>
        <v>0.15</v>
      </c>
      <c r="S34" s="492"/>
      <c r="T34" s="492"/>
      <c r="U34" s="70" t="s">
        <v>4</v>
      </c>
      <c r="V34" s="75" t="s">
        <v>9</v>
      </c>
      <c r="W34" s="506">
        <v>1</v>
      </c>
      <c r="X34" s="507"/>
      <c r="Y34" s="79" t="s">
        <v>15</v>
      </c>
      <c r="Z34" s="72"/>
      <c r="AA34" s="70"/>
      <c r="AB34" s="87"/>
      <c r="AC34" s="87"/>
      <c r="AD34" s="87"/>
      <c r="AE34" s="73"/>
      <c r="AF34" s="85"/>
      <c r="AG34" s="72"/>
      <c r="AH34" s="70"/>
      <c r="AI34" s="70"/>
      <c r="AJ34" s="70"/>
      <c r="AK34" s="70"/>
      <c r="AL34" s="70"/>
      <c r="AM34" s="70"/>
      <c r="AN34" s="70"/>
      <c r="AO34" s="82"/>
      <c r="AP34" s="83"/>
      <c r="AQ34" s="83"/>
      <c r="AR34" s="70"/>
      <c r="AS34" s="70"/>
      <c r="AT34" s="70"/>
      <c r="AU34" s="73" t="s">
        <v>12</v>
      </c>
      <c r="AV34" s="70"/>
      <c r="AW34" s="533">
        <f>ROUNDDOWN((N34*R34)*W34,3)</f>
        <v>0.105</v>
      </c>
      <c r="AX34" s="534"/>
      <c r="AY34" s="534"/>
      <c r="AZ34" s="534"/>
      <c r="BA34" s="534"/>
      <c r="BB34" s="535"/>
    </row>
    <row r="35" spans="1:54" s="74" customFormat="1" ht="14.1" customHeight="1">
      <c r="A35" s="66"/>
      <c r="B35" s="67"/>
      <c r="C35" s="67"/>
      <c r="D35" s="67"/>
      <c r="E35" s="67"/>
      <c r="F35" s="67"/>
      <c r="G35" s="68"/>
      <c r="H35" s="69"/>
      <c r="I35" s="70"/>
      <c r="J35" s="70"/>
      <c r="K35" s="70"/>
      <c r="L35" s="70"/>
      <c r="M35" s="86"/>
      <c r="N35" s="86"/>
      <c r="O35" s="86"/>
      <c r="P35" s="86"/>
      <c r="Q35" s="86"/>
      <c r="R35" s="72"/>
      <c r="S35" s="70"/>
      <c r="T35" s="70"/>
      <c r="U35" s="70"/>
      <c r="V35" s="75"/>
      <c r="W35" s="77"/>
      <c r="X35" s="78"/>
      <c r="Y35" s="79"/>
      <c r="Z35" s="72"/>
      <c r="AA35" s="70"/>
      <c r="AB35" s="87"/>
      <c r="AC35" s="87"/>
      <c r="AD35" s="87"/>
      <c r="AE35" s="73"/>
      <c r="AF35" s="85"/>
      <c r="AG35" s="72"/>
      <c r="AH35" s="70"/>
      <c r="AI35" s="70"/>
      <c r="AJ35" s="70"/>
      <c r="AK35" s="70"/>
      <c r="AL35" s="70"/>
      <c r="AM35" s="70"/>
      <c r="AN35" s="70"/>
      <c r="AO35" s="82"/>
      <c r="AP35" s="83"/>
      <c r="AQ35" s="83"/>
      <c r="AR35" s="70"/>
      <c r="AS35" s="70"/>
      <c r="AT35" s="90" t="s">
        <v>64</v>
      </c>
      <c r="AU35" s="90" t="s">
        <v>4</v>
      </c>
      <c r="AV35" s="90"/>
      <c r="AW35" s="530">
        <f>AW34+AW32</f>
        <v>0.23499999999999999</v>
      </c>
      <c r="AX35" s="531"/>
      <c r="AY35" s="531"/>
      <c r="AZ35" s="531"/>
      <c r="BA35" s="531"/>
      <c r="BB35" s="532"/>
    </row>
    <row r="36" spans="1:54" s="74" customFormat="1" ht="17.100000000000001" customHeight="1">
      <c r="A36" s="66"/>
      <c r="B36" s="67"/>
      <c r="C36" s="67"/>
      <c r="D36" s="67"/>
      <c r="E36" s="67"/>
      <c r="F36" s="67"/>
      <c r="G36" s="68"/>
      <c r="H36" s="491" t="s">
        <v>78</v>
      </c>
      <c r="I36" s="492"/>
      <c r="J36" s="492"/>
      <c r="K36" s="492"/>
      <c r="L36" s="70"/>
      <c r="M36" s="70"/>
      <c r="N36" s="70"/>
      <c r="O36" s="70"/>
      <c r="P36" s="70"/>
      <c r="Q36" s="70"/>
      <c r="R36" s="70"/>
      <c r="S36" s="70"/>
      <c r="T36" s="70"/>
      <c r="U36" s="70"/>
      <c r="V36" s="70"/>
      <c r="W36" s="91"/>
      <c r="X36" s="91"/>
      <c r="Y36" s="91"/>
      <c r="Z36" s="91"/>
      <c r="AA36" s="70"/>
      <c r="AB36" s="70"/>
      <c r="AC36" s="70"/>
      <c r="AD36" s="70"/>
      <c r="AE36" s="70"/>
      <c r="AF36" s="70"/>
      <c r="AG36" s="70"/>
      <c r="AH36" s="70"/>
      <c r="AI36" s="70"/>
      <c r="AJ36" s="70"/>
      <c r="AK36" s="70"/>
      <c r="AL36" s="70"/>
      <c r="AM36" s="70"/>
      <c r="AN36" s="70"/>
      <c r="AO36" s="70"/>
      <c r="AP36" s="70"/>
      <c r="AQ36" s="70"/>
      <c r="AR36" s="70"/>
      <c r="AS36" s="70"/>
      <c r="AT36" s="70"/>
      <c r="AU36" s="70"/>
      <c r="AV36" s="92"/>
      <c r="AW36" s="533"/>
      <c r="AX36" s="534"/>
      <c r="AY36" s="534"/>
      <c r="AZ36" s="534"/>
      <c r="BA36" s="534"/>
      <c r="BB36" s="535"/>
    </row>
    <row r="37" spans="1:54" s="74" customFormat="1" ht="14.1" customHeight="1">
      <c r="A37" s="521" t="s">
        <v>166</v>
      </c>
      <c r="B37" s="510"/>
      <c r="C37" s="510"/>
      <c r="D37" s="510"/>
      <c r="E37" s="510"/>
      <c r="F37" s="510"/>
      <c r="G37" s="511"/>
      <c r="H37" s="491" t="s">
        <v>96</v>
      </c>
      <c r="I37" s="492"/>
      <c r="J37" s="492"/>
      <c r="K37" s="492"/>
      <c r="L37" s="492"/>
      <c r="M37" s="70" t="s">
        <v>8</v>
      </c>
      <c r="N37" s="508">
        <f>AV4+AV7*2+0.2</f>
        <v>0.89999999999999991</v>
      </c>
      <c r="O37" s="508"/>
      <c r="P37" s="508"/>
      <c r="Q37" s="70" t="s">
        <v>9</v>
      </c>
      <c r="R37" s="496">
        <f>AJ16</f>
        <v>0.05</v>
      </c>
      <c r="S37" s="496"/>
      <c r="T37" s="496"/>
      <c r="U37" s="86" t="s">
        <v>4</v>
      </c>
      <c r="V37" s="75" t="s">
        <v>9</v>
      </c>
      <c r="W37" s="506">
        <v>1</v>
      </c>
      <c r="X37" s="507"/>
      <c r="Y37" s="79" t="s">
        <v>15</v>
      </c>
      <c r="Z37" s="72"/>
      <c r="AA37" s="70"/>
      <c r="AB37" s="70"/>
      <c r="AC37" s="73"/>
      <c r="AD37" s="70"/>
      <c r="AE37" s="70"/>
      <c r="AF37" s="72"/>
      <c r="AG37" s="72"/>
      <c r="AH37" s="72"/>
      <c r="AI37" s="70"/>
      <c r="AJ37" s="70"/>
      <c r="AK37" s="70"/>
      <c r="AL37" s="70"/>
      <c r="AM37" s="70"/>
      <c r="AN37" s="70"/>
      <c r="AO37" s="82"/>
      <c r="AP37" s="83"/>
      <c r="AQ37" s="83"/>
      <c r="AR37" s="70"/>
      <c r="AS37" s="70"/>
      <c r="AT37" s="70"/>
      <c r="AU37" s="73" t="s">
        <v>12</v>
      </c>
      <c r="AV37" s="70"/>
      <c r="AW37" s="533">
        <f>ROUNDDOWN((N37*R37)*W37,3)</f>
        <v>4.4999999999999998E-2</v>
      </c>
      <c r="AX37" s="534"/>
      <c r="AY37" s="534"/>
      <c r="AZ37" s="534"/>
      <c r="BA37" s="534"/>
      <c r="BB37" s="535"/>
    </row>
    <row r="38" spans="1:54" s="74" customFormat="1" ht="14.1" customHeight="1">
      <c r="A38" s="66"/>
      <c r="B38" s="67"/>
      <c r="C38" s="67"/>
      <c r="D38" s="67"/>
      <c r="E38" s="67"/>
      <c r="F38" s="67"/>
      <c r="G38" s="68"/>
      <c r="H38" s="69"/>
      <c r="I38" s="70"/>
      <c r="J38" s="70"/>
      <c r="K38" s="70"/>
      <c r="L38" s="86"/>
      <c r="M38" s="70"/>
      <c r="N38" s="70"/>
      <c r="O38" s="70"/>
      <c r="P38" s="86"/>
      <c r="Q38" s="70"/>
      <c r="R38" s="70"/>
      <c r="S38" s="70"/>
      <c r="T38" s="70"/>
      <c r="U38" s="70"/>
      <c r="V38" s="70"/>
      <c r="W38" s="70"/>
      <c r="X38" s="70"/>
      <c r="Y38" s="70"/>
      <c r="Z38" s="70"/>
      <c r="AA38" s="70"/>
      <c r="AB38" s="70"/>
      <c r="AC38" s="70"/>
      <c r="AD38" s="70"/>
      <c r="AE38" s="71"/>
      <c r="AF38" s="72"/>
      <c r="AG38" s="72"/>
      <c r="AH38" s="70"/>
      <c r="AI38" s="70"/>
      <c r="AJ38" s="70"/>
      <c r="AK38" s="70"/>
      <c r="AL38" s="70"/>
      <c r="AM38" s="70"/>
      <c r="AN38" s="70"/>
      <c r="AO38" s="70"/>
      <c r="AP38" s="70"/>
      <c r="AQ38" s="70"/>
      <c r="AR38" s="70"/>
      <c r="AS38" s="70"/>
      <c r="AT38" s="70"/>
      <c r="AU38" s="73"/>
      <c r="AV38" s="70"/>
      <c r="AW38" s="482"/>
      <c r="AX38" s="483"/>
      <c r="AY38" s="483"/>
      <c r="AZ38" s="483"/>
      <c r="BA38" s="483"/>
      <c r="BB38" s="484"/>
    </row>
    <row r="39" spans="1:54" s="74" customFormat="1" ht="14.1" customHeight="1">
      <c r="A39" s="515" t="s">
        <v>158</v>
      </c>
      <c r="B39" s="516"/>
      <c r="C39" s="516"/>
      <c r="D39" s="516"/>
      <c r="E39" s="516"/>
      <c r="F39" s="516"/>
      <c r="G39" s="517"/>
      <c r="H39" s="154"/>
      <c r="I39" s="155"/>
      <c r="J39" s="155"/>
      <c r="K39" s="155"/>
      <c r="L39" s="156"/>
      <c r="M39" s="156"/>
      <c r="N39" s="156"/>
      <c r="O39" s="156"/>
      <c r="P39" s="156"/>
      <c r="Q39" s="156"/>
      <c r="R39" s="156"/>
      <c r="S39" s="155"/>
      <c r="T39" s="156"/>
      <c r="U39" s="156"/>
      <c r="V39" s="156"/>
      <c r="W39" s="155"/>
      <c r="X39" s="156"/>
      <c r="Y39" s="155"/>
      <c r="Z39" s="155"/>
      <c r="AA39" s="155"/>
      <c r="AB39" s="155"/>
      <c r="AC39" s="157"/>
      <c r="AD39" s="155"/>
      <c r="AE39" s="155"/>
      <c r="AF39" s="158"/>
      <c r="AG39" s="158"/>
      <c r="AH39" s="158"/>
      <c r="AI39" s="155"/>
      <c r="AJ39" s="155"/>
      <c r="AK39" s="155"/>
      <c r="AL39" s="155"/>
      <c r="AM39" s="155"/>
      <c r="AN39" s="155"/>
      <c r="AO39" s="159"/>
      <c r="AP39" s="160"/>
      <c r="AQ39" s="160"/>
      <c r="AR39" s="155"/>
      <c r="AS39" s="155"/>
      <c r="AT39" s="155"/>
      <c r="AU39" s="157"/>
      <c r="AV39" s="155"/>
      <c r="AW39" s="518"/>
      <c r="AX39" s="519"/>
      <c r="AY39" s="519"/>
      <c r="AZ39" s="519"/>
      <c r="BA39" s="519"/>
      <c r="BB39" s="520"/>
    </row>
    <row r="40" spans="1:54" s="74" customFormat="1" ht="14.1" customHeight="1">
      <c r="A40" s="152"/>
      <c r="B40" s="153"/>
      <c r="C40" s="516" t="s">
        <v>93</v>
      </c>
      <c r="D40" s="516"/>
      <c r="E40" s="516"/>
      <c r="F40" s="516"/>
      <c r="G40" s="517"/>
      <c r="H40" s="155"/>
      <c r="I40" s="155" t="s">
        <v>87</v>
      </c>
      <c r="J40" s="527">
        <v>5.19</v>
      </c>
      <c r="K40" s="527"/>
      <c r="L40" s="527"/>
      <c r="M40" s="527"/>
      <c r="N40" s="156" t="s">
        <v>9</v>
      </c>
      <c r="O40" s="526">
        <f>+AV4</f>
        <v>0.4</v>
      </c>
      <c r="P40" s="526"/>
      <c r="Q40" s="526"/>
      <c r="R40" s="161" t="s">
        <v>4</v>
      </c>
      <c r="S40" s="162"/>
      <c r="T40" s="155" t="s">
        <v>3</v>
      </c>
      <c r="U40" s="527">
        <v>7.08</v>
      </c>
      <c r="V40" s="528"/>
      <c r="W40" s="528"/>
      <c r="X40" s="528"/>
      <c r="Y40" s="156" t="s">
        <v>104</v>
      </c>
      <c r="Z40" s="163" t="s">
        <v>4</v>
      </c>
      <c r="AA40" s="156"/>
      <c r="AB40" s="569"/>
      <c r="AC40" s="569"/>
      <c r="AD40" s="569"/>
      <c r="AE40" s="164"/>
      <c r="AF40" s="159"/>
      <c r="AG40" s="159"/>
      <c r="AH40" s="159"/>
      <c r="AI40" s="162"/>
      <c r="AJ40" s="165"/>
      <c r="AK40" s="165"/>
      <c r="AL40" s="155"/>
      <c r="AM40" s="155"/>
      <c r="AN40" s="155"/>
      <c r="AO40" s="159"/>
      <c r="AP40" s="160"/>
      <c r="AQ40" s="160"/>
      <c r="AR40" s="155"/>
      <c r="AS40" s="155"/>
      <c r="AT40" s="155"/>
      <c r="AU40" s="157" t="s">
        <v>12</v>
      </c>
      <c r="AV40" s="155"/>
      <c r="AW40" s="566">
        <v>0.01</v>
      </c>
      <c r="AX40" s="567"/>
      <c r="AY40" s="567"/>
      <c r="AZ40" s="567"/>
      <c r="BA40" s="567"/>
      <c r="BB40" s="568"/>
    </row>
    <row r="41" spans="1:54" s="74" customFormat="1" ht="14.1" customHeight="1">
      <c r="A41" s="66"/>
      <c r="B41" s="67"/>
      <c r="C41" s="67"/>
      <c r="D41" s="67"/>
      <c r="E41" s="67"/>
      <c r="F41" s="67"/>
      <c r="G41" s="68"/>
      <c r="H41" s="70"/>
      <c r="I41" s="86"/>
      <c r="J41" s="70"/>
      <c r="K41" s="70"/>
      <c r="L41" s="86"/>
      <c r="M41" s="86"/>
      <c r="N41" s="70"/>
      <c r="O41" s="70"/>
      <c r="P41" s="93"/>
      <c r="Q41" s="93"/>
      <c r="R41" s="93"/>
      <c r="S41" s="93"/>
      <c r="T41" s="93"/>
      <c r="U41" s="93"/>
      <c r="V41" s="93"/>
      <c r="W41" s="93"/>
      <c r="X41" s="93"/>
      <c r="Y41" s="93"/>
      <c r="Z41" s="93"/>
      <c r="AA41" s="93"/>
      <c r="AB41" s="93"/>
      <c r="AC41" s="93"/>
      <c r="AD41" s="93"/>
      <c r="AE41" s="93"/>
      <c r="AF41" s="93"/>
      <c r="AG41" s="93"/>
      <c r="AH41" s="93"/>
      <c r="AI41" s="93"/>
      <c r="AJ41" s="93"/>
      <c r="AK41" s="93"/>
      <c r="AL41" s="93"/>
      <c r="AM41" s="93"/>
      <c r="AN41" s="70"/>
      <c r="AO41" s="82"/>
      <c r="AP41" s="83"/>
      <c r="AQ41" s="83"/>
      <c r="AR41" s="70"/>
      <c r="AS41" s="70"/>
      <c r="AT41" s="70"/>
      <c r="AU41" s="73"/>
      <c r="AV41" s="70"/>
      <c r="AW41" s="482"/>
      <c r="AX41" s="483"/>
      <c r="AY41" s="483"/>
      <c r="AZ41" s="483"/>
      <c r="BA41" s="483"/>
      <c r="BB41" s="484"/>
    </row>
    <row r="42" spans="1:54" s="74" customFormat="1" ht="13.5" customHeight="1">
      <c r="A42" s="493" t="s">
        <v>162</v>
      </c>
      <c r="B42" s="494"/>
      <c r="C42" s="494"/>
      <c r="D42" s="494"/>
      <c r="E42" s="494"/>
      <c r="F42" s="494"/>
      <c r="G42" s="495"/>
      <c r="H42" s="70"/>
      <c r="I42" s="70"/>
      <c r="J42" s="86"/>
      <c r="K42" s="86"/>
      <c r="L42" s="86"/>
      <c r="M42" s="70"/>
      <c r="N42" s="86"/>
      <c r="O42" s="86"/>
      <c r="P42" s="86"/>
      <c r="Q42" s="70"/>
      <c r="R42" s="81"/>
      <c r="S42" s="70"/>
      <c r="T42" s="86"/>
      <c r="U42" s="86"/>
      <c r="V42" s="86"/>
      <c r="W42" s="70"/>
      <c r="X42" s="86"/>
      <c r="Y42" s="70"/>
      <c r="Z42" s="70"/>
      <c r="AA42" s="70"/>
      <c r="AB42" s="70"/>
      <c r="AC42" s="73"/>
      <c r="AD42" s="70"/>
      <c r="AE42" s="70"/>
      <c r="AF42" s="72"/>
      <c r="AG42" s="72"/>
      <c r="AH42" s="72"/>
      <c r="AI42" s="70"/>
      <c r="AJ42" s="70"/>
      <c r="AK42" s="70"/>
      <c r="AL42" s="70"/>
      <c r="AM42" s="70"/>
      <c r="AN42" s="70"/>
      <c r="AO42" s="82"/>
      <c r="AP42" s="83"/>
      <c r="AQ42" s="83"/>
      <c r="AR42" s="70"/>
      <c r="AS42" s="70"/>
      <c r="AT42" s="70"/>
      <c r="AU42" s="73"/>
      <c r="AV42" s="70"/>
      <c r="AW42" s="482"/>
      <c r="AX42" s="483"/>
      <c r="AY42" s="483"/>
      <c r="AZ42" s="483"/>
      <c r="BA42" s="483"/>
      <c r="BB42" s="484"/>
    </row>
    <row r="43" spans="1:54" s="74" customFormat="1" ht="13.5" customHeight="1">
      <c r="A43" s="66"/>
      <c r="B43" s="67"/>
      <c r="C43" s="510" t="s">
        <v>82</v>
      </c>
      <c r="D43" s="510"/>
      <c r="E43" s="510"/>
      <c r="F43" s="510"/>
      <c r="G43" s="511"/>
      <c r="H43" s="491" t="s">
        <v>81</v>
      </c>
      <c r="I43" s="492"/>
      <c r="J43" s="492"/>
      <c r="K43" s="492"/>
      <c r="L43" s="492"/>
      <c r="M43" s="99" t="s">
        <v>72</v>
      </c>
      <c r="N43" s="508">
        <f>AJ10+AJ13</f>
        <v>0.55000000000000004</v>
      </c>
      <c r="O43" s="508"/>
      <c r="P43" s="508"/>
      <c r="Q43" s="99" t="s">
        <v>3</v>
      </c>
      <c r="R43" s="508">
        <f>AV5-AV9</f>
        <v>0.30000000000000004</v>
      </c>
      <c r="S43" s="508"/>
      <c r="T43" s="508"/>
      <c r="U43" s="99" t="s">
        <v>4</v>
      </c>
      <c r="V43" s="75" t="s">
        <v>9</v>
      </c>
      <c r="W43" s="70">
        <v>2</v>
      </c>
      <c r="X43" s="509" t="s">
        <v>44</v>
      </c>
      <c r="Y43" s="509"/>
      <c r="Z43" s="99"/>
      <c r="AA43" s="99"/>
      <c r="AB43" s="99"/>
      <c r="AC43" s="99"/>
      <c r="AD43" s="99"/>
      <c r="AE43" s="99"/>
      <c r="AF43" s="72"/>
      <c r="AG43" s="72"/>
      <c r="AH43" s="72"/>
      <c r="AI43" s="70"/>
      <c r="AJ43" s="70"/>
      <c r="AK43" s="70"/>
      <c r="AL43" s="70"/>
      <c r="AM43" s="70"/>
      <c r="AN43" s="70"/>
      <c r="AO43" s="82"/>
      <c r="AP43" s="83"/>
      <c r="AQ43" s="83"/>
      <c r="AR43" s="70"/>
      <c r="AS43" s="70"/>
      <c r="AT43" s="70"/>
      <c r="AU43" s="73" t="s">
        <v>12</v>
      </c>
      <c r="AV43" s="70"/>
      <c r="AW43" s="488">
        <f>(N43+R43)*W43</f>
        <v>1.7000000000000002</v>
      </c>
      <c r="AX43" s="489"/>
      <c r="AY43" s="489"/>
      <c r="AZ43" s="489"/>
      <c r="BA43" s="489"/>
      <c r="BB43" s="490"/>
    </row>
    <row r="44" spans="1:54" s="74" customFormat="1" ht="13.5" customHeight="1">
      <c r="A44" s="66"/>
      <c r="B44" s="67"/>
      <c r="C44" s="510"/>
      <c r="D44" s="510"/>
      <c r="E44" s="510"/>
      <c r="F44" s="510"/>
      <c r="G44" s="511"/>
      <c r="H44" s="491" t="s">
        <v>101</v>
      </c>
      <c r="I44" s="492"/>
      <c r="J44" s="492"/>
      <c r="K44" s="492"/>
      <c r="L44" s="492"/>
      <c r="M44" s="99" t="s">
        <v>59</v>
      </c>
      <c r="N44" s="514">
        <f>AV9</f>
        <v>0.1</v>
      </c>
      <c r="O44" s="514"/>
      <c r="P44" s="514"/>
      <c r="Q44" s="150">
        <v>2</v>
      </c>
      <c r="R44" s="99" t="s">
        <v>3</v>
      </c>
      <c r="S44" s="514">
        <f>AV9</f>
        <v>0.1</v>
      </c>
      <c r="T44" s="514"/>
      <c r="U44" s="514"/>
      <c r="V44" s="150">
        <v>2</v>
      </c>
      <c r="W44" s="99" t="s">
        <v>4</v>
      </c>
      <c r="X44" s="75" t="s">
        <v>9</v>
      </c>
      <c r="Y44" s="70">
        <v>2</v>
      </c>
      <c r="Z44" s="509" t="s">
        <v>44</v>
      </c>
      <c r="AA44" s="509"/>
      <c r="AB44" s="75" t="s">
        <v>9</v>
      </c>
      <c r="AC44" s="506">
        <v>1</v>
      </c>
      <c r="AD44" s="507"/>
      <c r="AE44" s="79" t="s">
        <v>15</v>
      </c>
      <c r="AF44" s="72"/>
      <c r="AG44" s="72"/>
      <c r="AH44" s="72"/>
      <c r="AI44" s="70"/>
      <c r="AJ44" s="70"/>
      <c r="AK44" s="70"/>
      <c r="AL44" s="70"/>
      <c r="AM44" s="70"/>
      <c r="AN44" s="70"/>
      <c r="AO44" s="82"/>
      <c r="AP44" s="83"/>
      <c r="AQ44" s="83"/>
      <c r="AR44" s="70"/>
      <c r="AS44" s="70"/>
      <c r="AT44" s="70"/>
      <c r="AU44" s="73" t="s">
        <v>12</v>
      </c>
      <c r="AV44" s="70"/>
      <c r="AW44" s="488">
        <f>SQRT(N44^2+S44^2)*Y44*AC44</f>
        <v>0.28284271247461906</v>
      </c>
      <c r="AX44" s="489"/>
      <c r="AY44" s="489"/>
      <c r="AZ44" s="489"/>
      <c r="BA44" s="489"/>
      <c r="BB44" s="490"/>
    </row>
    <row r="45" spans="1:54" s="74" customFormat="1" ht="13.5" customHeight="1">
      <c r="A45" s="493" t="s">
        <v>172</v>
      </c>
      <c r="B45" s="494"/>
      <c r="C45" s="494"/>
      <c r="D45" s="494"/>
      <c r="E45" s="494"/>
      <c r="F45" s="494"/>
      <c r="G45" s="495"/>
      <c r="H45" s="70"/>
      <c r="I45" s="506">
        <v>1</v>
      </c>
      <c r="J45" s="507"/>
      <c r="K45" s="86" t="s">
        <v>9</v>
      </c>
      <c r="L45" s="497" t="s">
        <v>110</v>
      </c>
      <c r="M45" s="492"/>
      <c r="N45" s="70"/>
      <c r="O45" s="87"/>
      <c r="P45" s="87"/>
      <c r="Q45" s="87"/>
      <c r="R45" s="70"/>
      <c r="S45" s="87"/>
      <c r="T45" s="87"/>
      <c r="U45" s="87"/>
      <c r="V45" s="70"/>
      <c r="W45" s="70"/>
      <c r="X45" s="89"/>
      <c r="Y45" s="70"/>
      <c r="Z45" s="70"/>
      <c r="AA45" s="75"/>
      <c r="AB45" s="77"/>
      <c r="AC45" s="78"/>
      <c r="AD45" s="79"/>
      <c r="AE45" s="72"/>
      <c r="AF45" s="72"/>
      <c r="AG45" s="72"/>
      <c r="AH45" s="70"/>
      <c r="AI45" s="94"/>
      <c r="AJ45" s="94"/>
      <c r="AK45" s="94"/>
      <c r="AL45" s="95"/>
      <c r="AM45" s="70"/>
      <c r="AN45" s="96"/>
      <c r="AO45" s="97"/>
      <c r="AP45" s="70"/>
      <c r="AQ45" s="98"/>
      <c r="AR45" s="96"/>
      <c r="AS45" s="96"/>
      <c r="AT45" s="94"/>
      <c r="AU45" s="73" t="s">
        <v>12</v>
      </c>
      <c r="AV45" s="70"/>
      <c r="AW45" s="498">
        <f>I45*(1/9)</f>
        <v>0.1111111111111111</v>
      </c>
      <c r="AX45" s="499"/>
      <c r="AY45" s="499"/>
      <c r="AZ45" s="499"/>
      <c r="BA45" s="499"/>
      <c r="BB45" s="500"/>
    </row>
    <row r="46" spans="1:54" s="74" customFormat="1" ht="13.5" customHeight="1">
      <c r="A46" s="66"/>
      <c r="B46" s="67"/>
      <c r="C46" s="67"/>
      <c r="D46" s="67"/>
      <c r="E46" s="67"/>
      <c r="F46" s="67"/>
      <c r="G46" s="68"/>
      <c r="H46" s="70"/>
      <c r="I46" s="86"/>
      <c r="J46" s="70"/>
      <c r="K46" s="70"/>
      <c r="L46" s="86"/>
      <c r="M46" s="86"/>
      <c r="N46" s="99"/>
      <c r="O46" s="98"/>
      <c r="P46" s="96"/>
      <c r="Q46" s="96"/>
      <c r="R46" s="70"/>
      <c r="S46" s="98"/>
      <c r="T46" s="96"/>
      <c r="U46" s="96"/>
      <c r="V46" s="89"/>
      <c r="W46" s="72"/>
      <c r="X46" s="94"/>
      <c r="Y46" s="98"/>
      <c r="Z46" s="96"/>
      <c r="AA46" s="96"/>
      <c r="AB46" s="70"/>
      <c r="AC46" s="98"/>
      <c r="AD46" s="96"/>
      <c r="AE46" s="96"/>
      <c r="AF46" s="89"/>
      <c r="AG46" s="82"/>
      <c r="AH46" s="70"/>
      <c r="AI46" s="97"/>
      <c r="AJ46" s="97"/>
      <c r="AK46" s="93"/>
      <c r="AL46" s="93"/>
      <c r="AM46" s="93"/>
      <c r="AN46" s="93"/>
      <c r="AO46" s="93"/>
      <c r="AP46" s="93"/>
      <c r="AQ46" s="93"/>
      <c r="AR46" s="93"/>
      <c r="AS46" s="70"/>
      <c r="AT46" s="70"/>
      <c r="AU46" s="73"/>
      <c r="AV46" s="70"/>
      <c r="AW46" s="482"/>
      <c r="AX46" s="483"/>
      <c r="AY46" s="483"/>
      <c r="AZ46" s="483"/>
      <c r="BA46" s="483"/>
      <c r="BB46" s="484"/>
    </row>
    <row r="47" spans="1:54" s="74" customFormat="1" ht="13.5" customHeight="1">
      <c r="A47" s="493" t="s">
        <v>184</v>
      </c>
      <c r="B47" s="494"/>
      <c r="C47" s="494"/>
      <c r="D47" s="494"/>
      <c r="E47" s="494"/>
      <c r="F47" s="494"/>
      <c r="G47" s="495"/>
      <c r="H47" s="70"/>
      <c r="I47" s="506">
        <f>K18+N17+S18+0.2</f>
        <v>0.90000000000000013</v>
      </c>
      <c r="J47" s="507"/>
      <c r="K47" s="86" t="s">
        <v>9</v>
      </c>
      <c r="L47" s="512">
        <v>1</v>
      </c>
      <c r="M47" s="509"/>
      <c r="N47" s="508"/>
      <c r="O47" s="508"/>
      <c r="P47" s="508"/>
      <c r="Q47" s="86"/>
      <c r="R47" s="100"/>
      <c r="S47" s="513"/>
      <c r="T47" s="513"/>
      <c r="U47" s="79"/>
      <c r="V47" s="93"/>
      <c r="W47" s="75"/>
      <c r="X47" s="506"/>
      <c r="Y47" s="507"/>
      <c r="Z47" s="79"/>
      <c r="AA47" s="70"/>
      <c r="AB47" s="72"/>
      <c r="AC47" s="72"/>
      <c r="AD47" s="89"/>
      <c r="AE47" s="72"/>
      <c r="AF47" s="72"/>
      <c r="AG47" s="72"/>
      <c r="AH47" s="72"/>
      <c r="AI47" s="72"/>
      <c r="AJ47" s="72"/>
      <c r="AK47" s="70"/>
      <c r="AL47" s="72"/>
      <c r="AM47" s="70"/>
      <c r="AN47" s="70"/>
      <c r="AO47" s="82"/>
      <c r="AP47" s="83"/>
      <c r="AQ47" s="83"/>
      <c r="AR47" s="70"/>
      <c r="AS47" s="70"/>
      <c r="AT47" s="70"/>
      <c r="AU47" s="73" t="s">
        <v>12</v>
      </c>
      <c r="AV47" s="70"/>
      <c r="AW47" s="488">
        <f>I47*L47</f>
        <v>0.90000000000000013</v>
      </c>
      <c r="AX47" s="489"/>
      <c r="AY47" s="489"/>
      <c r="AZ47" s="489"/>
      <c r="BA47" s="489"/>
      <c r="BB47" s="490"/>
    </row>
    <row r="48" spans="1:54" s="74" customFormat="1" ht="13.5" customHeight="1">
      <c r="A48" s="66"/>
      <c r="B48" s="67"/>
      <c r="C48" s="67"/>
      <c r="D48" s="67"/>
      <c r="E48" s="67"/>
      <c r="F48" s="67"/>
      <c r="G48" s="68"/>
      <c r="H48" s="70"/>
      <c r="I48" s="86"/>
      <c r="J48" s="70"/>
      <c r="K48" s="70"/>
      <c r="L48" s="86"/>
      <c r="M48" s="86"/>
      <c r="N48" s="86"/>
      <c r="O48" s="86"/>
      <c r="P48" s="86"/>
      <c r="Q48" s="86"/>
      <c r="R48" s="72"/>
      <c r="S48" s="72"/>
      <c r="T48" s="72"/>
      <c r="U48" s="86"/>
      <c r="V48" s="86"/>
      <c r="W48" s="86"/>
      <c r="X48" s="86"/>
      <c r="Y48" s="86"/>
      <c r="Z48" s="73"/>
      <c r="AA48" s="70"/>
      <c r="AB48" s="72"/>
      <c r="AC48" s="72"/>
      <c r="AD48" s="89"/>
      <c r="AE48" s="72"/>
      <c r="AF48" s="72"/>
      <c r="AG48" s="72"/>
      <c r="AH48" s="72"/>
      <c r="AI48" s="72"/>
      <c r="AJ48" s="72"/>
      <c r="AK48" s="70"/>
      <c r="AL48" s="72"/>
      <c r="AM48" s="70"/>
      <c r="AN48" s="70"/>
      <c r="AO48" s="82"/>
      <c r="AP48" s="83"/>
      <c r="AQ48" s="83"/>
      <c r="AR48" s="70"/>
      <c r="AS48" s="70"/>
      <c r="AT48" s="70"/>
      <c r="AU48" s="73"/>
      <c r="AV48" s="70"/>
      <c r="AW48" s="482"/>
      <c r="AX48" s="483"/>
      <c r="AY48" s="483"/>
      <c r="AZ48" s="483"/>
      <c r="BA48" s="483"/>
      <c r="BB48" s="484"/>
    </row>
    <row r="49" spans="1:54" s="74" customFormat="1" ht="13.5" customHeight="1">
      <c r="A49" s="493" t="s">
        <v>175</v>
      </c>
      <c r="B49" s="494"/>
      <c r="C49" s="494"/>
      <c r="D49" s="494"/>
      <c r="E49" s="494"/>
      <c r="F49" s="494"/>
      <c r="G49" s="495"/>
      <c r="H49" s="101"/>
      <c r="I49" s="496">
        <f>AW35</f>
        <v>0.23499999999999999</v>
      </c>
      <c r="J49" s="496"/>
      <c r="K49" s="496"/>
      <c r="L49" s="86" t="s">
        <v>9</v>
      </c>
      <c r="M49" s="497" t="s">
        <v>127</v>
      </c>
      <c r="N49" s="492"/>
      <c r="O49" s="86"/>
      <c r="P49" s="86"/>
      <c r="Q49" s="86"/>
      <c r="R49" s="86"/>
      <c r="S49" s="70"/>
      <c r="T49" s="89"/>
      <c r="U49" s="89"/>
      <c r="V49" s="70"/>
      <c r="W49" s="86"/>
      <c r="X49" s="86"/>
      <c r="Y49" s="86"/>
      <c r="Z49" s="99"/>
      <c r="AA49" s="70"/>
      <c r="AB49" s="86"/>
      <c r="AC49" s="86"/>
      <c r="AD49" s="86"/>
      <c r="AE49" s="75"/>
      <c r="AF49" s="77"/>
      <c r="AG49" s="78"/>
      <c r="AH49" s="79"/>
      <c r="AI49" s="73"/>
      <c r="AJ49" s="70"/>
      <c r="AK49" s="72"/>
      <c r="AL49" s="72"/>
      <c r="AM49" s="70"/>
      <c r="AN49" s="70"/>
      <c r="AO49" s="82"/>
      <c r="AP49" s="83"/>
      <c r="AQ49" s="83"/>
      <c r="AR49" s="70"/>
      <c r="AS49" s="70"/>
      <c r="AT49" s="70"/>
      <c r="AU49" s="73" t="s">
        <v>12</v>
      </c>
      <c r="AV49" s="70"/>
      <c r="AW49" s="488">
        <f>I49*(1/12)</f>
        <v>1.9583333333333331E-2</v>
      </c>
      <c r="AX49" s="489"/>
      <c r="AY49" s="489"/>
      <c r="AZ49" s="489"/>
      <c r="BA49" s="489"/>
      <c r="BB49" s="490"/>
    </row>
    <row r="50" spans="1:54" s="74" customFormat="1" ht="13.5" customHeight="1">
      <c r="A50" s="493"/>
      <c r="B50" s="494"/>
      <c r="C50" s="494"/>
      <c r="D50" s="494"/>
      <c r="E50" s="494"/>
      <c r="F50" s="494"/>
      <c r="G50" s="495"/>
      <c r="H50" s="70"/>
      <c r="I50" s="86"/>
      <c r="J50" s="70"/>
      <c r="K50" s="70"/>
      <c r="L50" s="86"/>
      <c r="M50" s="86"/>
      <c r="N50" s="86"/>
      <c r="O50" s="86"/>
      <c r="P50" s="86"/>
      <c r="Q50" s="86"/>
      <c r="R50" s="72"/>
      <c r="S50" s="72"/>
      <c r="T50" s="72"/>
      <c r="U50" s="86"/>
      <c r="V50" s="86"/>
      <c r="W50" s="86"/>
      <c r="X50" s="86"/>
      <c r="Y50" s="86"/>
      <c r="Z50" s="73"/>
      <c r="AA50" s="70"/>
      <c r="AB50" s="72"/>
      <c r="AC50" s="72"/>
      <c r="AD50" s="89"/>
      <c r="AE50" s="72"/>
      <c r="AF50" s="72"/>
      <c r="AG50" s="72"/>
      <c r="AH50" s="72"/>
      <c r="AI50" s="72"/>
      <c r="AJ50" s="72"/>
      <c r="AK50" s="70"/>
      <c r="AL50" s="72"/>
      <c r="AM50" s="70"/>
      <c r="AN50" s="70"/>
      <c r="AO50" s="82"/>
      <c r="AP50" s="83"/>
      <c r="AQ50" s="83"/>
      <c r="AR50" s="70"/>
      <c r="AS50" s="70"/>
      <c r="AT50" s="70"/>
      <c r="AU50" s="73"/>
      <c r="AV50" s="70"/>
      <c r="AW50" s="482"/>
      <c r="AX50" s="483"/>
      <c r="AY50" s="483"/>
      <c r="AZ50" s="483"/>
      <c r="BA50" s="483"/>
      <c r="BB50" s="484"/>
    </row>
    <row r="51" spans="1:54" s="74" customFormat="1" ht="13.5" customHeight="1">
      <c r="A51" s="493" t="s">
        <v>174</v>
      </c>
      <c r="B51" s="494"/>
      <c r="C51" s="494"/>
      <c r="D51" s="494"/>
      <c r="E51" s="494"/>
      <c r="F51" s="494"/>
      <c r="G51" s="495"/>
      <c r="H51" s="70"/>
      <c r="I51" s="86" t="s">
        <v>72</v>
      </c>
      <c r="J51" s="501" t="s">
        <v>59</v>
      </c>
      <c r="K51" s="501"/>
      <c r="L51" s="502">
        <f>AV9</f>
        <v>0.1</v>
      </c>
      <c r="M51" s="502"/>
      <c r="N51" s="502"/>
      <c r="O51" s="102" t="s">
        <v>57</v>
      </c>
      <c r="P51" s="102" t="s">
        <v>62</v>
      </c>
      <c r="Q51" s="502">
        <f>L51</f>
        <v>0.1</v>
      </c>
      <c r="R51" s="502"/>
      <c r="S51" s="502"/>
      <c r="T51" s="103" t="s">
        <v>66</v>
      </c>
      <c r="U51" s="104"/>
      <c r="V51" s="86" t="s">
        <v>3</v>
      </c>
      <c r="W51" s="503">
        <v>0.15</v>
      </c>
      <c r="X51" s="503"/>
      <c r="Y51" s="503"/>
      <c r="Z51" s="70" t="s">
        <v>3</v>
      </c>
      <c r="AA51" s="503">
        <f>AV5-AV9</f>
        <v>0.30000000000000004</v>
      </c>
      <c r="AB51" s="503"/>
      <c r="AC51" s="503"/>
      <c r="AD51" s="89" t="s">
        <v>4</v>
      </c>
      <c r="AE51" s="86" t="s">
        <v>9</v>
      </c>
      <c r="AF51" s="564">
        <v>2</v>
      </c>
      <c r="AG51" s="565"/>
      <c r="AH51" s="72" t="s">
        <v>3</v>
      </c>
      <c r="AI51" s="506">
        <f>AV4-AV9*2</f>
        <v>0.2</v>
      </c>
      <c r="AJ51" s="507"/>
      <c r="AK51" s="70" t="s">
        <v>60</v>
      </c>
      <c r="AL51" s="86" t="s">
        <v>9</v>
      </c>
      <c r="AM51" s="497" t="s">
        <v>109</v>
      </c>
      <c r="AN51" s="492"/>
      <c r="AO51" s="82"/>
      <c r="AP51" s="83"/>
      <c r="AQ51" s="83"/>
      <c r="AR51" s="70"/>
      <c r="AS51" s="70"/>
      <c r="AT51" s="70"/>
      <c r="AU51" s="73" t="s">
        <v>12</v>
      </c>
      <c r="AV51" s="70"/>
      <c r="AW51" s="498">
        <f>SQRT(((L51^2+Q51^2)+W51+AA51)*AF51+AI51)*(1/6)</f>
        <v>0.17795130420052185</v>
      </c>
      <c r="AX51" s="499"/>
      <c r="AY51" s="499"/>
      <c r="AZ51" s="499"/>
      <c r="BA51" s="499"/>
      <c r="BB51" s="500"/>
    </row>
    <row r="52" spans="1:54" s="74" customFormat="1" ht="13.5" customHeight="1">
      <c r="A52" s="66"/>
      <c r="B52" s="67"/>
      <c r="C52" s="67"/>
      <c r="D52" s="67"/>
      <c r="E52" s="67"/>
      <c r="F52" s="67"/>
      <c r="G52" s="68"/>
      <c r="H52" s="70"/>
      <c r="I52" s="86"/>
      <c r="J52" s="70"/>
      <c r="K52" s="70"/>
      <c r="L52" s="86"/>
      <c r="M52" s="86"/>
      <c r="N52" s="86"/>
      <c r="O52" s="86"/>
      <c r="P52" s="86"/>
      <c r="Q52" s="86"/>
      <c r="R52" s="72"/>
      <c r="S52" s="72"/>
      <c r="T52" s="72"/>
      <c r="U52" s="86"/>
      <c r="V52" s="86"/>
      <c r="W52" s="86"/>
      <c r="X52" s="86"/>
      <c r="Y52" s="86"/>
      <c r="Z52" s="73"/>
      <c r="AA52" s="70"/>
      <c r="AB52" s="72"/>
      <c r="AC52" s="72"/>
      <c r="AD52" s="89"/>
      <c r="AE52" s="72"/>
      <c r="AF52" s="72"/>
      <c r="AG52" s="72"/>
      <c r="AH52" s="72"/>
      <c r="AI52" s="72"/>
      <c r="AJ52" s="72"/>
      <c r="AK52" s="70"/>
      <c r="AL52" s="72"/>
      <c r="AM52" s="70"/>
      <c r="AN52" s="70"/>
      <c r="AO52" s="82"/>
      <c r="AP52" s="83"/>
      <c r="AQ52" s="83"/>
      <c r="AR52" s="70"/>
      <c r="AS52" s="70"/>
      <c r="AT52" s="70"/>
      <c r="AU52" s="73"/>
      <c r="AV52" s="70"/>
      <c r="AW52" s="482"/>
      <c r="AX52" s="483"/>
      <c r="AY52" s="483"/>
      <c r="AZ52" s="483"/>
      <c r="BA52" s="483"/>
      <c r="BB52" s="484"/>
    </row>
    <row r="53" spans="1:54" s="74" customFormat="1" ht="13.5" customHeight="1">
      <c r="A53" s="105"/>
      <c r="B53" s="106"/>
      <c r="C53" s="106"/>
      <c r="D53" s="106"/>
      <c r="E53" s="106"/>
      <c r="F53" s="106"/>
      <c r="G53" s="107"/>
      <c r="H53" s="108"/>
      <c r="I53" s="109"/>
      <c r="J53" s="108"/>
      <c r="K53" s="108"/>
      <c r="L53" s="109"/>
      <c r="M53" s="109"/>
      <c r="N53" s="109"/>
      <c r="O53" s="109"/>
      <c r="P53" s="109"/>
      <c r="Q53" s="109"/>
      <c r="R53" s="110"/>
      <c r="S53" s="110"/>
      <c r="T53" s="110"/>
      <c r="U53" s="109"/>
      <c r="V53" s="109"/>
      <c r="W53" s="109"/>
      <c r="X53" s="109"/>
      <c r="Y53" s="109"/>
      <c r="Z53" s="111"/>
      <c r="AA53" s="108"/>
      <c r="AB53" s="110"/>
      <c r="AC53" s="110"/>
      <c r="AD53" s="112"/>
      <c r="AE53" s="110"/>
      <c r="AF53" s="110"/>
      <c r="AG53" s="110"/>
      <c r="AH53" s="110"/>
      <c r="AI53" s="110"/>
      <c r="AJ53" s="110"/>
      <c r="AK53" s="108"/>
      <c r="AL53" s="110"/>
      <c r="AM53" s="108"/>
      <c r="AN53" s="108"/>
      <c r="AO53" s="113"/>
      <c r="AP53" s="114"/>
      <c r="AQ53" s="114"/>
      <c r="AR53" s="108"/>
      <c r="AS53" s="108"/>
      <c r="AT53" s="108"/>
      <c r="AU53" s="111"/>
      <c r="AV53" s="108"/>
      <c r="AW53" s="485"/>
      <c r="AX53" s="486"/>
      <c r="AY53" s="486"/>
      <c r="AZ53" s="486"/>
      <c r="BA53" s="486"/>
      <c r="BB53" s="487"/>
    </row>
  </sheetData>
  <mergeCells count="159">
    <mergeCell ref="Y11:Z12"/>
    <mergeCell ref="AP4:AU4"/>
    <mergeCell ref="AV4:AX4"/>
    <mergeCell ref="AP5:AU5"/>
    <mergeCell ref="AV5:AX5"/>
    <mergeCell ref="AP10:AU10"/>
    <mergeCell ref="AV10:AX10"/>
    <mergeCell ref="AP8:AU8"/>
    <mergeCell ref="AV8:AX8"/>
    <mergeCell ref="AG1:AH1"/>
    <mergeCell ref="AI1:AS1"/>
    <mergeCell ref="AT1:BB1"/>
    <mergeCell ref="AQ3:AY3"/>
    <mergeCell ref="AP6:AU6"/>
    <mergeCell ref="AV6:AX6"/>
    <mergeCell ref="AP7:AU7"/>
    <mergeCell ref="V1:AC1"/>
    <mergeCell ref="AD1:AE1"/>
    <mergeCell ref="AP9:AU9"/>
    <mergeCell ref="AV9:AX9"/>
    <mergeCell ref="AV7:AX7"/>
    <mergeCell ref="AY10:AZ10"/>
    <mergeCell ref="AG11:AG13"/>
    <mergeCell ref="AP11:AU11"/>
    <mergeCell ref="AV11:AX11"/>
    <mergeCell ref="AY11:AZ11"/>
    <mergeCell ref="AP12:AU12"/>
    <mergeCell ref="AV12:AX12"/>
    <mergeCell ref="AJ13:AJ15"/>
    <mergeCell ref="AJ10:AJ12"/>
    <mergeCell ref="AL10:AL14"/>
    <mergeCell ref="A21:G21"/>
    <mergeCell ref="H21:AV21"/>
    <mergeCell ref="AW21:BB21"/>
    <mergeCell ref="AW22:BB22"/>
    <mergeCell ref="AJ16:AJ17"/>
    <mergeCell ref="A23:G23"/>
    <mergeCell ref="H23:J23"/>
    <mergeCell ref="AW23:BB23"/>
    <mergeCell ref="AW25:BB25"/>
    <mergeCell ref="A24:G24"/>
    <mergeCell ref="J24:L24"/>
    <mergeCell ref="A25:G25"/>
    <mergeCell ref="J25:L25"/>
    <mergeCell ref="N25:P25"/>
    <mergeCell ref="S25:T25"/>
    <mergeCell ref="S24:T24"/>
    <mergeCell ref="AW24:BB24"/>
    <mergeCell ref="N24:P24"/>
    <mergeCell ref="V25:X25"/>
    <mergeCell ref="V24:X24"/>
    <mergeCell ref="Z24:AA24"/>
    <mergeCell ref="Z25:AA25"/>
    <mergeCell ref="A26:G26"/>
    <mergeCell ref="AW26:BB26"/>
    <mergeCell ref="C27:G27"/>
    <mergeCell ref="J27:M27"/>
    <mergeCell ref="O27:R27"/>
    <mergeCell ref="AW27:BB27"/>
    <mergeCell ref="AW28:BB28"/>
    <mergeCell ref="A29:G29"/>
    <mergeCell ref="J29:L29"/>
    <mergeCell ref="N29:P29"/>
    <mergeCell ref="S29:T29"/>
    <mergeCell ref="V29:X29"/>
    <mergeCell ref="AA29:AB29"/>
    <mergeCell ref="AO29:AP29"/>
    <mergeCell ref="AE29:AG29"/>
    <mergeCell ref="AI29:AK29"/>
    <mergeCell ref="A32:G32"/>
    <mergeCell ref="H32:L32"/>
    <mergeCell ref="N32:P32"/>
    <mergeCell ref="R32:T32"/>
    <mergeCell ref="AW29:BB29"/>
    <mergeCell ref="AW30:BB30"/>
    <mergeCell ref="A31:G31"/>
    <mergeCell ref="H31:K31"/>
    <mergeCell ref="AW31:BB31"/>
    <mergeCell ref="AS29:AT29"/>
    <mergeCell ref="AW32:BB32"/>
    <mergeCell ref="AW33:BB33"/>
    <mergeCell ref="W32:X32"/>
    <mergeCell ref="Z32:AB32"/>
    <mergeCell ref="AE32:AF32"/>
    <mergeCell ref="AI32:AK32"/>
    <mergeCell ref="AM32:AO32"/>
    <mergeCell ref="AS32:AT32"/>
    <mergeCell ref="H36:K36"/>
    <mergeCell ref="AW36:BB36"/>
    <mergeCell ref="H34:L34"/>
    <mergeCell ref="N34:P34"/>
    <mergeCell ref="R34:T34"/>
    <mergeCell ref="W34:X34"/>
    <mergeCell ref="S33:U33"/>
    <mergeCell ref="AW34:BB34"/>
    <mergeCell ref="O33:Q33"/>
    <mergeCell ref="A39:G39"/>
    <mergeCell ref="AW39:BB39"/>
    <mergeCell ref="A37:G37"/>
    <mergeCell ref="H37:L37"/>
    <mergeCell ref="N37:P37"/>
    <mergeCell ref="R37:T37"/>
    <mergeCell ref="W37:X37"/>
    <mergeCell ref="AW35:BB35"/>
    <mergeCell ref="A42:G42"/>
    <mergeCell ref="AW42:BB42"/>
    <mergeCell ref="C40:G40"/>
    <mergeCell ref="J40:M40"/>
    <mergeCell ref="O40:Q40"/>
    <mergeCell ref="U40:X40"/>
    <mergeCell ref="AW40:BB40"/>
    <mergeCell ref="AW41:BB41"/>
    <mergeCell ref="AB40:AD40"/>
    <mergeCell ref="L51:N51"/>
    <mergeCell ref="C44:G44"/>
    <mergeCell ref="H44:L44"/>
    <mergeCell ref="AW44:BB44"/>
    <mergeCell ref="Z44:AA44"/>
    <mergeCell ref="AC44:AD44"/>
    <mergeCell ref="C43:G43"/>
    <mergeCell ref="H43:L43"/>
    <mergeCell ref="N44:P44"/>
    <mergeCell ref="S44:U44"/>
    <mergeCell ref="N43:P43"/>
    <mergeCell ref="X43:Y43"/>
    <mergeCell ref="A50:G50"/>
    <mergeCell ref="A51:G51"/>
    <mergeCell ref="AW37:BB37"/>
    <mergeCell ref="AW38:BB38"/>
    <mergeCell ref="AW50:BB50"/>
    <mergeCell ref="R43:T43"/>
    <mergeCell ref="AW49:BB49"/>
    <mergeCell ref="A49:G49"/>
    <mergeCell ref="A45:G45"/>
    <mergeCell ref="AW45:BB45"/>
    <mergeCell ref="AW46:BB46"/>
    <mergeCell ref="A47:G47"/>
    <mergeCell ref="N47:P47"/>
    <mergeCell ref="S47:T47"/>
    <mergeCell ref="X47:Y47"/>
    <mergeCell ref="AW47:BB47"/>
    <mergeCell ref="I45:J45"/>
    <mergeCell ref="L45:M45"/>
    <mergeCell ref="I47:J47"/>
    <mergeCell ref="L47:M47"/>
    <mergeCell ref="AM51:AN51"/>
    <mergeCell ref="I49:K49"/>
    <mergeCell ref="M49:N49"/>
    <mergeCell ref="J51:K51"/>
    <mergeCell ref="AW53:BB53"/>
    <mergeCell ref="AW48:BB48"/>
    <mergeCell ref="AW43:BB43"/>
    <mergeCell ref="AW51:BB51"/>
    <mergeCell ref="Q51:S51"/>
    <mergeCell ref="W51:Y51"/>
    <mergeCell ref="AA51:AC51"/>
    <mergeCell ref="AF51:AG51"/>
    <mergeCell ref="AW52:BB52"/>
    <mergeCell ref="AI51:AJ51"/>
  </mergeCells>
  <phoneticPr fontId="84" type="noConversion"/>
  <pageMargins left="0.75" right="0.75" top="1" bottom="0.85000002384185791" header="0.5" footer="0.5"/>
  <pageSetup paperSize="9" orientation="portrait" r:id="rId1"/>
  <headerFooter alignWithMargins="0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">
    <tabColor indexed="8"/>
  </sheetPr>
  <dimension ref="A1:BB53"/>
  <sheetViews>
    <sheetView view="pageBreakPreview" zoomScale="130" zoomScaleNormal="120" zoomScaleSheetLayoutView="130" workbookViewId="0">
      <selection activeCell="BD23" sqref="BD23"/>
    </sheetView>
  </sheetViews>
  <sheetFormatPr defaultRowHeight="13.5"/>
  <cols>
    <col min="1" max="7" width="1.44140625" style="115" customWidth="1"/>
    <col min="8" max="48" width="1.33203125" style="115" customWidth="1"/>
    <col min="49" max="53" width="1.44140625" style="115" customWidth="1"/>
    <col min="54" max="54" width="0.77734375" style="115" customWidth="1"/>
    <col min="55" max="16384" width="8.88671875" style="115"/>
  </cols>
  <sheetData>
    <row r="1" spans="1:54" customFormat="1" ht="17.100000000000001" customHeight="1">
      <c r="A1" s="30" t="s">
        <v>134</v>
      </c>
      <c r="B1" s="31"/>
      <c r="C1" s="31"/>
      <c r="D1" s="31"/>
      <c r="E1" s="31"/>
      <c r="F1" s="32"/>
      <c r="G1" s="32"/>
      <c r="H1" s="32"/>
      <c r="I1" s="32"/>
      <c r="J1" s="32"/>
      <c r="K1" s="32"/>
      <c r="L1" s="33"/>
      <c r="M1" s="33"/>
      <c r="N1" s="32"/>
      <c r="O1" s="32"/>
      <c r="P1" s="32"/>
      <c r="Q1" s="32"/>
      <c r="R1" s="32"/>
      <c r="S1" s="32"/>
      <c r="T1" s="32"/>
      <c r="U1" s="32"/>
      <c r="V1" s="556" t="s">
        <v>147</v>
      </c>
      <c r="W1" s="556"/>
      <c r="X1" s="556"/>
      <c r="Y1" s="556"/>
      <c r="Z1" s="556"/>
      <c r="AA1" s="556"/>
      <c r="AB1" s="556"/>
      <c r="AC1" s="556"/>
      <c r="AD1" s="557">
        <v>0.6</v>
      </c>
      <c r="AE1" s="557"/>
      <c r="AF1" s="34" t="s">
        <v>9</v>
      </c>
      <c r="AG1" s="557">
        <v>0.4</v>
      </c>
      <c r="AH1" s="557"/>
      <c r="AI1" s="558"/>
      <c r="AJ1" s="558"/>
      <c r="AK1" s="558"/>
      <c r="AL1" s="558"/>
      <c r="AM1" s="558"/>
      <c r="AN1" s="558"/>
      <c r="AO1" s="558"/>
      <c r="AP1" s="558"/>
      <c r="AQ1" s="558"/>
      <c r="AR1" s="558"/>
      <c r="AS1" s="558"/>
      <c r="AT1" s="559"/>
      <c r="AU1" s="559"/>
      <c r="AV1" s="559"/>
      <c r="AW1" s="559"/>
      <c r="AX1" s="559"/>
      <c r="AY1" s="559"/>
      <c r="AZ1" s="559"/>
      <c r="BA1" s="559"/>
      <c r="BB1" s="560"/>
    </row>
    <row r="2" spans="1:54" customFormat="1" ht="11.25" customHeight="1">
      <c r="A2" s="35"/>
      <c r="B2" s="36"/>
      <c r="C2" s="36"/>
      <c r="D2" s="36"/>
      <c r="E2" s="36"/>
      <c r="F2" s="37"/>
      <c r="G2" s="38"/>
      <c r="H2" s="38"/>
      <c r="I2" s="38"/>
      <c r="J2" s="38"/>
      <c r="K2" s="38"/>
      <c r="L2" s="39"/>
      <c r="M2" s="39"/>
      <c r="N2" s="38"/>
      <c r="O2" s="38"/>
      <c r="P2" s="38"/>
      <c r="Q2" s="38"/>
      <c r="R2" s="38"/>
      <c r="S2" s="38"/>
      <c r="T2" s="38"/>
      <c r="U2" s="38"/>
      <c r="V2" s="40"/>
      <c r="W2" s="40"/>
      <c r="X2" s="40"/>
      <c r="Y2" s="40"/>
      <c r="Z2" s="40"/>
      <c r="AA2" s="40"/>
      <c r="AB2" s="40"/>
      <c r="AC2" s="40"/>
      <c r="AD2" s="41"/>
      <c r="AE2" s="41"/>
      <c r="AF2" s="42"/>
      <c r="AG2" s="41"/>
      <c r="AH2" s="41"/>
      <c r="AI2" s="43"/>
      <c r="AJ2" s="43"/>
      <c r="AK2" s="43"/>
      <c r="AL2" s="43"/>
      <c r="AM2" s="43"/>
      <c r="AN2" s="43"/>
      <c r="AO2" s="43"/>
      <c r="AP2" s="43"/>
      <c r="AQ2" s="43"/>
      <c r="AR2" s="43"/>
      <c r="AS2" s="43"/>
      <c r="AT2" s="44"/>
      <c r="AU2" s="44"/>
      <c r="AV2" s="44"/>
      <c r="AW2" s="44"/>
      <c r="AX2" s="44"/>
      <c r="AY2" s="44"/>
      <c r="AZ2" s="44"/>
      <c r="BA2" s="45"/>
      <c r="BB2" s="46"/>
    </row>
    <row r="3" spans="1:54" customFormat="1" ht="11.45" customHeight="1">
      <c r="A3" s="35"/>
      <c r="B3" s="47"/>
      <c r="C3" s="47"/>
      <c r="D3" s="47"/>
      <c r="E3" s="47"/>
      <c r="F3" s="47"/>
      <c r="G3" s="47"/>
      <c r="H3" s="47"/>
      <c r="I3" s="47"/>
      <c r="J3" s="47"/>
      <c r="K3" s="47"/>
      <c r="L3" s="47"/>
      <c r="M3" s="47"/>
      <c r="N3" s="47"/>
      <c r="O3" s="47"/>
      <c r="P3" s="47"/>
      <c r="Q3" s="47"/>
      <c r="R3" s="47"/>
      <c r="S3" s="47"/>
      <c r="T3" s="47"/>
      <c r="U3" s="47"/>
      <c r="V3" s="47"/>
      <c r="W3" s="47"/>
      <c r="X3" s="47"/>
      <c r="Y3" s="47"/>
      <c r="Z3" s="47"/>
      <c r="AA3" s="47"/>
      <c r="AB3" s="47"/>
      <c r="AC3" s="47"/>
      <c r="AD3" s="47"/>
      <c r="AE3" s="47"/>
      <c r="AF3" s="47"/>
      <c r="AG3" s="47"/>
      <c r="AH3" s="47"/>
      <c r="AI3" s="47"/>
      <c r="AJ3" s="47"/>
      <c r="AK3" s="47"/>
      <c r="AL3" s="47"/>
      <c r="AM3" s="47"/>
      <c r="AN3" s="47"/>
      <c r="AO3" s="47"/>
      <c r="AP3" s="47"/>
      <c r="AQ3" s="561" t="s">
        <v>167</v>
      </c>
      <c r="AR3" s="561"/>
      <c r="AS3" s="561"/>
      <c r="AT3" s="561"/>
      <c r="AU3" s="561"/>
      <c r="AV3" s="561"/>
      <c r="AW3" s="561"/>
      <c r="AX3" s="561"/>
      <c r="AY3" s="561"/>
      <c r="AZ3" s="48"/>
      <c r="BA3" s="47"/>
      <c r="BB3" s="49"/>
    </row>
    <row r="4" spans="1:54" customFormat="1" ht="11.45" customHeight="1">
      <c r="A4" s="35"/>
      <c r="B4" s="47"/>
      <c r="C4" s="47"/>
      <c r="D4" s="47"/>
      <c r="E4" s="47"/>
      <c r="F4" s="47"/>
      <c r="G4" s="47"/>
      <c r="H4" s="47"/>
      <c r="I4" s="47"/>
      <c r="J4" s="47"/>
      <c r="K4" s="47"/>
      <c r="L4" s="47"/>
      <c r="M4" s="47"/>
      <c r="N4" s="50">
        <f>F6+K6+N6+S6+W6</f>
        <v>2.3000000000000003</v>
      </c>
      <c r="O4" s="51"/>
      <c r="P4" s="51"/>
      <c r="Q4" s="51"/>
      <c r="R4" s="51"/>
      <c r="S4" s="47"/>
      <c r="T4" s="47"/>
      <c r="U4" s="47"/>
      <c r="V4" s="47"/>
      <c r="W4" s="47"/>
      <c r="X4" s="47"/>
      <c r="Y4" s="47"/>
      <c r="Z4" s="47"/>
      <c r="AA4" s="47"/>
      <c r="AB4" s="47"/>
      <c r="AC4" s="47"/>
      <c r="AD4" s="47"/>
      <c r="AE4" s="47"/>
      <c r="AF4" s="47"/>
      <c r="AG4" s="47"/>
      <c r="AH4" s="47"/>
      <c r="AI4" s="47"/>
      <c r="AJ4" s="47"/>
      <c r="AK4" s="47"/>
      <c r="AL4" s="47"/>
      <c r="AM4" s="47"/>
      <c r="AN4" s="47"/>
      <c r="AO4" s="47"/>
      <c r="AP4" s="543" t="s">
        <v>156</v>
      </c>
      <c r="AQ4" s="543"/>
      <c r="AR4" s="543"/>
      <c r="AS4" s="543"/>
      <c r="AT4" s="543"/>
      <c r="AU4" s="543"/>
      <c r="AV4" s="539">
        <f>AD1</f>
        <v>0.6</v>
      </c>
      <c r="AW4" s="539"/>
      <c r="AX4" s="539"/>
      <c r="AY4" s="52" t="s">
        <v>15</v>
      </c>
      <c r="AZ4" s="52"/>
      <c r="BA4" s="47"/>
      <c r="BB4" s="49"/>
    </row>
    <row r="5" spans="1:54" customFormat="1" ht="11.45" customHeight="1">
      <c r="A5" s="35"/>
      <c r="B5" s="47"/>
      <c r="C5" s="47"/>
      <c r="D5" s="47"/>
      <c r="E5" s="47"/>
      <c r="F5" s="47"/>
      <c r="G5" s="47"/>
      <c r="H5" s="47"/>
      <c r="I5" s="47"/>
      <c r="J5" s="47"/>
      <c r="K5" s="47"/>
      <c r="L5" s="47"/>
      <c r="M5" s="47"/>
      <c r="N5" s="47"/>
      <c r="O5" s="47"/>
      <c r="P5" s="47"/>
      <c r="Q5" s="47"/>
      <c r="R5" s="47"/>
      <c r="S5" s="47"/>
      <c r="T5" s="47"/>
      <c r="U5" s="47"/>
      <c r="V5" s="47"/>
      <c r="W5" s="47"/>
      <c r="X5" s="47"/>
      <c r="Y5" s="47"/>
      <c r="Z5" s="47"/>
      <c r="AA5" s="47"/>
      <c r="AB5" s="47"/>
      <c r="AC5" s="47"/>
      <c r="AD5" s="47"/>
      <c r="AE5" s="47"/>
      <c r="AF5" s="47"/>
      <c r="AG5" s="47"/>
      <c r="AH5" s="47"/>
      <c r="AI5" s="47"/>
      <c r="AJ5" s="47"/>
      <c r="AK5" s="47"/>
      <c r="AL5" s="47"/>
      <c r="AM5" s="47"/>
      <c r="AN5" s="47"/>
      <c r="AO5" s="47"/>
      <c r="AP5" s="543" t="s">
        <v>159</v>
      </c>
      <c r="AQ5" s="543"/>
      <c r="AR5" s="543"/>
      <c r="AS5" s="543"/>
      <c r="AT5" s="543"/>
      <c r="AU5" s="543"/>
      <c r="AV5" s="539">
        <f>AG1</f>
        <v>0.4</v>
      </c>
      <c r="AW5" s="539"/>
      <c r="AX5" s="539"/>
      <c r="AY5" s="52" t="s">
        <v>15</v>
      </c>
      <c r="AZ5" s="52"/>
      <c r="BA5" s="47"/>
      <c r="BB5" s="49"/>
    </row>
    <row r="6" spans="1:54" customFormat="1" ht="11.45" customHeight="1">
      <c r="A6" s="35"/>
      <c r="B6" s="47"/>
      <c r="C6" s="47"/>
      <c r="D6" s="47"/>
      <c r="E6" s="47"/>
      <c r="F6" s="53">
        <f>(AG11*0.5)+I17</f>
        <v>0.70000000000000007</v>
      </c>
      <c r="G6" s="53"/>
      <c r="H6" s="53"/>
      <c r="I6" s="53"/>
      <c r="J6" s="54"/>
      <c r="K6" s="53">
        <f>AV6</f>
        <v>0.15</v>
      </c>
      <c r="L6" s="53"/>
      <c r="M6" s="53"/>
      <c r="N6" s="53">
        <f>AD1</f>
        <v>0.6</v>
      </c>
      <c r="O6" s="53"/>
      <c r="P6" s="53"/>
      <c r="Q6" s="53"/>
      <c r="R6" s="53"/>
      <c r="S6" s="53">
        <f>AV6</f>
        <v>0.15</v>
      </c>
      <c r="T6" s="55"/>
      <c r="U6" s="53"/>
      <c r="V6" s="54"/>
      <c r="W6" s="53">
        <f>(AG11*0.5)+U17</f>
        <v>0.70000000000000007</v>
      </c>
      <c r="X6" s="53"/>
      <c r="Y6" s="51"/>
      <c r="Z6" s="51"/>
      <c r="AA6" s="47"/>
      <c r="AB6" s="47"/>
      <c r="AC6" s="47"/>
      <c r="AD6" s="47"/>
      <c r="AE6" s="47"/>
      <c r="AF6" s="47"/>
      <c r="AG6" s="47"/>
      <c r="AH6" s="47"/>
      <c r="AI6" s="47"/>
      <c r="AJ6" s="47"/>
      <c r="AK6" s="47"/>
      <c r="AL6" s="47"/>
      <c r="AM6" s="47"/>
      <c r="AN6" s="47"/>
      <c r="AO6" s="47"/>
      <c r="AP6" s="543" t="s">
        <v>157</v>
      </c>
      <c r="AQ6" s="543"/>
      <c r="AR6" s="543"/>
      <c r="AS6" s="543"/>
      <c r="AT6" s="543"/>
      <c r="AU6" s="543"/>
      <c r="AV6" s="541">
        <v>0.15</v>
      </c>
      <c r="AW6" s="541"/>
      <c r="AX6" s="541"/>
      <c r="AY6" s="52" t="s">
        <v>15</v>
      </c>
      <c r="AZ6" s="52"/>
      <c r="BA6" s="47"/>
      <c r="BB6" s="49"/>
    </row>
    <row r="7" spans="1:54" customFormat="1" ht="11.45" customHeight="1">
      <c r="A7" s="35"/>
      <c r="B7" s="47"/>
      <c r="C7" s="47"/>
      <c r="D7" s="47"/>
      <c r="E7" s="47"/>
      <c r="F7" s="47"/>
      <c r="G7" s="47"/>
      <c r="H7" s="47"/>
      <c r="I7" s="47"/>
      <c r="J7" s="47"/>
      <c r="K7" s="47"/>
      <c r="L7" s="47"/>
      <c r="M7" s="47"/>
      <c r="N7" s="47"/>
      <c r="O7" s="47"/>
      <c r="P7" s="47"/>
      <c r="Q7" s="47"/>
      <c r="R7" s="47"/>
      <c r="S7" s="47"/>
      <c r="T7" s="47"/>
      <c r="U7" s="47"/>
      <c r="V7" s="47"/>
      <c r="W7" s="47"/>
      <c r="X7" s="47"/>
      <c r="Y7" s="47"/>
      <c r="Z7" s="47"/>
      <c r="AA7" s="47"/>
      <c r="AB7" s="47"/>
      <c r="AC7" s="47"/>
      <c r="AD7" s="47"/>
      <c r="AE7" s="47"/>
      <c r="AF7" s="47"/>
      <c r="AG7" s="47"/>
      <c r="AH7" s="47"/>
      <c r="AI7" s="47"/>
      <c r="AJ7" s="47"/>
      <c r="AK7" s="47"/>
      <c r="AL7" s="47"/>
      <c r="AM7" s="47"/>
      <c r="AN7" s="47"/>
      <c r="AO7" s="47"/>
      <c r="AP7" s="543" t="s">
        <v>160</v>
      </c>
      <c r="AQ7" s="543"/>
      <c r="AR7" s="543"/>
      <c r="AS7" s="543"/>
      <c r="AT7" s="543"/>
      <c r="AU7" s="543"/>
      <c r="AV7" s="541">
        <v>0.15</v>
      </c>
      <c r="AW7" s="541"/>
      <c r="AX7" s="541"/>
      <c r="AY7" s="52" t="s">
        <v>15</v>
      </c>
      <c r="AZ7" s="52"/>
      <c r="BA7" s="47"/>
      <c r="BB7" s="49"/>
    </row>
    <row r="8" spans="1:54" customFormat="1" ht="11.45" customHeight="1">
      <c r="A8" s="35"/>
      <c r="B8" s="47"/>
      <c r="C8" s="47"/>
      <c r="D8" s="47"/>
      <c r="E8" s="47"/>
      <c r="F8" s="47"/>
      <c r="G8" s="47"/>
      <c r="H8" s="47"/>
      <c r="I8" s="47"/>
      <c r="J8" s="47"/>
      <c r="K8" s="47"/>
      <c r="L8" s="47"/>
      <c r="M8" s="47"/>
      <c r="N8" s="47"/>
      <c r="O8" s="47"/>
      <c r="P8" s="47"/>
      <c r="Q8" s="47"/>
      <c r="R8" s="47"/>
      <c r="S8" s="47"/>
      <c r="T8" s="47"/>
      <c r="U8" s="47"/>
      <c r="V8" s="47"/>
      <c r="W8" s="47"/>
      <c r="X8" s="47"/>
      <c r="Y8" s="47"/>
      <c r="Z8" s="47"/>
      <c r="AA8" s="47"/>
      <c r="AB8" s="47"/>
      <c r="AC8" s="47"/>
      <c r="AD8" s="47"/>
      <c r="AE8" s="47"/>
      <c r="AF8" s="47"/>
      <c r="AG8" s="47"/>
      <c r="AH8" s="47"/>
      <c r="AI8" s="47"/>
      <c r="AJ8" s="47"/>
      <c r="AK8" s="47"/>
      <c r="AL8" s="47"/>
      <c r="AM8" s="47"/>
      <c r="AN8" s="47"/>
      <c r="AO8" s="47"/>
      <c r="AP8" s="543" t="s">
        <v>155</v>
      </c>
      <c r="AQ8" s="543"/>
      <c r="AR8" s="543"/>
      <c r="AS8" s="543"/>
      <c r="AT8" s="543"/>
      <c r="AU8" s="543"/>
      <c r="AV8" s="541">
        <v>0.15</v>
      </c>
      <c r="AW8" s="541"/>
      <c r="AX8" s="541"/>
      <c r="AY8" s="52" t="s">
        <v>15</v>
      </c>
      <c r="AZ8" s="52"/>
      <c r="BA8" s="47"/>
      <c r="BB8" s="49"/>
    </row>
    <row r="9" spans="1:54" customFormat="1" ht="11.45" customHeight="1">
      <c r="A9" s="35"/>
      <c r="B9" s="47"/>
      <c r="C9" s="47"/>
      <c r="D9" s="47"/>
      <c r="E9" s="47"/>
      <c r="F9" s="47"/>
      <c r="G9" s="47"/>
      <c r="H9" s="47"/>
      <c r="I9" s="47"/>
      <c r="J9" s="47"/>
      <c r="K9" s="47"/>
      <c r="L9" s="47"/>
      <c r="M9" s="47"/>
      <c r="N9" s="47"/>
      <c r="O9" s="47"/>
      <c r="P9" s="47"/>
      <c r="Q9" s="47"/>
      <c r="R9" s="47"/>
      <c r="S9" s="47"/>
      <c r="T9" s="47"/>
      <c r="U9" s="47"/>
      <c r="V9" s="47"/>
      <c r="W9" s="47"/>
      <c r="X9" s="47"/>
      <c r="Y9" s="47"/>
      <c r="Z9" s="47"/>
      <c r="AA9" s="47"/>
      <c r="AB9" s="47"/>
      <c r="AC9" s="47"/>
      <c r="AD9" s="47"/>
      <c r="AE9" s="47"/>
      <c r="AF9" s="47"/>
      <c r="AG9" s="47"/>
      <c r="AH9" s="47"/>
      <c r="AI9" s="47"/>
      <c r="AJ9" s="47"/>
      <c r="AK9" s="47"/>
      <c r="AL9" s="47"/>
      <c r="AM9" s="47"/>
      <c r="AN9" s="47"/>
      <c r="AO9" s="47"/>
      <c r="AP9" s="543" t="s">
        <v>125</v>
      </c>
      <c r="AQ9" s="543"/>
      <c r="AR9" s="543"/>
      <c r="AS9" s="543"/>
      <c r="AT9" s="543"/>
      <c r="AU9" s="543"/>
      <c r="AV9" s="541">
        <v>0.1</v>
      </c>
      <c r="AW9" s="541"/>
      <c r="AX9" s="541"/>
      <c r="AY9" s="52" t="s">
        <v>15</v>
      </c>
      <c r="AZ9" s="52"/>
      <c r="BA9" s="47"/>
      <c r="BB9" s="49"/>
    </row>
    <row r="10" spans="1:54" customFormat="1" ht="11.45" customHeight="1">
      <c r="A10" s="35"/>
      <c r="B10" s="47"/>
      <c r="C10" s="47"/>
      <c r="D10" s="47"/>
      <c r="E10" s="47"/>
      <c r="F10" s="47"/>
      <c r="G10" s="47"/>
      <c r="H10" s="47"/>
      <c r="I10" s="47"/>
      <c r="J10" s="47"/>
      <c r="K10" s="47"/>
      <c r="L10" s="47"/>
      <c r="M10" s="47"/>
      <c r="N10" s="47"/>
      <c r="O10" s="47"/>
      <c r="P10" s="47"/>
      <c r="Q10" s="47"/>
      <c r="R10" s="47"/>
      <c r="S10" s="47"/>
      <c r="T10" s="47"/>
      <c r="U10" s="47"/>
      <c r="V10" s="47"/>
      <c r="W10" s="47"/>
      <c r="X10" s="47"/>
      <c r="Y10" s="57"/>
      <c r="Z10" s="57"/>
      <c r="AA10" s="57"/>
      <c r="AB10" s="47"/>
      <c r="AC10" s="47"/>
      <c r="AD10" s="47"/>
      <c r="AE10" s="47"/>
      <c r="AF10" s="47"/>
      <c r="AG10" s="58"/>
      <c r="AH10" s="47"/>
      <c r="AI10" s="58"/>
      <c r="AJ10" s="542">
        <f>AV5</f>
        <v>0.4</v>
      </c>
      <c r="AK10" s="58"/>
      <c r="AL10" s="545">
        <f>AJ13+AJ10</f>
        <v>0.55000000000000004</v>
      </c>
      <c r="AM10" s="58"/>
      <c r="AN10" s="47"/>
      <c r="AO10" s="47"/>
      <c r="AP10" s="543"/>
      <c r="AQ10" s="543"/>
      <c r="AR10" s="543"/>
      <c r="AS10" s="543"/>
      <c r="AT10" s="543"/>
      <c r="AU10" s="543"/>
      <c r="AV10" s="544"/>
      <c r="AW10" s="544"/>
      <c r="AX10" s="544"/>
      <c r="AY10" s="553"/>
      <c r="AZ10" s="553"/>
      <c r="BA10" s="47"/>
      <c r="BB10" s="49"/>
    </row>
    <row r="11" spans="1:54" customFormat="1" ht="11.45" customHeight="1">
      <c r="A11" s="35"/>
      <c r="B11" s="47"/>
      <c r="C11" s="47"/>
      <c r="D11" s="47"/>
      <c r="E11" s="47"/>
      <c r="F11" s="47"/>
      <c r="G11" s="47"/>
      <c r="H11" s="47"/>
      <c r="I11" s="47"/>
      <c r="J11" s="47"/>
      <c r="K11" s="47"/>
      <c r="L11" s="47"/>
      <c r="M11" s="47"/>
      <c r="N11" s="47"/>
      <c r="O11" s="47"/>
      <c r="P11" s="47"/>
      <c r="Q11" s="47"/>
      <c r="R11" s="47"/>
      <c r="S11" s="47"/>
      <c r="T11" s="47"/>
      <c r="U11" s="47"/>
      <c r="V11" s="47"/>
      <c r="W11" s="47"/>
      <c r="X11" s="47"/>
      <c r="Y11" s="554" t="s">
        <v>25</v>
      </c>
      <c r="Z11" s="555"/>
      <c r="AA11" s="57"/>
      <c r="AB11" s="47"/>
      <c r="AC11" s="47"/>
      <c r="AD11" s="47"/>
      <c r="AE11" s="47"/>
      <c r="AF11" s="47"/>
      <c r="AG11" s="542">
        <f>AJ10+AJ13+AJ16</f>
        <v>0.60000000000000009</v>
      </c>
      <c r="AH11" s="47"/>
      <c r="AI11" s="58"/>
      <c r="AJ11" s="542"/>
      <c r="AK11" s="58"/>
      <c r="AL11" s="545"/>
      <c r="AM11" s="58"/>
      <c r="AN11" s="47"/>
      <c r="AO11" s="47"/>
      <c r="AP11" s="543"/>
      <c r="AQ11" s="543"/>
      <c r="AR11" s="543"/>
      <c r="AS11" s="543"/>
      <c r="AT11" s="543"/>
      <c r="AU11" s="543"/>
      <c r="AV11" s="544"/>
      <c r="AW11" s="544"/>
      <c r="AX11" s="544"/>
      <c r="AY11" s="553"/>
      <c r="AZ11" s="553"/>
      <c r="BA11" s="47"/>
      <c r="BB11" s="49"/>
    </row>
    <row r="12" spans="1:54" customFormat="1" ht="11.45" customHeight="1">
      <c r="A12" s="35"/>
      <c r="B12" s="47"/>
      <c r="C12" s="47"/>
      <c r="D12" s="47"/>
      <c r="E12" s="47"/>
      <c r="F12" s="47"/>
      <c r="G12" s="47"/>
      <c r="H12" s="47"/>
      <c r="I12" s="47"/>
      <c r="J12" s="47"/>
      <c r="K12" s="47"/>
      <c r="L12" s="47"/>
      <c r="M12" s="47"/>
      <c r="N12" s="47"/>
      <c r="O12" s="47"/>
      <c r="P12" s="47"/>
      <c r="Q12" s="47"/>
      <c r="R12" s="47"/>
      <c r="S12" s="47"/>
      <c r="T12" s="47"/>
      <c r="U12" s="47"/>
      <c r="V12" s="47"/>
      <c r="W12" s="47"/>
      <c r="X12" s="47"/>
      <c r="Y12" s="555"/>
      <c r="Z12" s="555"/>
      <c r="AA12" s="47"/>
      <c r="AB12" s="47"/>
      <c r="AC12" s="47"/>
      <c r="AD12" s="47"/>
      <c r="AE12" s="47"/>
      <c r="AF12" s="47"/>
      <c r="AG12" s="542"/>
      <c r="AH12" s="47"/>
      <c r="AI12" s="58"/>
      <c r="AJ12" s="542"/>
      <c r="AK12" s="58"/>
      <c r="AL12" s="545"/>
      <c r="AM12" s="58"/>
      <c r="AN12" s="47"/>
      <c r="AO12" s="47"/>
      <c r="AP12" s="543"/>
      <c r="AQ12" s="543"/>
      <c r="AR12" s="543"/>
      <c r="AS12" s="543"/>
      <c r="AT12" s="543"/>
      <c r="AU12" s="543"/>
      <c r="AV12" s="541"/>
      <c r="AW12" s="541"/>
      <c r="AX12" s="541"/>
      <c r="AY12" s="52"/>
      <c r="AZ12" s="52"/>
      <c r="BA12" s="47"/>
      <c r="BB12" s="49"/>
    </row>
    <row r="13" spans="1:54" customFormat="1" ht="11.45" customHeight="1">
      <c r="A13" s="35"/>
      <c r="B13" s="47"/>
      <c r="C13" s="47"/>
      <c r="D13" s="47"/>
      <c r="E13" s="47"/>
      <c r="F13" s="47"/>
      <c r="G13" s="47"/>
      <c r="H13" s="47"/>
      <c r="I13" s="47"/>
      <c r="J13" s="47"/>
      <c r="K13" s="47"/>
      <c r="L13" s="47"/>
      <c r="M13" s="47"/>
      <c r="N13" s="47"/>
      <c r="O13" s="47"/>
      <c r="P13" s="47"/>
      <c r="Q13" s="47"/>
      <c r="R13" s="47"/>
      <c r="S13" s="47"/>
      <c r="T13" s="47"/>
      <c r="U13" s="47"/>
      <c r="V13" s="47"/>
      <c r="W13" s="47"/>
      <c r="X13" s="47"/>
      <c r="Y13" s="47"/>
      <c r="Z13" s="47"/>
      <c r="AA13" s="47"/>
      <c r="AB13" s="47"/>
      <c r="AC13" s="47"/>
      <c r="AD13" s="47"/>
      <c r="AE13" s="47"/>
      <c r="AF13" s="47"/>
      <c r="AG13" s="542"/>
      <c r="AH13" s="47"/>
      <c r="AI13" s="58"/>
      <c r="AJ13" s="545">
        <f>AV8</f>
        <v>0.15</v>
      </c>
      <c r="AK13" s="58"/>
      <c r="AL13" s="545"/>
      <c r="AM13" s="58"/>
      <c r="AN13" s="47"/>
      <c r="AO13" s="47"/>
      <c r="AP13" s="47"/>
      <c r="AQ13" s="47"/>
      <c r="AR13" s="52"/>
      <c r="AS13" s="52"/>
      <c r="AT13" s="52"/>
      <c r="AU13" s="52"/>
      <c r="AV13" s="56"/>
      <c r="AW13" s="56"/>
      <c r="AX13" s="56"/>
      <c r="AY13" s="52"/>
      <c r="AZ13" s="52"/>
      <c r="BA13" s="47"/>
      <c r="BB13" s="49"/>
    </row>
    <row r="14" spans="1:54" customFormat="1" ht="11.45" customHeight="1">
      <c r="A14" s="35"/>
      <c r="B14" s="47"/>
      <c r="C14" s="47"/>
      <c r="D14" s="47"/>
      <c r="E14" s="47"/>
      <c r="F14" s="47"/>
      <c r="G14" s="47"/>
      <c r="H14" s="47"/>
      <c r="I14" s="47"/>
      <c r="J14" s="47"/>
      <c r="K14" s="47"/>
      <c r="L14" s="47"/>
      <c r="M14" s="47"/>
      <c r="N14" s="47"/>
      <c r="O14" s="47"/>
      <c r="P14" s="47"/>
      <c r="Q14" s="47"/>
      <c r="R14" s="47"/>
      <c r="S14" s="47"/>
      <c r="T14" s="47"/>
      <c r="U14" s="47"/>
      <c r="V14" s="47"/>
      <c r="W14" s="47"/>
      <c r="X14" s="47"/>
      <c r="Y14" s="47"/>
      <c r="Z14" s="47"/>
      <c r="AA14" s="47"/>
      <c r="AB14" s="47"/>
      <c r="AC14" s="47"/>
      <c r="AD14" s="47"/>
      <c r="AE14" s="47"/>
      <c r="AF14" s="47"/>
      <c r="AG14" s="58"/>
      <c r="AH14" s="47"/>
      <c r="AI14" s="58"/>
      <c r="AJ14" s="545"/>
      <c r="AK14" s="58"/>
      <c r="AL14" s="545"/>
      <c r="AM14" s="58"/>
      <c r="AN14" s="47"/>
      <c r="AO14" s="47"/>
      <c r="AP14" s="47"/>
      <c r="AQ14" s="47"/>
      <c r="AR14" s="52"/>
      <c r="AS14" s="52"/>
      <c r="AT14" s="52"/>
      <c r="AU14" s="52"/>
      <c r="AV14" s="56"/>
      <c r="AW14" s="56"/>
      <c r="AX14" s="56"/>
      <c r="AY14" s="52"/>
      <c r="AZ14" s="52"/>
      <c r="BA14" s="47"/>
      <c r="BB14" s="49"/>
    </row>
    <row r="15" spans="1:54" customFormat="1" ht="11.45" customHeight="1">
      <c r="A15" s="35"/>
      <c r="B15" s="47"/>
      <c r="C15" s="47"/>
      <c r="D15" s="47"/>
      <c r="E15" s="47"/>
      <c r="F15" s="47"/>
      <c r="G15" s="47"/>
      <c r="H15" s="47"/>
      <c r="I15" s="47"/>
      <c r="J15" s="47"/>
      <c r="K15" s="47"/>
      <c r="L15" s="47"/>
      <c r="M15" s="47"/>
      <c r="N15" s="47"/>
      <c r="O15" s="47"/>
      <c r="P15" s="47"/>
      <c r="Q15" s="47"/>
      <c r="R15" s="47"/>
      <c r="S15" s="47"/>
      <c r="T15" s="47"/>
      <c r="U15" s="47"/>
      <c r="V15" s="47"/>
      <c r="W15" s="47"/>
      <c r="X15" s="47"/>
      <c r="Y15" s="47"/>
      <c r="Z15" s="47"/>
      <c r="AA15" s="47"/>
      <c r="AB15" s="47"/>
      <c r="AC15" s="47"/>
      <c r="AD15" s="47"/>
      <c r="AE15" s="47"/>
      <c r="AF15" s="47"/>
      <c r="AG15" s="58"/>
      <c r="AH15" s="47"/>
      <c r="AI15" s="47"/>
      <c r="AJ15" s="545"/>
      <c r="AK15" s="58"/>
      <c r="AL15" s="47"/>
      <c r="AM15" s="47"/>
      <c r="AN15" s="47"/>
      <c r="AO15" s="47"/>
      <c r="AP15" s="47"/>
      <c r="AQ15" s="47"/>
      <c r="AR15" s="52"/>
      <c r="AS15" s="52"/>
      <c r="AT15" s="52"/>
      <c r="AU15" s="52"/>
      <c r="AV15" s="56"/>
      <c r="AW15" s="56"/>
      <c r="AX15" s="56"/>
      <c r="AY15" s="52"/>
      <c r="AZ15" s="52"/>
      <c r="BA15" s="47"/>
      <c r="BB15" s="49"/>
    </row>
    <row r="16" spans="1:54" customFormat="1" ht="11.45" customHeight="1">
      <c r="A16" s="35"/>
      <c r="B16" s="47"/>
      <c r="C16" s="47"/>
      <c r="D16" s="47"/>
      <c r="E16" s="47"/>
      <c r="F16" s="47"/>
      <c r="G16" s="47"/>
      <c r="H16" s="47"/>
      <c r="I16" s="47"/>
      <c r="J16" s="47"/>
      <c r="K16" s="47"/>
      <c r="L16" s="47"/>
      <c r="M16" s="47"/>
      <c r="N16" s="47"/>
      <c r="O16" s="47"/>
      <c r="P16" s="47"/>
      <c r="Q16" s="47"/>
      <c r="R16" s="47"/>
      <c r="S16" s="47"/>
      <c r="T16" s="47"/>
      <c r="U16" s="47"/>
      <c r="V16" s="47"/>
      <c r="W16" s="47"/>
      <c r="X16" s="47"/>
      <c r="Y16" s="47"/>
      <c r="Z16" s="47"/>
      <c r="AA16" s="47"/>
      <c r="AB16" s="47"/>
      <c r="AC16" s="47"/>
      <c r="AD16" s="47"/>
      <c r="AE16" s="47"/>
      <c r="AF16" s="47"/>
      <c r="AG16" s="58"/>
      <c r="AH16" s="47"/>
      <c r="AI16" s="47"/>
      <c r="AJ16" s="549">
        <v>0.05</v>
      </c>
      <c r="AK16" s="58"/>
      <c r="AL16" s="47"/>
      <c r="AM16" s="47"/>
      <c r="AN16" s="47"/>
      <c r="AO16" s="47"/>
      <c r="AP16" s="47"/>
      <c r="AQ16" s="47"/>
      <c r="AR16" s="60"/>
      <c r="AS16" s="52"/>
      <c r="AT16" s="52"/>
      <c r="AU16" s="52"/>
      <c r="AV16" s="56"/>
      <c r="AW16" s="56"/>
      <c r="AX16" s="56"/>
      <c r="AY16" s="52"/>
      <c r="AZ16" s="52"/>
      <c r="BA16" s="47"/>
      <c r="BB16" s="49"/>
    </row>
    <row r="17" spans="1:54" customFormat="1" ht="11.45" customHeight="1">
      <c r="A17" s="35"/>
      <c r="B17" s="47"/>
      <c r="C17" s="47"/>
      <c r="D17" s="47"/>
      <c r="E17" s="47"/>
      <c r="F17" s="47"/>
      <c r="G17" s="47"/>
      <c r="H17" s="47"/>
      <c r="I17" s="61">
        <v>0.4</v>
      </c>
      <c r="J17" s="51"/>
      <c r="K17" s="51"/>
      <c r="L17" s="47"/>
      <c r="M17" s="47"/>
      <c r="N17" s="53">
        <f>AD1</f>
        <v>0.6</v>
      </c>
      <c r="O17" s="51"/>
      <c r="P17" s="51"/>
      <c r="Q17" s="51"/>
      <c r="R17" s="51"/>
      <c r="S17" s="47"/>
      <c r="T17" s="47"/>
      <c r="U17" s="61">
        <v>0.4</v>
      </c>
      <c r="V17" s="51"/>
      <c r="W17" s="51"/>
      <c r="X17" s="47"/>
      <c r="Y17" s="47"/>
      <c r="Z17" s="47"/>
      <c r="AA17" s="47"/>
      <c r="AB17" s="47"/>
      <c r="AC17" s="47"/>
      <c r="AD17" s="47"/>
      <c r="AE17" s="47"/>
      <c r="AF17" s="47"/>
      <c r="AG17" s="58"/>
      <c r="AH17" s="47"/>
      <c r="AI17" s="47"/>
      <c r="AJ17" s="549"/>
      <c r="AK17" s="58"/>
      <c r="AL17" s="47"/>
      <c r="AM17" s="47"/>
      <c r="AN17" s="47"/>
      <c r="AO17" s="47"/>
      <c r="AP17" s="47"/>
      <c r="AQ17" s="47"/>
      <c r="AR17" s="60"/>
      <c r="AS17" s="52"/>
      <c r="AT17" s="52"/>
      <c r="AU17" s="52"/>
      <c r="AV17" s="56"/>
      <c r="AW17" s="56"/>
      <c r="AX17" s="56"/>
      <c r="AY17" s="52"/>
      <c r="AZ17" s="52"/>
      <c r="BA17" s="47"/>
      <c r="BB17" s="49"/>
    </row>
    <row r="18" spans="1:54" customFormat="1" ht="11.45" customHeight="1">
      <c r="A18" s="35"/>
      <c r="B18" s="47"/>
      <c r="C18" s="47"/>
      <c r="D18" s="47"/>
      <c r="E18" s="47"/>
      <c r="F18" s="47"/>
      <c r="G18" s="47"/>
      <c r="H18" s="47"/>
      <c r="I18" s="47"/>
      <c r="J18" s="47"/>
      <c r="K18" s="53">
        <f>AV7</f>
        <v>0.15</v>
      </c>
      <c r="L18" s="51"/>
      <c r="M18" s="51"/>
      <c r="N18" s="47"/>
      <c r="O18" s="47"/>
      <c r="P18" s="47"/>
      <c r="Q18" s="47"/>
      <c r="R18" s="47"/>
      <c r="S18" s="53">
        <f>AV7</f>
        <v>0.15</v>
      </c>
      <c r="T18" s="51"/>
      <c r="U18" s="51"/>
      <c r="V18" s="47"/>
      <c r="W18" s="47"/>
      <c r="X18" s="47"/>
      <c r="Y18" s="47"/>
      <c r="Z18" s="47"/>
      <c r="AA18" s="47"/>
      <c r="AB18" s="47"/>
      <c r="AC18" s="47"/>
      <c r="AD18" s="47"/>
      <c r="AE18" s="47"/>
      <c r="AF18" s="47"/>
      <c r="AG18" s="47"/>
      <c r="AH18" s="47"/>
      <c r="AI18" s="47"/>
      <c r="AJ18" s="47"/>
      <c r="AK18" s="47"/>
      <c r="AL18" s="47"/>
      <c r="AM18" s="47"/>
      <c r="AN18" s="47"/>
      <c r="AO18" s="47"/>
      <c r="AP18" s="47"/>
      <c r="AQ18" s="47"/>
      <c r="AR18" s="60"/>
      <c r="AS18" s="52"/>
      <c r="AT18" s="52"/>
      <c r="AU18" s="52"/>
      <c r="AV18" s="56"/>
      <c r="AW18" s="56"/>
      <c r="AX18" s="56"/>
      <c r="AY18" s="52"/>
      <c r="AZ18" s="52"/>
      <c r="BA18" s="47"/>
      <c r="BB18" s="49"/>
    </row>
    <row r="19" spans="1:54" customFormat="1" ht="11.45" customHeight="1">
      <c r="A19" s="35"/>
      <c r="B19" s="47"/>
      <c r="C19" s="47"/>
      <c r="D19" s="47"/>
      <c r="E19" s="47"/>
      <c r="F19" s="47"/>
      <c r="G19" s="47"/>
      <c r="H19" s="47"/>
      <c r="I19" s="47"/>
      <c r="J19" s="47"/>
      <c r="K19" s="47"/>
      <c r="L19" s="47"/>
      <c r="M19" s="47"/>
      <c r="N19" s="62">
        <f>I17+K18+N17+S18+U17</f>
        <v>1.6999999999999997</v>
      </c>
      <c r="O19" s="51"/>
      <c r="P19" s="51"/>
      <c r="Q19" s="51"/>
      <c r="R19" s="51"/>
      <c r="S19" s="47"/>
      <c r="T19" s="47"/>
      <c r="U19" s="47"/>
      <c r="V19" s="47"/>
      <c r="W19" s="47"/>
      <c r="X19" s="47"/>
      <c r="Y19" s="47"/>
      <c r="Z19" s="47"/>
      <c r="AA19" s="47" t="s">
        <v>102</v>
      </c>
      <c r="AB19" s="47"/>
      <c r="AC19" s="47"/>
      <c r="AD19" s="149">
        <f>AV9*1000</f>
        <v>100</v>
      </c>
      <c r="AE19" s="51"/>
      <c r="AF19" s="47" t="s">
        <v>2</v>
      </c>
      <c r="AG19" s="149">
        <f>AD19</f>
        <v>100</v>
      </c>
      <c r="AH19" s="51"/>
      <c r="AI19" s="47"/>
      <c r="AJ19" s="47"/>
      <c r="AK19" s="47"/>
      <c r="AL19" s="47"/>
      <c r="AM19" s="47"/>
      <c r="AN19" s="47"/>
      <c r="AO19" s="47"/>
      <c r="AP19" s="47"/>
      <c r="AQ19" s="47"/>
      <c r="AR19" s="60"/>
      <c r="AS19" s="52"/>
      <c r="AT19" s="52"/>
      <c r="AU19" s="52"/>
      <c r="AV19" s="56"/>
      <c r="AW19" s="56"/>
      <c r="AX19" s="56"/>
      <c r="AY19" s="52"/>
      <c r="AZ19" s="52"/>
      <c r="BA19" s="47"/>
      <c r="BB19" s="49"/>
    </row>
    <row r="20" spans="1:54" customFormat="1" ht="11.45" customHeight="1">
      <c r="A20" s="35"/>
      <c r="B20" s="47"/>
      <c r="C20" s="47"/>
      <c r="D20" s="47"/>
      <c r="E20" s="47"/>
      <c r="F20" s="47"/>
      <c r="G20" s="63"/>
      <c r="H20" s="63"/>
      <c r="I20" s="63"/>
      <c r="J20" s="63"/>
      <c r="K20" s="63"/>
      <c r="L20" s="63"/>
      <c r="M20" s="63"/>
      <c r="N20" s="63"/>
      <c r="O20" s="63"/>
      <c r="P20" s="63"/>
      <c r="Q20" s="63"/>
      <c r="R20" s="63"/>
      <c r="S20" s="63"/>
      <c r="T20" s="63"/>
      <c r="U20" s="63"/>
      <c r="V20" s="63"/>
      <c r="W20" s="63"/>
      <c r="X20" s="63"/>
      <c r="Y20" s="63"/>
      <c r="Z20" s="63"/>
      <c r="AA20" s="63"/>
      <c r="AB20" s="63"/>
      <c r="AC20" s="63"/>
      <c r="AD20" s="63"/>
      <c r="AE20" s="63"/>
      <c r="AF20" s="63"/>
      <c r="AG20" s="63"/>
      <c r="AH20" s="63"/>
      <c r="AI20" s="63"/>
      <c r="AJ20" s="63"/>
      <c r="AK20" s="63"/>
      <c r="AL20" s="63"/>
      <c r="AM20" s="63"/>
      <c r="AN20" s="63"/>
      <c r="AO20" s="63"/>
      <c r="AP20" s="63"/>
      <c r="AQ20" s="63"/>
      <c r="AR20" s="64"/>
      <c r="AS20" s="63"/>
      <c r="AT20" s="63"/>
      <c r="AU20" s="63"/>
      <c r="AV20" s="65"/>
      <c r="AW20" s="65"/>
      <c r="AX20" s="65"/>
      <c r="AY20" s="52"/>
      <c r="AZ20" s="47"/>
      <c r="BA20" s="47"/>
      <c r="BB20" s="49"/>
    </row>
    <row r="21" spans="1:54" customFormat="1" ht="17.100000000000001" customHeight="1">
      <c r="A21" s="550" t="s">
        <v>54</v>
      </c>
      <c r="B21" s="551"/>
      <c r="C21" s="551"/>
      <c r="D21" s="551"/>
      <c r="E21" s="551"/>
      <c r="F21" s="551"/>
      <c r="G21" s="551"/>
      <c r="H21" s="550" t="s">
        <v>32</v>
      </c>
      <c r="I21" s="551"/>
      <c r="J21" s="551"/>
      <c r="K21" s="551"/>
      <c r="L21" s="551"/>
      <c r="M21" s="551"/>
      <c r="N21" s="551"/>
      <c r="O21" s="551"/>
      <c r="P21" s="551"/>
      <c r="Q21" s="551"/>
      <c r="R21" s="551"/>
      <c r="S21" s="551"/>
      <c r="T21" s="551"/>
      <c r="U21" s="551"/>
      <c r="V21" s="551"/>
      <c r="W21" s="551"/>
      <c r="X21" s="551"/>
      <c r="Y21" s="551"/>
      <c r="Z21" s="551"/>
      <c r="AA21" s="551"/>
      <c r="AB21" s="551"/>
      <c r="AC21" s="551"/>
      <c r="AD21" s="551"/>
      <c r="AE21" s="551"/>
      <c r="AF21" s="551"/>
      <c r="AG21" s="551"/>
      <c r="AH21" s="551"/>
      <c r="AI21" s="551"/>
      <c r="AJ21" s="551"/>
      <c r="AK21" s="551"/>
      <c r="AL21" s="551"/>
      <c r="AM21" s="551"/>
      <c r="AN21" s="551"/>
      <c r="AO21" s="551"/>
      <c r="AP21" s="551"/>
      <c r="AQ21" s="551"/>
      <c r="AR21" s="551"/>
      <c r="AS21" s="551"/>
      <c r="AT21" s="551"/>
      <c r="AU21" s="551"/>
      <c r="AV21" s="552"/>
      <c r="AW21" s="550" t="s">
        <v>40</v>
      </c>
      <c r="AX21" s="551"/>
      <c r="AY21" s="551"/>
      <c r="AZ21" s="551"/>
      <c r="BA21" s="551"/>
      <c r="BB21" s="552"/>
    </row>
    <row r="22" spans="1:54" s="74" customFormat="1" ht="14.1" customHeight="1">
      <c r="A22" s="66"/>
      <c r="B22" s="67"/>
      <c r="C22" s="67"/>
      <c r="D22" s="67"/>
      <c r="E22" s="67"/>
      <c r="F22" s="67"/>
      <c r="G22" s="68"/>
      <c r="H22" s="69"/>
      <c r="I22" s="70"/>
      <c r="J22" s="70"/>
      <c r="K22" s="70"/>
      <c r="L22" s="70"/>
      <c r="M22" s="70"/>
      <c r="N22" s="70"/>
      <c r="O22" s="70"/>
      <c r="P22" s="70"/>
      <c r="Q22" s="70"/>
      <c r="R22" s="70"/>
      <c r="S22" s="70"/>
      <c r="T22" s="70"/>
      <c r="U22" s="70"/>
      <c r="V22" s="70"/>
      <c r="W22" s="70"/>
      <c r="X22" s="70"/>
      <c r="Y22" s="70"/>
      <c r="Z22" s="70"/>
      <c r="AA22" s="70"/>
      <c r="AB22" s="70"/>
      <c r="AC22" s="70"/>
      <c r="AD22" s="70"/>
      <c r="AE22" s="71"/>
      <c r="AF22" s="72"/>
      <c r="AG22" s="72"/>
      <c r="AH22" s="70"/>
      <c r="AI22" s="70"/>
      <c r="AJ22" s="70"/>
      <c r="AK22" s="70"/>
      <c r="AL22" s="70"/>
      <c r="AM22" s="70"/>
      <c r="AN22" s="70"/>
      <c r="AO22" s="70"/>
      <c r="AP22" s="70"/>
      <c r="AQ22" s="70"/>
      <c r="AR22" s="70"/>
      <c r="AS22" s="70"/>
      <c r="AT22" s="70"/>
      <c r="AU22" s="73"/>
      <c r="AV22" s="70"/>
      <c r="AW22" s="546"/>
      <c r="AX22" s="547"/>
      <c r="AY22" s="547"/>
      <c r="AZ22" s="547"/>
      <c r="BA22" s="547"/>
      <c r="BB22" s="548"/>
    </row>
    <row r="23" spans="1:54" s="74" customFormat="1" ht="13.5" customHeight="1">
      <c r="A23" s="493" t="s">
        <v>84</v>
      </c>
      <c r="B23" s="494"/>
      <c r="C23" s="494"/>
      <c r="D23" s="494"/>
      <c r="E23" s="494"/>
      <c r="F23" s="494"/>
      <c r="G23" s="495"/>
      <c r="H23" s="540" t="s">
        <v>98</v>
      </c>
      <c r="I23" s="541"/>
      <c r="J23" s="541"/>
      <c r="K23" s="75"/>
      <c r="L23" s="75"/>
      <c r="M23" s="75"/>
      <c r="N23" s="75"/>
      <c r="O23" s="75"/>
      <c r="P23" s="75"/>
      <c r="Q23" s="75"/>
      <c r="R23" s="75"/>
      <c r="S23" s="75"/>
      <c r="T23" s="75"/>
      <c r="U23" s="75"/>
      <c r="V23" s="75"/>
      <c r="W23" s="75"/>
      <c r="X23" s="75"/>
      <c r="Y23" s="75"/>
      <c r="Z23" s="75"/>
      <c r="AA23" s="75"/>
      <c r="AB23" s="75"/>
      <c r="AC23" s="75"/>
      <c r="AD23" s="75"/>
      <c r="AE23" s="75"/>
      <c r="AF23" s="75"/>
      <c r="AG23" s="75"/>
      <c r="AH23" s="75"/>
      <c r="AI23" s="75"/>
      <c r="AJ23" s="75"/>
      <c r="AK23" s="75"/>
      <c r="AL23" s="75"/>
      <c r="AM23" s="75"/>
      <c r="AN23" s="75"/>
      <c r="AO23" s="75"/>
      <c r="AP23" s="75"/>
      <c r="AQ23" s="75"/>
      <c r="AR23" s="75"/>
      <c r="AS23" s="75"/>
      <c r="AT23" s="75"/>
      <c r="AU23" s="70"/>
      <c r="AV23" s="70"/>
      <c r="AW23" s="482"/>
      <c r="AX23" s="483"/>
      <c r="AY23" s="483"/>
      <c r="AZ23" s="483"/>
      <c r="BA23" s="483"/>
      <c r="BB23" s="484"/>
    </row>
    <row r="24" spans="1:54" s="74" customFormat="1" ht="14.1" customHeight="1">
      <c r="A24" s="493" t="s">
        <v>165</v>
      </c>
      <c r="B24" s="536"/>
      <c r="C24" s="536"/>
      <c r="D24" s="536"/>
      <c r="E24" s="536"/>
      <c r="F24" s="536"/>
      <c r="G24" s="537"/>
      <c r="H24" s="76"/>
      <c r="I24" s="75" t="s">
        <v>8</v>
      </c>
      <c r="J24" s="539">
        <f>N19</f>
        <v>1.6999999999999997</v>
      </c>
      <c r="K24" s="539"/>
      <c r="L24" s="539"/>
      <c r="M24" s="76" t="s">
        <v>3</v>
      </c>
      <c r="N24" s="539">
        <f>N4</f>
        <v>2.3000000000000003</v>
      </c>
      <c r="O24" s="539"/>
      <c r="P24" s="539"/>
      <c r="Q24" s="75" t="s">
        <v>4</v>
      </c>
      <c r="R24" s="75" t="s">
        <v>9</v>
      </c>
      <c r="S24" s="497" t="s">
        <v>7</v>
      </c>
      <c r="T24" s="492"/>
      <c r="U24" s="75" t="s">
        <v>9</v>
      </c>
      <c r="V24" s="539">
        <f>AG11</f>
        <v>0.60000000000000009</v>
      </c>
      <c r="W24" s="539"/>
      <c r="X24" s="539"/>
      <c r="Y24" s="75" t="s">
        <v>9</v>
      </c>
      <c r="Z24" s="506">
        <v>1</v>
      </c>
      <c r="AA24" s="507"/>
      <c r="AB24" s="79" t="s">
        <v>15</v>
      </c>
      <c r="AC24" s="75"/>
      <c r="AD24" s="75"/>
      <c r="AE24" s="75"/>
      <c r="AF24" s="75"/>
      <c r="AG24" s="75"/>
      <c r="AH24" s="75"/>
      <c r="AI24" s="75"/>
      <c r="AJ24" s="75"/>
      <c r="AK24" s="75"/>
      <c r="AL24" s="75"/>
      <c r="AM24" s="75"/>
      <c r="AN24" s="75"/>
      <c r="AO24" s="75"/>
      <c r="AP24" s="75"/>
      <c r="AQ24" s="75"/>
      <c r="AR24" s="59"/>
      <c r="AS24" s="75"/>
      <c r="AT24" s="75"/>
      <c r="AU24" s="70" t="s">
        <v>12</v>
      </c>
      <c r="AV24" s="70"/>
      <c r="AW24" s="533">
        <f>ROUNDDOWN((J24+N24)*0.5*V24*Z24,3)</f>
        <v>1.2</v>
      </c>
      <c r="AX24" s="534"/>
      <c r="AY24" s="534"/>
      <c r="AZ24" s="534"/>
      <c r="BA24" s="534"/>
      <c r="BB24" s="535"/>
    </row>
    <row r="25" spans="1:54" s="74" customFormat="1" ht="14.1" customHeight="1">
      <c r="A25" s="493"/>
      <c r="B25" s="536"/>
      <c r="C25" s="536"/>
      <c r="D25" s="536"/>
      <c r="E25" s="536"/>
      <c r="F25" s="536"/>
      <c r="G25" s="537"/>
      <c r="H25" s="76"/>
      <c r="I25" s="75"/>
      <c r="J25" s="539"/>
      <c r="K25" s="539"/>
      <c r="L25" s="539"/>
      <c r="M25" s="76"/>
      <c r="N25" s="539"/>
      <c r="O25" s="539"/>
      <c r="P25" s="539"/>
      <c r="Q25" s="75"/>
      <c r="R25" s="75"/>
      <c r="S25" s="497"/>
      <c r="T25" s="492"/>
      <c r="U25" s="75"/>
      <c r="V25" s="539"/>
      <c r="W25" s="539"/>
      <c r="X25" s="539"/>
      <c r="Y25" s="75"/>
      <c r="Z25" s="506"/>
      <c r="AA25" s="507"/>
      <c r="AB25" s="79"/>
      <c r="AC25" s="75"/>
      <c r="AD25" s="75"/>
      <c r="AE25" s="75"/>
      <c r="AF25" s="75"/>
      <c r="AG25" s="75"/>
      <c r="AH25" s="75"/>
      <c r="AI25" s="75"/>
      <c r="AJ25" s="75"/>
      <c r="AK25" s="75"/>
      <c r="AL25" s="75"/>
      <c r="AM25" s="75"/>
      <c r="AN25" s="75"/>
      <c r="AO25" s="75"/>
      <c r="AP25" s="75"/>
      <c r="AQ25" s="75"/>
      <c r="AR25" s="75"/>
      <c r="AS25" s="75"/>
      <c r="AT25" s="75"/>
      <c r="AU25" s="70"/>
      <c r="AV25" s="70"/>
      <c r="AW25" s="533"/>
      <c r="AX25" s="534"/>
      <c r="AY25" s="534"/>
      <c r="AZ25" s="534"/>
      <c r="BA25" s="534"/>
      <c r="BB25" s="535"/>
    </row>
    <row r="26" spans="1:54" s="74" customFormat="1" ht="14.1" customHeight="1">
      <c r="A26" s="493" t="s">
        <v>85</v>
      </c>
      <c r="B26" s="494"/>
      <c r="C26" s="494"/>
      <c r="D26" s="494"/>
      <c r="E26" s="494"/>
      <c r="F26" s="494"/>
      <c r="G26" s="495"/>
      <c r="H26" s="69"/>
      <c r="I26" s="70"/>
      <c r="J26" s="70"/>
      <c r="K26" s="70"/>
      <c r="L26" s="70"/>
      <c r="M26" s="70"/>
      <c r="N26" s="70"/>
      <c r="O26" s="70"/>
      <c r="P26" s="80"/>
      <c r="Q26" s="70"/>
      <c r="R26" s="81"/>
      <c r="S26" s="70"/>
      <c r="T26" s="70"/>
      <c r="U26" s="70"/>
      <c r="V26" s="70"/>
      <c r="W26" s="70"/>
      <c r="X26" s="70"/>
      <c r="Y26" s="70"/>
      <c r="Z26" s="70"/>
      <c r="AA26" s="70"/>
      <c r="AB26" s="70"/>
      <c r="AC26" s="70"/>
      <c r="AD26" s="70"/>
      <c r="AE26" s="71"/>
      <c r="AF26" s="72"/>
      <c r="AG26" s="72"/>
      <c r="AH26" s="70"/>
      <c r="AI26" s="70"/>
      <c r="AJ26" s="70"/>
      <c r="AK26" s="70"/>
      <c r="AL26" s="70"/>
      <c r="AM26" s="70"/>
      <c r="AN26" s="70"/>
      <c r="AO26" s="82"/>
      <c r="AP26" s="83"/>
      <c r="AQ26" s="83"/>
      <c r="AR26" s="70"/>
      <c r="AS26" s="70"/>
      <c r="AT26" s="70"/>
      <c r="AU26" s="70"/>
      <c r="AV26" s="70"/>
      <c r="AW26" s="482"/>
      <c r="AX26" s="483"/>
      <c r="AY26" s="483"/>
      <c r="AZ26" s="483"/>
      <c r="BA26" s="483"/>
      <c r="BB26" s="484"/>
    </row>
    <row r="27" spans="1:54" s="74" customFormat="1" ht="14.1" customHeight="1">
      <c r="A27" s="66"/>
      <c r="B27" s="67"/>
      <c r="C27" s="494" t="s">
        <v>86</v>
      </c>
      <c r="D27" s="494"/>
      <c r="E27" s="494"/>
      <c r="F27" s="494"/>
      <c r="G27" s="495"/>
      <c r="H27" s="69"/>
      <c r="I27" s="70"/>
      <c r="J27" s="538">
        <f>AW24+AW25</f>
        <v>1.2</v>
      </c>
      <c r="K27" s="538"/>
      <c r="L27" s="538"/>
      <c r="M27" s="538"/>
      <c r="N27" s="84" t="s">
        <v>33</v>
      </c>
      <c r="O27" s="538">
        <f>AW29</f>
        <v>0.65000000000000013</v>
      </c>
      <c r="P27" s="538"/>
      <c r="Q27" s="538"/>
      <c r="R27" s="538"/>
      <c r="S27" s="70"/>
      <c r="T27" s="85"/>
      <c r="U27" s="75"/>
      <c r="V27" s="75"/>
      <c r="W27" s="75"/>
      <c r="X27" s="70"/>
      <c r="Y27" s="86"/>
      <c r="Z27" s="70"/>
      <c r="AA27" s="70"/>
      <c r="AB27" s="70"/>
      <c r="AC27" s="86"/>
      <c r="AD27" s="70"/>
      <c r="AE27" s="70"/>
      <c r="AF27" s="72"/>
      <c r="AG27" s="72"/>
      <c r="AH27" s="72"/>
      <c r="AI27" s="72"/>
      <c r="AJ27" s="70"/>
      <c r="AK27" s="70"/>
      <c r="AL27" s="86"/>
      <c r="AM27" s="70"/>
      <c r="AN27" s="70"/>
      <c r="AO27" s="82"/>
      <c r="AP27" s="83"/>
      <c r="AQ27" s="83"/>
      <c r="AR27" s="70"/>
      <c r="AS27" s="70"/>
      <c r="AT27" s="70"/>
      <c r="AU27" s="73" t="s">
        <v>12</v>
      </c>
      <c r="AV27" s="70"/>
      <c r="AW27" s="533">
        <f>J27-O27</f>
        <v>0.54999999999999982</v>
      </c>
      <c r="AX27" s="534"/>
      <c r="AY27" s="534"/>
      <c r="AZ27" s="534"/>
      <c r="BA27" s="534"/>
      <c r="BB27" s="535"/>
    </row>
    <row r="28" spans="1:54" s="74" customFormat="1" ht="14.1" customHeight="1">
      <c r="A28" s="66"/>
      <c r="B28" s="67"/>
      <c r="C28" s="67"/>
      <c r="D28" s="67"/>
      <c r="E28" s="67"/>
      <c r="F28" s="67"/>
      <c r="G28" s="68"/>
      <c r="H28" s="69"/>
      <c r="I28" s="70"/>
      <c r="J28" s="70"/>
      <c r="K28" s="70"/>
      <c r="L28" s="70"/>
      <c r="M28" s="72"/>
      <c r="N28" s="72"/>
      <c r="O28" s="70"/>
      <c r="P28" s="87"/>
      <c r="Q28" s="87"/>
      <c r="R28" s="87"/>
      <c r="S28" s="73"/>
      <c r="T28" s="85"/>
      <c r="U28" s="86"/>
      <c r="V28" s="86"/>
      <c r="W28" s="86"/>
      <c r="X28" s="86"/>
      <c r="Y28" s="86"/>
      <c r="Z28" s="70"/>
      <c r="AA28" s="70"/>
      <c r="AB28" s="70"/>
      <c r="AC28" s="70"/>
      <c r="AD28" s="70"/>
      <c r="AE28" s="71"/>
      <c r="AF28" s="72"/>
      <c r="AG28" s="72"/>
      <c r="AH28" s="70"/>
      <c r="AI28" s="70"/>
      <c r="AJ28" s="70"/>
      <c r="AK28" s="70"/>
      <c r="AL28" s="86"/>
      <c r="AM28" s="70"/>
      <c r="AN28" s="70"/>
      <c r="AO28" s="82"/>
      <c r="AP28" s="83"/>
      <c r="AQ28" s="83"/>
      <c r="AR28" s="70"/>
      <c r="AS28" s="70"/>
      <c r="AT28" s="70"/>
      <c r="AU28" s="73"/>
      <c r="AV28" s="70"/>
      <c r="AW28" s="533"/>
      <c r="AX28" s="534"/>
      <c r="AY28" s="534"/>
      <c r="AZ28" s="534"/>
      <c r="BA28" s="534"/>
      <c r="BB28" s="535"/>
    </row>
    <row r="29" spans="1:54" s="74" customFormat="1" ht="14.1" customHeight="1">
      <c r="A29" s="493" t="s">
        <v>100</v>
      </c>
      <c r="B29" s="494"/>
      <c r="C29" s="494"/>
      <c r="D29" s="494"/>
      <c r="E29" s="494"/>
      <c r="F29" s="494"/>
      <c r="G29" s="495"/>
      <c r="H29" s="69"/>
      <c r="I29" s="75" t="s">
        <v>72</v>
      </c>
      <c r="J29" s="539">
        <f>I17</f>
        <v>0.4</v>
      </c>
      <c r="K29" s="539"/>
      <c r="L29" s="539"/>
      <c r="M29" s="76" t="s">
        <v>3</v>
      </c>
      <c r="N29" s="539">
        <f>F6</f>
        <v>0.70000000000000007</v>
      </c>
      <c r="O29" s="539"/>
      <c r="P29" s="539"/>
      <c r="Q29" s="75" t="s">
        <v>4</v>
      </c>
      <c r="R29" s="75" t="s">
        <v>9</v>
      </c>
      <c r="S29" s="497" t="s">
        <v>7</v>
      </c>
      <c r="T29" s="492"/>
      <c r="U29" s="75" t="s">
        <v>9</v>
      </c>
      <c r="V29" s="539">
        <f>AG11</f>
        <v>0.60000000000000009</v>
      </c>
      <c r="W29" s="539"/>
      <c r="X29" s="539"/>
      <c r="Y29" s="75" t="s">
        <v>9</v>
      </c>
      <c r="Z29" s="70">
        <v>2</v>
      </c>
      <c r="AA29" s="509" t="s">
        <v>44</v>
      </c>
      <c r="AB29" s="509"/>
      <c r="AC29" s="75" t="s">
        <v>33</v>
      </c>
      <c r="AD29" s="166" t="s">
        <v>8</v>
      </c>
      <c r="AE29" s="539">
        <f>AJ16</f>
        <v>0.05</v>
      </c>
      <c r="AF29" s="539"/>
      <c r="AG29" s="539"/>
      <c r="AH29" s="75" t="s">
        <v>9</v>
      </c>
      <c r="AI29" s="539">
        <v>0.1</v>
      </c>
      <c r="AJ29" s="539"/>
      <c r="AK29" s="539"/>
      <c r="AL29" s="167" t="s">
        <v>4</v>
      </c>
      <c r="AM29" s="75" t="s">
        <v>9</v>
      </c>
      <c r="AN29" s="70">
        <v>2</v>
      </c>
      <c r="AO29" s="509" t="s">
        <v>44</v>
      </c>
      <c r="AP29" s="509"/>
      <c r="AQ29" s="75" t="s">
        <v>60</v>
      </c>
      <c r="AR29" s="75" t="s">
        <v>9</v>
      </c>
      <c r="AS29" s="506">
        <v>1</v>
      </c>
      <c r="AT29" s="507"/>
      <c r="AU29" s="79" t="s">
        <v>15</v>
      </c>
      <c r="AV29" s="70" t="s">
        <v>12</v>
      </c>
      <c r="AW29" s="533">
        <f>((J29+N29)*0.5*V29*Z29-(AE29*AI29)*AN29)*AS29</f>
        <v>0.65000000000000013</v>
      </c>
      <c r="AX29" s="534"/>
      <c r="AY29" s="534"/>
      <c r="AZ29" s="534"/>
      <c r="BA29" s="534"/>
      <c r="BB29" s="535"/>
    </row>
    <row r="30" spans="1:54" s="74" customFormat="1" ht="14.1" customHeight="1">
      <c r="A30" s="66"/>
      <c r="B30" s="67"/>
      <c r="C30" s="67"/>
      <c r="D30" s="67"/>
      <c r="E30" s="67"/>
      <c r="F30" s="67"/>
      <c r="G30" s="68"/>
      <c r="H30" s="70"/>
      <c r="I30" s="70"/>
      <c r="J30" s="70"/>
      <c r="K30" s="70"/>
      <c r="L30" s="70"/>
      <c r="M30" s="70"/>
      <c r="N30" s="70"/>
      <c r="O30" s="70"/>
      <c r="P30" s="80"/>
      <c r="Q30" s="70"/>
      <c r="R30" s="81"/>
      <c r="S30" s="70"/>
      <c r="T30" s="70"/>
      <c r="U30" s="70"/>
      <c r="V30" s="70"/>
      <c r="W30" s="70"/>
      <c r="X30" s="70"/>
      <c r="Y30" s="70"/>
      <c r="Z30" s="70"/>
      <c r="AA30" s="70"/>
      <c r="AB30" s="70"/>
      <c r="AC30" s="70"/>
      <c r="AD30" s="70"/>
      <c r="AE30" s="71"/>
      <c r="AF30" s="72"/>
      <c r="AG30" s="72"/>
      <c r="AH30" s="70"/>
      <c r="AI30" s="70"/>
      <c r="AJ30" s="70"/>
      <c r="AK30" s="70"/>
      <c r="AL30" s="70"/>
      <c r="AM30" s="70"/>
      <c r="AN30" s="70"/>
      <c r="AO30" s="82"/>
      <c r="AP30" s="83"/>
      <c r="AQ30" s="83"/>
      <c r="AR30" s="70"/>
      <c r="AS30" s="70"/>
      <c r="AT30" s="70"/>
      <c r="AU30" s="70"/>
      <c r="AV30" s="70"/>
      <c r="AW30" s="482"/>
      <c r="AX30" s="483"/>
      <c r="AY30" s="483"/>
      <c r="AZ30" s="483"/>
      <c r="BA30" s="483"/>
      <c r="BB30" s="484"/>
    </row>
    <row r="31" spans="1:54" s="74" customFormat="1" ht="14.1" customHeight="1">
      <c r="A31" s="493" t="s">
        <v>83</v>
      </c>
      <c r="B31" s="494"/>
      <c r="C31" s="494"/>
      <c r="D31" s="494"/>
      <c r="E31" s="494"/>
      <c r="F31" s="494"/>
      <c r="G31" s="495"/>
      <c r="H31" s="491" t="s">
        <v>74</v>
      </c>
      <c r="I31" s="492"/>
      <c r="J31" s="492"/>
      <c r="K31" s="492"/>
      <c r="L31" s="70"/>
      <c r="M31" s="70"/>
      <c r="N31" s="70"/>
      <c r="O31" s="70"/>
      <c r="P31" s="70"/>
      <c r="Q31" s="70"/>
      <c r="R31" s="70"/>
      <c r="S31" s="70"/>
      <c r="T31" s="70"/>
      <c r="U31" s="70"/>
      <c r="V31" s="70"/>
      <c r="W31" s="70"/>
      <c r="X31" s="70"/>
      <c r="Y31" s="70"/>
      <c r="Z31" s="70"/>
      <c r="AA31" s="70"/>
      <c r="AB31" s="82"/>
      <c r="AC31" s="88"/>
      <c r="AD31" s="82"/>
      <c r="AE31" s="82"/>
      <c r="AF31" s="82"/>
      <c r="AG31" s="82"/>
      <c r="AH31" s="82"/>
      <c r="AI31" s="82"/>
      <c r="AJ31" s="82"/>
      <c r="AK31" s="82"/>
      <c r="AL31" s="82"/>
      <c r="AM31" s="82"/>
      <c r="AN31" s="82"/>
      <c r="AO31" s="82"/>
      <c r="AP31" s="83"/>
      <c r="AQ31" s="83"/>
      <c r="AR31" s="70"/>
      <c r="AS31" s="70"/>
      <c r="AT31" s="70"/>
      <c r="AU31" s="70"/>
      <c r="AV31" s="70"/>
      <c r="AW31" s="482"/>
      <c r="AX31" s="483"/>
      <c r="AY31" s="483"/>
      <c r="AZ31" s="483"/>
      <c r="BA31" s="483"/>
      <c r="BB31" s="484"/>
    </row>
    <row r="32" spans="1:54" s="74" customFormat="1" ht="14.1" customHeight="1">
      <c r="A32" s="521" t="s">
        <v>170</v>
      </c>
      <c r="B32" s="510"/>
      <c r="C32" s="510"/>
      <c r="D32" s="510"/>
      <c r="E32" s="510"/>
      <c r="F32" s="510"/>
      <c r="G32" s="511"/>
      <c r="H32" s="491" t="s">
        <v>151</v>
      </c>
      <c r="I32" s="492"/>
      <c r="J32" s="492"/>
      <c r="K32" s="492"/>
      <c r="L32" s="492"/>
      <c r="M32" s="86" t="s">
        <v>72</v>
      </c>
      <c r="N32" s="496">
        <f>AV6</f>
        <v>0.15</v>
      </c>
      <c r="O32" s="492"/>
      <c r="P32" s="492"/>
      <c r="Q32" s="86" t="s">
        <v>3</v>
      </c>
      <c r="R32" s="496">
        <f>(AV6+AV9)</f>
        <v>0.25</v>
      </c>
      <c r="S32" s="492"/>
      <c r="T32" s="492"/>
      <c r="U32" s="70" t="s">
        <v>4</v>
      </c>
      <c r="V32" s="70" t="s">
        <v>9</v>
      </c>
      <c r="W32" s="497" t="s">
        <v>7</v>
      </c>
      <c r="X32" s="492"/>
      <c r="Y32" s="72" t="s">
        <v>9</v>
      </c>
      <c r="Z32" s="496">
        <f>AV9</f>
        <v>0.1</v>
      </c>
      <c r="AA32" s="496"/>
      <c r="AB32" s="496"/>
      <c r="AC32" s="72" t="s">
        <v>9</v>
      </c>
      <c r="AD32" s="70">
        <v>2</v>
      </c>
      <c r="AE32" s="509" t="s">
        <v>44</v>
      </c>
      <c r="AF32" s="509"/>
      <c r="AG32" s="72" t="s">
        <v>3</v>
      </c>
      <c r="AH32" s="94" t="s">
        <v>8</v>
      </c>
      <c r="AI32" s="496">
        <f>AV6</f>
        <v>0.15</v>
      </c>
      <c r="AJ32" s="492"/>
      <c r="AK32" s="492"/>
      <c r="AL32" s="72" t="s">
        <v>9</v>
      </c>
      <c r="AM32" s="496">
        <f>AV5-AV9</f>
        <v>0.30000000000000004</v>
      </c>
      <c r="AN32" s="492"/>
      <c r="AO32" s="492"/>
      <c r="AP32" s="89" t="s">
        <v>4</v>
      </c>
      <c r="AQ32" s="75" t="s">
        <v>9</v>
      </c>
      <c r="AR32" s="70">
        <v>2</v>
      </c>
      <c r="AS32" s="509" t="s">
        <v>44</v>
      </c>
      <c r="AT32" s="509"/>
      <c r="AU32" s="73" t="s">
        <v>12</v>
      </c>
      <c r="AV32" s="70"/>
      <c r="AW32" s="533">
        <f>ROUNDDOWN(((N32+R32)/2*Z32*AD32)+(AI32*AM32*AR32),3)</f>
        <v>0.13</v>
      </c>
      <c r="AX32" s="534"/>
      <c r="AY32" s="534"/>
      <c r="AZ32" s="534"/>
      <c r="BA32" s="534"/>
      <c r="BB32" s="535"/>
    </row>
    <row r="33" spans="1:54" s="74" customFormat="1" ht="14.1" customHeight="1">
      <c r="A33" s="66"/>
      <c r="B33" s="67"/>
      <c r="C33" s="67"/>
      <c r="D33" s="67"/>
      <c r="E33" s="67"/>
      <c r="F33" s="67"/>
      <c r="G33" s="68"/>
      <c r="H33" s="70"/>
      <c r="I33" s="70"/>
      <c r="J33" s="70"/>
      <c r="K33" s="70"/>
      <c r="L33" s="86"/>
      <c r="M33" s="75"/>
      <c r="N33" s="94"/>
      <c r="O33" s="496"/>
      <c r="P33" s="492"/>
      <c r="Q33" s="492"/>
      <c r="R33" s="72"/>
      <c r="S33" s="496"/>
      <c r="T33" s="492"/>
      <c r="U33" s="492"/>
      <c r="V33" s="89"/>
      <c r="W33" s="97"/>
      <c r="X33" s="97"/>
      <c r="Y33" s="89"/>
      <c r="Z33" s="72"/>
      <c r="AA33" s="70"/>
      <c r="AB33" s="87"/>
      <c r="AC33" s="87"/>
      <c r="AD33" s="87"/>
      <c r="AE33" s="73"/>
      <c r="AF33" s="85"/>
      <c r="AG33" s="72"/>
      <c r="AH33" s="70"/>
      <c r="AI33" s="70"/>
      <c r="AJ33" s="70"/>
      <c r="AK33" s="70"/>
      <c r="AL33" s="70"/>
      <c r="AM33" s="70"/>
      <c r="AN33" s="70"/>
      <c r="AO33" s="82"/>
      <c r="AP33" s="83"/>
      <c r="AQ33" s="83"/>
      <c r="AR33" s="70"/>
      <c r="AS33" s="70"/>
      <c r="AT33" s="70"/>
      <c r="AU33" s="73"/>
      <c r="AV33" s="70"/>
      <c r="AW33" s="533"/>
      <c r="AX33" s="534"/>
      <c r="AY33" s="534"/>
      <c r="AZ33" s="534"/>
      <c r="BA33" s="534"/>
      <c r="BB33" s="535"/>
    </row>
    <row r="34" spans="1:54" s="74" customFormat="1" ht="14.1" customHeight="1">
      <c r="A34" s="66"/>
      <c r="B34" s="67"/>
      <c r="C34" s="67"/>
      <c r="D34" s="67"/>
      <c r="E34" s="67"/>
      <c r="F34" s="67"/>
      <c r="G34" s="68"/>
      <c r="H34" s="491" t="s">
        <v>99</v>
      </c>
      <c r="I34" s="492"/>
      <c r="J34" s="492"/>
      <c r="K34" s="492"/>
      <c r="L34" s="492"/>
      <c r="M34" s="86" t="s">
        <v>8</v>
      </c>
      <c r="N34" s="508">
        <f>K18+N17+S18</f>
        <v>0.9</v>
      </c>
      <c r="O34" s="508"/>
      <c r="P34" s="508"/>
      <c r="Q34" s="86" t="s">
        <v>9</v>
      </c>
      <c r="R34" s="496">
        <f>AJ13</f>
        <v>0.15</v>
      </c>
      <c r="S34" s="492"/>
      <c r="T34" s="492"/>
      <c r="U34" s="70" t="s">
        <v>4</v>
      </c>
      <c r="V34" s="75" t="s">
        <v>9</v>
      </c>
      <c r="W34" s="506">
        <v>1</v>
      </c>
      <c r="X34" s="507"/>
      <c r="Y34" s="79" t="s">
        <v>15</v>
      </c>
      <c r="Z34" s="72"/>
      <c r="AA34" s="70"/>
      <c r="AB34" s="87"/>
      <c r="AC34" s="87"/>
      <c r="AD34" s="87"/>
      <c r="AE34" s="73"/>
      <c r="AF34" s="85"/>
      <c r="AG34" s="72"/>
      <c r="AH34" s="70"/>
      <c r="AI34" s="70"/>
      <c r="AJ34" s="70"/>
      <c r="AK34" s="70"/>
      <c r="AL34" s="70"/>
      <c r="AM34" s="70"/>
      <c r="AN34" s="70"/>
      <c r="AO34" s="82"/>
      <c r="AP34" s="83"/>
      <c r="AQ34" s="83"/>
      <c r="AR34" s="70"/>
      <c r="AS34" s="70"/>
      <c r="AT34" s="70"/>
      <c r="AU34" s="73" t="s">
        <v>12</v>
      </c>
      <c r="AV34" s="70"/>
      <c r="AW34" s="533">
        <f>ROUNDDOWN((N34*R34)*W34,3)</f>
        <v>0.13500000000000001</v>
      </c>
      <c r="AX34" s="534"/>
      <c r="AY34" s="534"/>
      <c r="AZ34" s="534"/>
      <c r="BA34" s="534"/>
      <c r="BB34" s="535"/>
    </row>
    <row r="35" spans="1:54" s="74" customFormat="1" ht="14.1" customHeight="1">
      <c r="A35" s="66"/>
      <c r="B35" s="67"/>
      <c r="C35" s="67"/>
      <c r="D35" s="67"/>
      <c r="E35" s="67"/>
      <c r="F35" s="67"/>
      <c r="G35" s="68"/>
      <c r="H35" s="69"/>
      <c r="I35" s="70"/>
      <c r="J35" s="70"/>
      <c r="K35" s="70"/>
      <c r="L35" s="70"/>
      <c r="M35" s="86"/>
      <c r="N35" s="86"/>
      <c r="O35" s="86"/>
      <c r="P35" s="86"/>
      <c r="Q35" s="86"/>
      <c r="R35" s="72"/>
      <c r="S35" s="70"/>
      <c r="T35" s="70"/>
      <c r="U35" s="70"/>
      <c r="V35" s="75"/>
      <c r="W35" s="77"/>
      <c r="X35" s="78"/>
      <c r="Y35" s="79"/>
      <c r="Z35" s="72"/>
      <c r="AA35" s="70"/>
      <c r="AB35" s="87"/>
      <c r="AC35" s="87"/>
      <c r="AD35" s="87"/>
      <c r="AE35" s="73"/>
      <c r="AF35" s="85"/>
      <c r="AG35" s="72"/>
      <c r="AH35" s="70"/>
      <c r="AI35" s="70"/>
      <c r="AJ35" s="70"/>
      <c r="AK35" s="70"/>
      <c r="AL35" s="70"/>
      <c r="AM35" s="70"/>
      <c r="AN35" s="70"/>
      <c r="AO35" s="82"/>
      <c r="AP35" s="83"/>
      <c r="AQ35" s="83"/>
      <c r="AR35" s="70"/>
      <c r="AS35" s="70"/>
      <c r="AT35" s="90" t="s">
        <v>64</v>
      </c>
      <c r="AU35" s="90" t="s">
        <v>4</v>
      </c>
      <c r="AV35" s="90"/>
      <c r="AW35" s="530">
        <f>AW34+AW32</f>
        <v>0.26500000000000001</v>
      </c>
      <c r="AX35" s="531"/>
      <c r="AY35" s="531"/>
      <c r="AZ35" s="531"/>
      <c r="BA35" s="531"/>
      <c r="BB35" s="532"/>
    </row>
    <row r="36" spans="1:54" s="74" customFormat="1" ht="17.100000000000001" customHeight="1">
      <c r="A36" s="66"/>
      <c r="B36" s="67"/>
      <c r="C36" s="67"/>
      <c r="D36" s="67"/>
      <c r="E36" s="67"/>
      <c r="F36" s="67"/>
      <c r="G36" s="68"/>
      <c r="H36" s="491" t="s">
        <v>78</v>
      </c>
      <c r="I36" s="492"/>
      <c r="J36" s="492"/>
      <c r="K36" s="492"/>
      <c r="L36" s="70"/>
      <c r="M36" s="70"/>
      <c r="N36" s="70"/>
      <c r="O36" s="70"/>
      <c r="P36" s="70"/>
      <c r="Q36" s="70"/>
      <c r="R36" s="70"/>
      <c r="S36" s="70"/>
      <c r="T36" s="70"/>
      <c r="U36" s="70"/>
      <c r="V36" s="70"/>
      <c r="W36" s="91"/>
      <c r="X36" s="91"/>
      <c r="Y36" s="91"/>
      <c r="Z36" s="91"/>
      <c r="AA36" s="70"/>
      <c r="AB36" s="70"/>
      <c r="AC36" s="70"/>
      <c r="AD36" s="70"/>
      <c r="AE36" s="70"/>
      <c r="AF36" s="70"/>
      <c r="AG36" s="70"/>
      <c r="AH36" s="70"/>
      <c r="AI36" s="70"/>
      <c r="AJ36" s="70"/>
      <c r="AK36" s="70"/>
      <c r="AL36" s="70"/>
      <c r="AM36" s="70"/>
      <c r="AN36" s="70"/>
      <c r="AO36" s="70"/>
      <c r="AP36" s="70"/>
      <c r="AQ36" s="70"/>
      <c r="AR36" s="70"/>
      <c r="AS36" s="70"/>
      <c r="AT36" s="70"/>
      <c r="AU36" s="70"/>
      <c r="AV36" s="92"/>
      <c r="AW36" s="533"/>
      <c r="AX36" s="534"/>
      <c r="AY36" s="534"/>
      <c r="AZ36" s="534"/>
      <c r="BA36" s="534"/>
      <c r="BB36" s="535"/>
    </row>
    <row r="37" spans="1:54" s="74" customFormat="1" ht="14.1" customHeight="1">
      <c r="A37" s="521" t="s">
        <v>166</v>
      </c>
      <c r="B37" s="510"/>
      <c r="C37" s="510"/>
      <c r="D37" s="510"/>
      <c r="E37" s="510"/>
      <c r="F37" s="510"/>
      <c r="G37" s="511"/>
      <c r="H37" s="491" t="s">
        <v>96</v>
      </c>
      <c r="I37" s="492"/>
      <c r="J37" s="492"/>
      <c r="K37" s="492"/>
      <c r="L37" s="492"/>
      <c r="M37" s="70" t="s">
        <v>8</v>
      </c>
      <c r="N37" s="508">
        <f>AV4+AV7*2+0.2</f>
        <v>1.0999999999999999</v>
      </c>
      <c r="O37" s="508"/>
      <c r="P37" s="508"/>
      <c r="Q37" s="70" t="s">
        <v>9</v>
      </c>
      <c r="R37" s="496">
        <f>AJ16</f>
        <v>0.05</v>
      </c>
      <c r="S37" s="496"/>
      <c r="T37" s="496"/>
      <c r="U37" s="86" t="s">
        <v>4</v>
      </c>
      <c r="V37" s="75" t="s">
        <v>9</v>
      </c>
      <c r="W37" s="506">
        <v>1</v>
      </c>
      <c r="X37" s="507"/>
      <c r="Y37" s="79" t="s">
        <v>15</v>
      </c>
      <c r="Z37" s="72"/>
      <c r="AA37" s="70"/>
      <c r="AB37" s="70"/>
      <c r="AC37" s="73"/>
      <c r="AD37" s="70"/>
      <c r="AE37" s="70"/>
      <c r="AF37" s="72"/>
      <c r="AG37" s="72"/>
      <c r="AH37" s="72"/>
      <c r="AI37" s="70"/>
      <c r="AJ37" s="70"/>
      <c r="AK37" s="70"/>
      <c r="AL37" s="70"/>
      <c r="AM37" s="70"/>
      <c r="AN37" s="70"/>
      <c r="AO37" s="82"/>
      <c r="AP37" s="83"/>
      <c r="AQ37" s="83"/>
      <c r="AR37" s="70"/>
      <c r="AS37" s="70"/>
      <c r="AT37" s="70"/>
      <c r="AU37" s="73" t="s">
        <v>12</v>
      </c>
      <c r="AV37" s="70"/>
      <c r="AW37" s="533">
        <f>ROUNDDOWN((N37*R37)*W37,3)</f>
        <v>5.5E-2</v>
      </c>
      <c r="AX37" s="534"/>
      <c r="AY37" s="534"/>
      <c r="AZ37" s="534"/>
      <c r="BA37" s="534"/>
      <c r="BB37" s="535"/>
    </row>
    <row r="38" spans="1:54" s="74" customFormat="1" ht="14.1" customHeight="1">
      <c r="A38" s="66"/>
      <c r="B38" s="67"/>
      <c r="C38" s="67"/>
      <c r="D38" s="67"/>
      <c r="E38" s="67"/>
      <c r="F38" s="67"/>
      <c r="G38" s="68"/>
      <c r="H38" s="69"/>
      <c r="I38" s="70"/>
      <c r="J38" s="70"/>
      <c r="K38" s="70"/>
      <c r="L38" s="86"/>
      <c r="M38" s="70"/>
      <c r="N38" s="70"/>
      <c r="O38" s="70"/>
      <c r="P38" s="86"/>
      <c r="Q38" s="70"/>
      <c r="R38" s="70"/>
      <c r="S38" s="70"/>
      <c r="T38" s="70"/>
      <c r="U38" s="70"/>
      <c r="V38" s="70"/>
      <c r="W38" s="70"/>
      <c r="X38" s="70"/>
      <c r="Y38" s="70"/>
      <c r="Z38" s="70"/>
      <c r="AA38" s="70"/>
      <c r="AB38" s="70"/>
      <c r="AC38" s="70"/>
      <c r="AD38" s="70"/>
      <c r="AE38" s="71"/>
      <c r="AF38" s="72"/>
      <c r="AG38" s="72"/>
      <c r="AH38" s="70"/>
      <c r="AI38" s="70"/>
      <c r="AJ38" s="70"/>
      <c r="AK38" s="70"/>
      <c r="AL38" s="70"/>
      <c r="AM38" s="70"/>
      <c r="AN38" s="70"/>
      <c r="AO38" s="70"/>
      <c r="AP38" s="70"/>
      <c r="AQ38" s="70"/>
      <c r="AR38" s="70"/>
      <c r="AS38" s="70"/>
      <c r="AT38" s="70"/>
      <c r="AU38" s="73"/>
      <c r="AV38" s="70"/>
      <c r="AW38" s="482"/>
      <c r="AX38" s="483"/>
      <c r="AY38" s="483"/>
      <c r="AZ38" s="483"/>
      <c r="BA38" s="483"/>
      <c r="BB38" s="484"/>
    </row>
    <row r="39" spans="1:54" s="74" customFormat="1" ht="14.1" customHeight="1">
      <c r="A39" s="515" t="s">
        <v>158</v>
      </c>
      <c r="B39" s="516"/>
      <c r="C39" s="516"/>
      <c r="D39" s="516"/>
      <c r="E39" s="516"/>
      <c r="F39" s="516"/>
      <c r="G39" s="517"/>
      <c r="H39" s="154"/>
      <c r="I39" s="155"/>
      <c r="J39" s="155"/>
      <c r="K39" s="155"/>
      <c r="L39" s="156"/>
      <c r="M39" s="156"/>
      <c r="N39" s="156"/>
      <c r="O39" s="156"/>
      <c r="P39" s="156"/>
      <c r="Q39" s="156"/>
      <c r="R39" s="156"/>
      <c r="S39" s="155"/>
      <c r="T39" s="156"/>
      <c r="U39" s="156"/>
      <c r="V39" s="156"/>
      <c r="W39" s="155"/>
      <c r="X39" s="156"/>
      <c r="Y39" s="155"/>
      <c r="Z39" s="155"/>
      <c r="AA39" s="155"/>
      <c r="AB39" s="155"/>
      <c r="AC39" s="157"/>
      <c r="AD39" s="155"/>
      <c r="AE39" s="155"/>
      <c r="AF39" s="158"/>
      <c r="AG39" s="158"/>
      <c r="AH39" s="158"/>
      <c r="AI39" s="155"/>
      <c r="AJ39" s="155"/>
      <c r="AK39" s="155"/>
      <c r="AL39" s="155"/>
      <c r="AM39" s="155"/>
      <c r="AN39" s="155"/>
      <c r="AO39" s="159"/>
      <c r="AP39" s="160"/>
      <c r="AQ39" s="160"/>
      <c r="AR39" s="155"/>
      <c r="AS39" s="155"/>
      <c r="AT39" s="155"/>
      <c r="AU39" s="157"/>
      <c r="AV39" s="155"/>
      <c r="AW39" s="518"/>
      <c r="AX39" s="519"/>
      <c r="AY39" s="519"/>
      <c r="AZ39" s="519"/>
      <c r="BA39" s="519"/>
      <c r="BB39" s="520"/>
    </row>
    <row r="40" spans="1:54" s="74" customFormat="1" ht="14.1" customHeight="1">
      <c r="A40" s="152"/>
      <c r="B40" s="153"/>
      <c r="C40" s="516" t="s">
        <v>93</v>
      </c>
      <c r="D40" s="516"/>
      <c r="E40" s="516"/>
      <c r="F40" s="516"/>
      <c r="G40" s="517"/>
      <c r="H40" s="155"/>
      <c r="I40" s="155" t="s">
        <v>87</v>
      </c>
      <c r="J40" s="527">
        <v>5.19</v>
      </c>
      <c r="K40" s="527"/>
      <c r="L40" s="527"/>
      <c r="M40" s="527"/>
      <c r="N40" s="156" t="s">
        <v>9</v>
      </c>
      <c r="O40" s="526">
        <f>+AV4</f>
        <v>0.6</v>
      </c>
      <c r="P40" s="526"/>
      <c r="Q40" s="526"/>
      <c r="R40" s="161" t="s">
        <v>4</v>
      </c>
      <c r="S40" s="162"/>
      <c r="T40" s="155" t="s">
        <v>3</v>
      </c>
      <c r="U40" s="527">
        <v>7.08</v>
      </c>
      <c r="V40" s="528"/>
      <c r="W40" s="528"/>
      <c r="X40" s="528"/>
      <c r="Y40" s="156" t="s">
        <v>104</v>
      </c>
      <c r="Z40" s="163" t="s">
        <v>4</v>
      </c>
      <c r="AA40" s="156"/>
      <c r="AB40" s="569"/>
      <c r="AC40" s="569"/>
      <c r="AD40" s="569"/>
      <c r="AE40" s="164"/>
      <c r="AF40" s="159"/>
      <c r="AG40" s="159"/>
      <c r="AH40" s="159"/>
      <c r="AI40" s="162"/>
      <c r="AJ40" s="165"/>
      <c r="AK40" s="165"/>
      <c r="AL40" s="155"/>
      <c r="AM40" s="155"/>
      <c r="AN40" s="155"/>
      <c r="AO40" s="159"/>
      <c r="AP40" s="160"/>
      <c r="AQ40" s="160"/>
      <c r="AR40" s="155"/>
      <c r="AS40" s="155"/>
      <c r="AT40" s="155"/>
      <c r="AU40" s="157" t="s">
        <v>12</v>
      </c>
      <c r="AV40" s="155"/>
      <c r="AW40" s="566">
        <v>0.01</v>
      </c>
      <c r="AX40" s="567"/>
      <c r="AY40" s="567"/>
      <c r="AZ40" s="567"/>
      <c r="BA40" s="567"/>
      <c r="BB40" s="568"/>
    </row>
    <row r="41" spans="1:54" s="74" customFormat="1" ht="14.1" customHeight="1">
      <c r="A41" s="66"/>
      <c r="B41" s="67"/>
      <c r="C41" s="67"/>
      <c r="D41" s="67"/>
      <c r="E41" s="67"/>
      <c r="F41" s="67"/>
      <c r="G41" s="68"/>
      <c r="H41" s="70"/>
      <c r="I41" s="86"/>
      <c r="J41" s="70"/>
      <c r="K41" s="70"/>
      <c r="L41" s="86"/>
      <c r="M41" s="86"/>
      <c r="N41" s="70"/>
      <c r="O41" s="70"/>
      <c r="P41" s="93"/>
      <c r="Q41" s="93"/>
      <c r="R41" s="93"/>
      <c r="S41" s="93"/>
      <c r="T41" s="93"/>
      <c r="U41" s="93"/>
      <c r="V41" s="93"/>
      <c r="W41" s="93"/>
      <c r="X41" s="93"/>
      <c r="Y41" s="93"/>
      <c r="Z41" s="93"/>
      <c r="AA41" s="93"/>
      <c r="AB41" s="93"/>
      <c r="AC41" s="93"/>
      <c r="AD41" s="93"/>
      <c r="AE41" s="93"/>
      <c r="AF41" s="93"/>
      <c r="AG41" s="93"/>
      <c r="AH41" s="93"/>
      <c r="AI41" s="93"/>
      <c r="AJ41" s="93"/>
      <c r="AK41" s="93"/>
      <c r="AL41" s="93"/>
      <c r="AM41" s="93"/>
      <c r="AN41" s="70"/>
      <c r="AO41" s="82"/>
      <c r="AP41" s="83"/>
      <c r="AQ41" s="83"/>
      <c r="AR41" s="70"/>
      <c r="AS41" s="70"/>
      <c r="AT41" s="70"/>
      <c r="AU41" s="73"/>
      <c r="AV41" s="70"/>
      <c r="AW41" s="482"/>
      <c r="AX41" s="483"/>
      <c r="AY41" s="483"/>
      <c r="AZ41" s="483"/>
      <c r="BA41" s="483"/>
      <c r="BB41" s="484"/>
    </row>
    <row r="42" spans="1:54" s="74" customFormat="1" ht="13.5" customHeight="1">
      <c r="A42" s="493" t="s">
        <v>162</v>
      </c>
      <c r="B42" s="494"/>
      <c r="C42" s="494"/>
      <c r="D42" s="494"/>
      <c r="E42" s="494"/>
      <c r="F42" s="494"/>
      <c r="G42" s="495"/>
      <c r="H42" s="70"/>
      <c r="I42" s="70"/>
      <c r="J42" s="86"/>
      <c r="K42" s="86"/>
      <c r="L42" s="86"/>
      <c r="M42" s="70"/>
      <c r="N42" s="86"/>
      <c r="O42" s="86"/>
      <c r="P42" s="86"/>
      <c r="Q42" s="70"/>
      <c r="R42" s="81"/>
      <c r="S42" s="70"/>
      <c r="T42" s="86"/>
      <c r="U42" s="86"/>
      <c r="V42" s="86"/>
      <c r="W42" s="70"/>
      <c r="X42" s="86"/>
      <c r="Y42" s="70"/>
      <c r="Z42" s="70"/>
      <c r="AA42" s="70"/>
      <c r="AB42" s="70"/>
      <c r="AC42" s="73"/>
      <c r="AD42" s="70"/>
      <c r="AE42" s="70"/>
      <c r="AF42" s="72"/>
      <c r="AG42" s="72"/>
      <c r="AH42" s="72"/>
      <c r="AI42" s="70"/>
      <c r="AJ42" s="70"/>
      <c r="AK42" s="70"/>
      <c r="AL42" s="70"/>
      <c r="AM42" s="70"/>
      <c r="AN42" s="70"/>
      <c r="AO42" s="82"/>
      <c r="AP42" s="83"/>
      <c r="AQ42" s="83"/>
      <c r="AR42" s="70"/>
      <c r="AS42" s="70"/>
      <c r="AT42" s="70"/>
      <c r="AU42" s="73"/>
      <c r="AV42" s="70"/>
      <c r="AW42" s="482"/>
      <c r="AX42" s="483"/>
      <c r="AY42" s="483"/>
      <c r="AZ42" s="483"/>
      <c r="BA42" s="483"/>
      <c r="BB42" s="484"/>
    </row>
    <row r="43" spans="1:54" s="74" customFormat="1" ht="13.5" customHeight="1">
      <c r="A43" s="66"/>
      <c r="B43" s="67"/>
      <c r="C43" s="510" t="s">
        <v>82</v>
      </c>
      <c r="D43" s="510"/>
      <c r="E43" s="510"/>
      <c r="F43" s="510"/>
      <c r="G43" s="511"/>
      <c r="H43" s="491" t="s">
        <v>81</v>
      </c>
      <c r="I43" s="492"/>
      <c r="J43" s="492"/>
      <c r="K43" s="492"/>
      <c r="L43" s="492"/>
      <c r="M43" s="99" t="s">
        <v>72</v>
      </c>
      <c r="N43" s="508">
        <f>AJ10+AJ13</f>
        <v>0.55000000000000004</v>
      </c>
      <c r="O43" s="508"/>
      <c r="P43" s="508"/>
      <c r="Q43" s="99" t="s">
        <v>3</v>
      </c>
      <c r="R43" s="508">
        <f>AV5-AV9</f>
        <v>0.30000000000000004</v>
      </c>
      <c r="S43" s="508"/>
      <c r="T43" s="508"/>
      <c r="U43" s="99" t="s">
        <v>4</v>
      </c>
      <c r="V43" s="75" t="s">
        <v>9</v>
      </c>
      <c r="W43" s="70">
        <v>2</v>
      </c>
      <c r="X43" s="509" t="s">
        <v>44</v>
      </c>
      <c r="Y43" s="509"/>
      <c r="Z43" s="99"/>
      <c r="AA43" s="99"/>
      <c r="AB43" s="99"/>
      <c r="AC43" s="99"/>
      <c r="AD43" s="99"/>
      <c r="AE43" s="99"/>
      <c r="AF43" s="72"/>
      <c r="AG43" s="72"/>
      <c r="AH43" s="72"/>
      <c r="AI43" s="70"/>
      <c r="AJ43" s="70"/>
      <c r="AK43" s="70"/>
      <c r="AL43" s="70"/>
      <c r="AM43" s="70"/>
      <c r="AN43" s="70"/>
      <c r="AO43" s="82"/>
      <c r="AP43" s="83"/>
      <c r="AQ43" s="83"/>
      <c r="AR43" s="70"/>
      <c r="AS43" s="70"/>
      <c r="AT43" s="70"/>
      <c r="AU43" s="73" t="s">
        <v>12</v>
      </c>
      <c r="AV43" s="70"/>
      <c r="AW43" s="488">
        <f>(N43+R43)*W43</f>
        <v>1.7000000000000002</v>
      </c>
      <c r="AX43" s="489"/>
      <c r="AY43" s="489"/>
      <c r="AZ43" s="489"/>
      <c r="BA43" s="489"/>
      <c r="BB43" s="490"/>
    </row>
    <row r="44" spans="1:54" s="74" customFormat="1" ht="13.5" customHeight="1">
      <c r="A44" s="66"/>
      <c r="B44" s="67"/>
      <c r="C44" s="510"/>
      <c r="D44" s="510"/>
      <c r="E44" s="510"/>
      <c r="F44" s="510"/>
      <c r="G44" s="511"/>
      <c r="H44" s="491" t="s">
        <v>101</v>
      </c>
      <c r="I44" s="492"/>
      <c r="J44" s="492"/>
      <c r="K44" s="492"/>
      <c r="L44" s="492"/>
      <c r="M44" s="99" t="s">
        <v>59</v>
      </c>
      <c r="N44" s="514">
        <f>AV9</f>
        <v>0.1</v>
      </c>
      <c r="O44" s="514"/>
      <c r="P44" s="514"/>
      <c r="Q44" s="150">
        <v>2</v>
      </c>
      <c r="R44" s="99" t="s">
        <v>3</v>
      </c>
      <c r="S44" s="514">
        <f>AV9</f>
        <v>0.1</v>
      </c>
      <c r="T44" s="514"/>
      <c r="U44" s="514"/>
      <c r="V44" s="150">
        <v>2</v>
      </c>
      <c r="W44" s="99" t="s">
        <v>4</v>
      </c>
      <c r="X44" s="75" t="s">
        <v>9</v>
      </c>
      <c r="Y44" s="70">
        <v>2</v>
      </c>
      <c r="Z44" s="509" t="s">
        <v>44</v>
      </c>
      <c r="AA44" s="509"/>
      <c r="AB44" s="75" t="s">
        <v>9</v>
      </c>
      <c r="AC44" s="506">
        <v>1</v>
      </c>
      <c r="AD44" s="507"/>
      <c r="AE44" s="79" t="s">
        <v>15</v>
      </c>
      <c r="AF44" s="72"/>
      <c r="AG44" s="72"/>
      <c r="AH44" s="72"/>
      <c r="AI44" s="70"/>
      <c r="AJ44" s="70"/>
      <c r="AK44" s="70"/>
      <c r="AL44" s="70"/>
      <c r="AM44" s="70"/>
      <c r="AN44" s="70"/>
      <c r="AO44" s="82"/>
      <c r="AP44" s="83"/>
      <c r="AQ44" s="83"/>
      <c r="AR44" s="70"/>
      <c r="AS44" s="70"/>
      <c r="AT44" s="70"/>
      <c r="AU44" s="73" t="s">
        <v>12</v>
      </c>
      <c r="AV44" s="70"/>
      <c r="AW44" s="488">
        <f>SQRT(N44^2+S44^2)*Y44*AC44</f>
        <v>0.28284271247461906</v>
      </c>
      <c r="AX44" s="489"/>
      <c r="AY44" s="489"/>
      <c r="AZ44" s="489"/>
      <c r="BA44" s="489"/>
      <c r="BB44" s="490"/>
    </row>
    <row r="45" spans="1:54" s="74" customFormat="1" ht="13.5" customHeight="1">
      <c r="A45" s="493" t="s">
        <v>172</v>
      </c>
      <c r="B45" s="494"/>
      <c r="C45" s="494"/>
      <c r="D45" s="494"/>
      <c r="E45" s="494"/>
      <c r="F45" s="494"/>
      <c r="G45" s="495"/>
      <c r="H45" s="70"/>
      <c r="I45" s="506">
        <v>1</v>
      </c>
      <c r="J45" s="507"/>
      <c r="K45" s="86" t="s">
        <v>9</v>
      </c>
      <c r="L45" s="497" t="s">
        <v>110</v>
      </c>
      <c r="M45" s="492"/>
      <c r="N45" s="70"/>
      <c r="O45" s="87"/>
      <c r="P45" s="87"/>
      <c r="Q45" s="87"/>
      <c r="R45" s="70"/>
      <c r="S45" s="87"/>
      <c r="T45" s="87"/>
      <c r="U45" s="87"/>
      <c r="V45" s="70"/>
      <c r="W45" s="70"/>
      <c r="X45" s="89"/>
      <c r="Y45" s="70"/>
      <c r="Z45" s="70"/>
      <c r="AA45" s="75"/>
      <c r="AB45" s="77"/>
      <c r="AC45" s="78"/>
      <c r="AD45" s="79"/>
      <c r="AE45" s="72"/>
      <c r="AF45" s="72"/>
      <c r="AG45" s="72"/>
      <c r="AH45" s="70"/>
      <c r="AI45" s="94"/>
      <c r="AJ45" s="94"/>
      <c r="AK45" s="94"/>
      <c r="AL45" s="95"/>
      <c r="AM45" s="70"/>
      <c r="AN45" s="96"/>
      <c r="AO45" s="97"/>
      <c r="AP45" s="70"/>
      <c r="AQ45" s="98"/>
      <c r="AR45" s="96"/>
      <c r="AS45" s="96"/>
      <c r="AT45" s="94"/>
      <c r="AU45" s="73" t="s">
        <v>12</v>
      </c>
      <c r="AV45" s="70"/>
      <c r="AW45" s="498">
        <f>I45*(1/9)</f>
        <v>0.1111111111111111</v>
      </c>
      <c r="AX45" s="499"/>
      <c r="AY45" s="499"/>
      <c r="AZ45" s="499"/>
      <c r="BA45" s="499"/>
      <c r="BB45" s="500"/>
    </row>
    <row r="46" spans="1:54" s="74" customFormat="1" ht="13.5" customHeight="1">
      <c r="A46" s="66"/>
      <c r="B46" s="67"/>
      <c r="C46" s="67"/>
      <c r="D46" s="67"/>
      <c r="E46" s="67"/>
      <c r="F46" s="67"/>
      <c r="G46" s="68"/>
      <c r="H46" s="70"/>
      <c r="I46" s="86"/>
      <c r="J46" s="70"/>
      <c r="K46" s="70"/>
      <c r="L46" s="86"/>
      <c r="M46" s="86"/>
      <c r="N46" s="99"/>
      <c r="O46" s="98"/>
      <c r="P46" s="96"/>
      <c r="Q46" s="96"/>
      <c r="R46" s="70"/>
      <c r="S46" s="98"/>
      <c r="T46" s="96"/>
      <c r="U46" s="96"/>
      <c r="V46" s="89"/>
      <c r="W46" s="72"/>
      <c r="X46" s="94"/>
      <c r="Y46" s="98"/>
      <c r="Z46" s="96"/>
      <c r="AA46" s="96"/>
      <c r="AB46" s="70"/>
      <c r="AC46" s="98"/>
      <c r="AD46" s="96"/>
      <c r="AE46" s="96"/>
      <c r="AF46" s="89"/>
      <c r="AG46" s="82"/>
      <c r="AH46" s="70"/>
      <c r="AI46" s="97"/>
      <c r="AJ46" s="97"/>
      <c r="AK46" s="93"/>
      <c r="AL46" s="93"/>
      <c r="AM46" s="93"/>
      <c r="AN46" s="93"/>
      <c r="AO46" s="93"/>
      <c r="AP46" s="93"/>
      <c r="AQ46" s="93"/>
      <c r="AR46" s="93"/>
      <c r="AS46" s="70"/>
      <c r="AT46" s="70"/>
      <c r="AU46" s="73"/>
      <c r="AV46" s="70"/>
      <c r="AW46" s="482"/>
      <c r="AX46" s="483"/>
      <c r="AY46" s="483"/>
      <c r="AZ46" s="483"/>
      <c r="BA46" s="483"/>
      <c r="BB46" s="484"/>
    </row>
    <row r="47" spans="1:54" s="74" customFormat="1" ht="13.5" customHeight="1">
      <c r="A47" s="493" t="s">
        <v>184</v>
      </c>
      <c r="B47" s="494"/>
      <c r="C47" s="494"/>
      <c r="D47" s="494"/>
      <c r="E47" s="494"/>
      <c r="F47" s="494"/>
      <c r="G47" s="495"/>
      <c r="H47" s="70"/>
      <c r="I47" s="506">
        <f>K18+N17+S18+0.2</f>
        <v>1.1000000000000001</v>
      </c>
      <c r="J47" s="507"/>
      <c r="K47" s="86" t="s">
        <v>9</v>
      </c>
      <c r="L47" s="512">
        <v>1</v>
      </c>
      <c r="M47" s="509"/>
      <c r="N47" s="508"/>
      <c r="O47" s="508"/>
      <c r="P47" s="508"/>
      <c r="Q47" s="86"/>
      <c r="R47" s="100"/>
      <c r="S47" s="513"/>
      <c r="T47" s="513"/>
      <c r="U47" s="79"/>
      <c r="V47" s="93"/>
      <c r="W47" s="75"/>
      <c r="X47" s="506"/>
      <c r="Y47" s="507"/>
      <c r="Z47" s="79"/>
      <c r="AA47" s="70"/>
      <c r="AB47" s="72"/>
      <c r="AC47" s="72"/>
      <c r="AD47" s="89"/>
      <c r="AE47" s="72"/>
      <c r="AF47" s="72"/>
      <c r="AG47" s="72"/>
      <c r="AH47" s="72"/>
      <c r="AI47" s="72"/>
      <c r="AJ47" s="72"/>
      <c r="AK47" s="70"/>
      <c r="AL47" s="72"/>
      <c r="AM47" s="70"/>
      <c r="AN47" s="70"/>
      <c r="AO47" s="82"/>
      <c r="AP47" s="83"/>
      <c r="AQ47" s="83"/>
      <c r="AR47" s="70"/>
      <c r="AS47" s="70"/>
      <c r="AT47" s="70"/>
      <c r="AU47" s="73" t="s">
        <v>12</v>
      </c>
      <c r="AV47" s="70"/>
      <c r="AW47" s="488">
        <f>I47*L47</f>
        <v>1.1000000000000001</v>
      </c>
      <c r="AX47" s="489"/>
      <c r="AY47" s="489"/>
      <c r="AZ47" s="489"/>
      <c r="BA47" s="489"/>
      <c r="BB47" s="490"/>
    </row>
    <row r="48" spans="1:54" s="74" customFormat="1" ht="13.5" customHeight="1">
      <c r="A48" s="66"/>
      <c r="B48" s="67"/>
      <c r="C48" s="67"/>
      <c r="D48" s="67"/>
      <c r="E48" s="67"/>
      <c r="F48" s="67"/>
      <c r="G48" s="68"/>
      <c r="H48" s="70"/>
      <c r="I48" s="86"/>
      <c r="J48" s="70"/>
      <c r="K48" s="70"/>
      <c r="L48" s="86"/>
      <c r="M48" s="86"/>
      <c r="N48" s="86"/>
      <c r="O48" s="86"/>
      <c r="P48" s="86"/>
      <c r="Q48" s="86"/>
      <c r="R48" s="72"/>
      <c r="S48" s="72"/>
      <c r="T48" s="72"/>
      <c r="U48" s="86"/>
      <c r="V48" s="86"/>
      <c r="W48" s="86"/>
      <c r="X48" s="86"/>
      <c r="Y48" s="86"/>
      <c r="Z48" s="73"/>
      <c r="AA48" s="70"/>
      <c r="AB48" s="72"/>
      <c r="AC48" s="72"/>
      <c r="AD48" s="89"/>
      <c r="AE48" s="72"/>
      <c r="AF48" s="72"/>
      <c r="AG48" s="72"/>
      <c r="AH48" s="72"/>
      <c r="AI48" s="72"/>
      <c r="AJ48" s="72"/>
      <c r="AK48" s="70"/>
      <c r="AL48" s="72"/>
      <c r="AM48" s="70"/>
      <c r="AN48" s="70"/>
      <c r="AO48" s="82"/>
      <c r="AP48" s="83"/>
      <c r="AQ48" s="83"/>
      <c r="AR48" s="70"/>
      <c r="AS48" s="70"/>
      <c r="AT48" s="70"/>
      <c r="AU48" s="73"/>
      <c r="AV48" s="70"/>
      <c r="AW48" s="482"/>
      <c r="AX48" s="483"/>
      <c r="AY48" s="483"/>
      <c r="AZ48" s="483"/>
      <c r="BA48" s="483"/>
      <c r="BB48" s="484"/>
    </row>
    <row r="49" spans="1:54" s="74" customFormat="1" ht="13.5" customHeight="1">
      <c r="A49" s="493" t="s">
        <v>175</v>
      </c>
      <c r="B49" s="494"/>
      <c r="C49" s="494"/>
      <c r="D49" s="494"/>
      <c r="E49" s="494"/>
      <c r="F49" s="494"/>
      <c r="G49" s="495"/>
      <c r="H49" s="101"/>
      <c r="I49" s="496">
        <f>AW35</f>
        <v>0.26500000000000001</v>
      </c>
      <c r="J49" s="496"/>
      <c r="K49" s="496"/>
      <c r="L49" s="86" t="s">
        <v>9</v>
      </c>
      <c r="M49" s="497" t="s">
        <v>127</v>
      </c>
      <c r="N49" s="492"/>
      <c r="O49" s="86"/>
      <c r="P49" s="86"/>
      <c r="Q49" s="86"/>
      <c r="R49" s="86"/>
      <c r="S49" s="70"/>
      <c r="T49" s="89"/>
      <c r="U49" s="89"/>
      <c r="V49" s="70"/>
      <c r="W49" s="86"/>
      <c r="X49" s="86"/>
      <c r="Y49" s="86"/>
      <c r="Z49" s="99"/>
      <c r="AA49" s="70"/>
      <c r="AB49" s="86"/>
      <c r="AC49" s="86"/>
      <c r="AD49" s="86"/>
      <c r="AE49" s="75"/>
      <c r="AF49" s="77"/>
      <c r="AG49" s="78"/>
      <c r="AH49" s="79"/>
      <c r="AI49" s="73"/>
      <c r="AJ49" s="70"/>
      <c r="AK49" s="72"/>
      <c r="AL49" s="72"/>
      <c r="AM49" s="70"/>
      <c r="AN49" s="70"/>
      <c r="AO49" s="82"/>
      <c r="AP49" s="83"/>
      <c r="AQ49" s="83"/>
      <c r="AR49" s="70"/>
      <c r="AS49" s="70"/>
      <c r="AT49" s="70"/>
      <c r="AU49" s="73" t="s">
        <v>12</v>
      </c>
      <c r="AV49" s="70"/>
      <c r="AW49" s="488">
        <f>I49*(1/12)</f>
        <v>2.2083333333333333E-2</v>
      </c>
      <c r="AX49" s="489"/>
      <c r="AY49" s="489"/>
      <c r="AZ49" s="489"/>
      <c r="BA49" s="489"/>
      <c r="BB49" s="490"/>
    </row>
    <row r="50" spans="1:54" s="74" customFormat="1" ht="13.5" customHeight="1">
      <c r="A50" s="493"/>
      <c r="B50" s="494"/>
      <c r="C50" s="494"/>
      <c r="D50" s="494"/>
      <c r="E50" s="494"/>
      <c r="F50" s="494"/>
      <c r="G50" s="495"/>
      <c r="H50" s="70"/>
      <c r="I50" s="86"/>
      <c r="J50" s="70"/>
      <c r="K50" s="70"/>
      <c r="L50" s="86"/>
      <c r="M50" s="86"/>
      <c r="N50" s="86"/>
      <c r="O50" s="86"/>
      <c r="P50" s="86"/>
      <c r="Q50" s="86"/>
      <c r="R50" s="72"/>
      <c r="S50" s="72"/>
      <c r="T50" s="72"/>
      <c r="U50" s="86"/>
      <c r="V50" s="86"/>
      <c r="W50" s="86"/>
      <c r="X50" s="86"/>
      <c r="Y50" s="86"/>
      <c r="Z50" s="73"/>
      <c r="AA50" s="70"/>
      <c r="AB50" s="72"/>
      <c r="AC50" s="72"/>
      <c r="AD50" s="89"/>
      <c r="AE50" s="72"/>
      <c r="AF50" s="72"/>
      <c r="AG50" s="72"/>
      <c r="AH50" s="72"/>
      <c r="AI50" s="72"/>
      <c r="AJ50" s="72"/>
      <c r="AK50" s="70"/>
      <c r="AL50" s="72"/>
      <c r="AM50" s="70"/>
      <c r="AN50" s="70"/>
      <c r="AO50" s="82"/>
      <c r="AP50" s="83"/>
      <c r="AQ50" s="83"/>
      <c r="AR50" s="70"/>
      <c r="AS50" s="70"/>
      <c r="AT50" s="70"/>
      <c r="AU50" s="73"/>
      <c r="AV50" s="70"/>
      <c r="AW50" s="482"/>
      <c r="AX50" s="483"/>
      <c r="AY50" s="483"/>
      <c r="AZ50" s="483"/>
      <c r="BA50" s="483"/>
      <c r="BB50" s="484"/>
    </row>
    <row r="51" spans="1:54" s="74" customFormat="1" ht="13.5" customHeight="1">
      <c r="A51" s="493" t="s">
        <v>174</v>
      </c>
      <c r="B51" s="494"/>
      <c r="C51" s="494"/>
      <c r="D51" s="494"/>
      <c r="E51" s="494"/>
      <c r="F51" s="494"/>
      <c r="G51" s="495"/>
      <c r="H51" s="70"/>
      <c r="I51" s="86" t="s">
        <v>72</v>
      </c>
      <c r="J51" s="501" t="s">
        <v>59</v>
      </c>
      <c r="K51" s="501"/>
      <c r="L51" s="502">
        <f>AV9</f>
        <v>0.1</v>
      </c>
      <c r="M51" s="502"/>
      <c r="N51" s="502"/>
      <c r="O51" s="102" t="s">
        <v>57</v>
      </c>
      <c r="P51" s="102" t="s">
        <v>62</v>
      </c>
      <c r="Q51" s="502">
        <f>L51</f>
        <v>0.1</v>
      </c>
      <c r="R51" s="502"/>
      <c r="S51" s="502"/>
      <c r="T51" s="103" t="s">
        <v>66</v>
      </c>
      <c r="U51" s="104"/>
      <c r="V51" s="86" t="s">
        <v>3</v>
      </c>
      <c r="W51" s="503">
        <v>0.15</v>
      </c>
      <c r="X51" s="503"/>
      <c r="Y51" s="503"/>
      <c r="Z51" s="70" t="s">
        <v>3</v>
      </c>
      <c r="AA51" s="503">
        <f>AV5-AV9</f>
        <v>0.30000000000000004</v>
      </c>
      <c r="AB51" s="503"/>
      <c r="AC51" s="503"/>
      <c r="AD51" s="89" t="s">
        <v>4</v>
      </c>
      <c r="AE51" s="86" t="s">
        <v>9</v>
      </c>
      <c r="AF51" s="504">
        <v>2</v>
      </c>
      <c r="AG51" s="505"/>
      <c r="AH51" s="72" t="s">
        <v>3</v>
      </c>
      <c r="AI51" s="506">
        <f>AV4-AV9*2</f>
        <v>0.39999999999999997</v>
      </c>
      <c r="AJ51" s="507"/>
      <c r="AK51" s="70" t="s">
        <v>60</v>
      </c>
      <c r="AL51" s="86" t="s">
        <v>9</v>
      </c>
      <c r="AM51" s="497" t="s">
        <v>109</v>
      </c>
      <c r="AN51" s="492"/>
      <c r="AO51" s="82"/>
      <c r="AP51" s="83"/>
      <c r="AQ51" s="83"/>
      <c r="AR51" s="70"/>
      <c r="AS51" s="70"/>
      <c r="AT51" s="70"/>
      <c r="AU51" s="73" t="s">
        <v>12</v>
      </c>
      <c r="AV51" s="70"/>
      <c r="AW51" s="498">
        <f>SQRT(((L51^2+Q51^2)+W51+AA51)*AF51+AI51)*(1/6)</f>
        <v>0.19293061504650377</v>
      </c>
      <c r="AX51" s="499"/>
      <c r="AY51" s="499"/>
      <c r="AZ51" s="499"/>
      <c r="BA51" s="499"/>
      <c r="BB51" s="500"/>
    </row>
    <row r="52" spans="1:54" s="74" customFormat="1" ht="13.5" customHeight="1">
      <c r="A52" s="66"/>
      <c r="B52" s="67"/>
      <c r="C52" s="67"/>
      <c r="D52" s="67"/>
      <c r="E52" s="67"/>
      <c r="F52" s="67"/>
      <c r="G52" s="68"/>
      <c r="H52" s="70"/>
      <c r="I52" s="86"/>
      <c r="J52" s="70"/>
      <c r="K52" s="70"/>
      <c r="L52" s="86"/>
      <c r="M52" s="86"/>
      <c r="N52" s="86"/>
      <c r="O52" s="86"/>
      <c r="P52" s="86"/>
      <c r="Q52" s="86"/>
      <c r="R52" s="72"/>
      <c r="S52" s="72"/>
      <c r="T52" s="72"/>
      <c r="U52" s="86"/>
      <c r="V52" s="86"/>
      <c r="W52" s="86"/>
      <c r="X52" s="86"/>
      <c r="Y52" s="86"/>
      <c r="Z52" s="73"/>
      <c r="AA52" s="70"/>
      <c r="AB52" s="72"/>
      <c r="AC52" s="72"/>
      <c r="AD52" s="89"/>
      <c r="AE52" s="72"/>
      <c r="AF52" s="72"/>
      <c r="AG52" s="72"/>
      <c r="AH52" s="72"/>
      <c r="AI52" s="72"/>
      <c r="AJ52" s="72"/>
      <c r="AK52" s="70"/>
      <c r="AL52" s="72"/>
      <c r="AM52" s="70"/>
      <c r="AN52" s="70"/>
      <c r="AO52" s="82"/>
      <c r="AP52" s="83"/>
      <c r="AQ52" s="83"/>
      <c r="AR52" s="70"/>
      <c r="AS52" s="70"/>
      <c r="AT52" s="70"/>
      <c r="AU52" s="73"/>
      <c r="AV52" s="70"/>
      <c r="AW52" s="482"/>
      <c r="AX52" s="483"/>
      <c r="AY52" s="483"/>
      <c r="AZ52" s="483"/>
      <c r="BA52" s="483"/>
      <c r="BB52" s="484"/>
    </row>
    <row r="53" spans="1:54" s="74" customFormat="1" ht="13.5" customHeight="1">
      <c r="A53" s="105"/>
      <c r="B53" s="106"/>
      <c r="C53" s="106"/>
      <c r="D53" s="106"/>
      <c r="E53" s="106"/>
      <c r="F53" s="106"/>
      <c r="G53" s="107"/>
      <c r="H53" s="108"/>
      <c r="I53" s="109"/>
      <c r="J53" s="108"/>
      <c r="K53" s="108"/>
      <c r="L53" s="109"/>
      <c r="M53" s="109"/>
      <c r="N53" s="109"/>
      <c r="O53" s="109"/>
      <c r="P53" s="109"/>
      <c r="Q53" s="109"/>
      <c r="R53" s="110"/>
      <c r="S53" s="110"/>
      <c r="T53" s="110"/>
      <c r="U53" s="109"/>
      <c r="V53" s="109"/>
      <c r="W53" s="109"/>
      <c r="X53" s="109"/>
      <c r="Y53" s="109"/>
      <c r="Z53" s="111"/>
      <c r="AA53" s="108"/>
      <c r="AB53" s="110"/>
      <c r="AC53" s="110"/>
      <c r="AD53" s="112"/>
      <c r="AE53" s="110"/>
      <c r="AF53" s="110"/>
      <c r="AG53" s="110"/>
      <c r="AH53" s="110"/>
      <c r="AI53" s="110"/>
      <c r="AJ53" s="110"/>
      <c r="AK53" s="108"/>
      <c r="AL53" s="110"/>
      <c r="AM53" s="108"/>
      <c r="AN53" s="108"/>
      <c r="AO53" s="113"/>
      <c r="AP53" s="114"/>
      <c r="AQ53" s="114"/>
      <c r="AR53" s="108"/>
      <c r="AS53" s="108"/>
      <c r="AT53" s="108"/>
      <c r="AU53" s="111"/>
      <c r="AV53" s="108"/>
      <c r="AW53" s="485"/>
      <c r="AX53" s="486"/>
      <c r="AY53" s="486"/>
      <c r="AZ53" s="486"/>
      <c r="BA53" s="486"/>
      <c r="BB53" s="487"/>
    </row>
  </sheetData>
  <mergeCells count="159">
    <mergeCell ref="AW53:BB53"/>
    <mergeCell ref="A50:G50"/>
    <mergeCell ref="AW50:BB50"/>
    <mergeCell ref="A51:G51"/>
    <mergeCell ref="AW51:BB51"/>
    <mergeCell ref="Q51:S51"/>
    <mergeCell ref="W51:Y51"/>
    <mergeCell ref="AA51:AC51"/>
    <mergeCell ref="AF51:AG51"/>
    <mergeCell ref="AW48:BB48"/>
    <mergeCell ref="A49:G49"/>
    <mergeCell ref="AW49:BB49"/>
    <mergeCell ref="AW52:BB52"/>
    <mergeCell ref="AI51:AJ51"/>
    <mergeCell ref="AM51:AN51"/>
    <mergeCell ref="J51:K51"/>
    <mergeCell ref="L51:N51"/>
    <mergeCell ref="I49:K49"/>
    <mergeCell ref="M49:N49"/>
    <mergeCell ref="A45:G45"/>
    <mergeCell ref="AW45:BB45"/>
    <mergeCell ref="AW46:BB46"/>
    <mergeCell ref="A47:G47"/>
    <mergeCell ref="N47:P47"/>
    <mergeCell ref="S47:T47"/>
    <mergeCell ref="X47:Y47"/>
    <mergeCell ref="AW47:BB47"/>
    <mergeCell ref="I45:J45"/>
    <mergeCell ref="I47:J47"/>
    <mergeCell ref="L47:M47"/>
    <mergeCell ref="L45:M45"/>
    <mergeCell ref="AW43:BB43"/>
    <mergeCell ref="AW44:BB44"/>
    <mergeCell ref="C43:G43"/>
    <mergeCell ref="H43:L43"/>
    <mergeCell ref="C44:G44"/>
    <mergeCell ref="H44:L44"/>
    <mergeCell ref="N43:P43"/>
    <mergeCell ref="R43:T43"/>
    <mergeCell ref="AC44:AD44"/>
    <mergeCell ref="S44:U44"/>
    <mergeCell ref="Z44:AA44"/>
    <mergeCell ref="A42:G42"/>
    <mergeCell ref="AW42:BB42"/>
    <mergeCell ref="C40:G40"/>
    <mergeCell ref="J40:M40"/>
    <mergeCell ref="O40:Q40"/>
    <mergeCell ref="U40:X40"/>
    <mergeCell ref="AB40:AD40"/>
    <mergeCell ref="AW40:BB40"/>
    <mergeCell ref="AW41:BB41"/>
    <mergeCell ref="AW37:BB37"/>
    <mergeCell ref="AW38:BB38"/>
    <mergeCell ref="A39:G39"/>
    <mergeCell ref="AW39:BB39"/>
    <mergeCell ref="A37:G37"/>
    <mergeCell ref="H37:L37"/>
    <mergeCell ref="N37:P37"/>
    <mergeCell ref="R37:T37"/>
    <mergeCell ref="AM32:AO32"/>
    <mergeCell ref="AS32:AT32"/>
    <mergeCell ref="AW34:BB34"/>
    <mergeCell ref="AW35:BB35"/>
    <mergeCell ref="H36:K36"/>
    <mergeCell ref="AW36:BB36"/>
    <mergeCell ref="H34:L34"/>
    <mergeCell ref="N34:P34"/>
    <mergeCell ref="R34:T34"/>
    <mergeCell ref="W34:X34"/>
    <mergeCell ref="A32:G32"/>
    <mergeCell ref="H32:L32"/>
    <mergeCell ref="N32:P32"/>
    <mergeCell ref="R32:T32"/>
    <mergeCell ref="AW32:BB32"/>
    <mergeCell ref="AW33:BB33"/>
    <mergeCell ref="W32:X32"/>
    <mergeCell ref="Z32:AB32"/>
    <mergeCell ref="AE32:AF32"/>
    <mergeCell ref="AI32:AK32"/>
    <mergeCell ref="AS29:AT29"/>
    <mergeCell ref="AO29:AP29"/>
    <mergeCell ref="AW30:BB30"/>
    <mergeCell ref="A31:G31"/>
    <mergeCell ref="H31:K31"/>
    <mergeCell ref="AW31:BB31"/>
    <mergeCell ref="AA29:AB29"/>
    <mergeCell ref="C27:G27"/>
    <mergeCell ref="J27:M27"/>
    <mergeCell ref="O27:R27"/>
    <mergeCell ref="AW27:BB27"/>
    <mergeCell ref="AW28:BB28"/>
    <mergeCell ref="A29:G29"/>
    <mergeCell ref="J29:L29"/>
    <mergeCell ref="N29:P29"/>
    <mergeCell ref="S29:T29"/>
    <mergeCell ref="V29:X29"/>
    <mergeCell ref="AW29:BB29"/>
    <mergeCell ref="AE29:AG29"/>
    <mergeCell ref="AI29:AK29"/>
    <mergeCell ref="A26:G26"/>
    <mergeCell ref="AW26:BB26"/>
    <mergeCell ref="A24:G24"/>
    <mergeCell ref="J24:L24"/>
    <mergeCell ref="A25:G25"/>
    <mergeCell ref="J25:L25"/>
    <mergeCell ref="AW24:BB24"/>
    <mergeCell ref="V25:X25"/>
    <mergeCell ref="Z25:AA25"/>
    <mergeCell ref="AW25:BB25"/>
    <mergeCell ref="S25:T25"/>
    <mergeCell ref="N24:P24"/>
    <mergeCell ref="S24:T24"/>
    <mergeCell ref="N25:P25"/>
    <mergeCell ref="V24:X24"/>
    <mergeCell ref="Z24:AA24"/>
    <mergeCell ref="AP6:AU6"/>
    <mergeCell ref="A23:G23"/>
    <mergeCell ref="H23:J23"/>
    <mergeCell ref="AW23:BB23"/>
    <mergeCell ref="AJ13:AJ15"/>
    <mergeCell ref="AJ10:AJ12"/>
    <mergeCell ref="AL10:AL14"/>
    <mergeCell ref="AP10:AU10"/>
    <mergeCell ref="AJ16:AJ17"/>
    <mergeCell ref="A21:G21"/>
    <mergeCell ref="AV11:AX11"/>
    <mergeCell ref="AP11:AU11"/>
    <mergeCell ref="AW21:BB21"/>
    <mergeCell ref="AY11:AZ11"/>
    <mergeCell ref="AP12:AU12"/>
    <mergeCell ref="AV12:AX12"/>
    <mergeCell ref="AW22:BB22"/>
    <mergeCell ref="H21:AV21"/>
    <mergeCell ref="AG11:AG13"/>
    <mergeCell ref="Y11:Z12"/>
    <mergeCell ref="W37:X37"/>
    <mergeCell ref="O33:Q33"/>
    <mergeCell ref="S33:U33"/>
    <mergeCell ref="X43:Y43"/>
    <mergeCell ref="N44:P44"/>
    <mergeCell ref="AT1:BB1"/>
    <mergeCell ref="AQ3:AY3"/>
    <mergeCell ref="AP4:AU4"/>
    <mergeCell ref="AV4:AX4"/>
    <mergeCell ref="AP5:AU5"/>
    <mergeCell ref="AV5:AX5"/>
    <mergeCell ref="V1:AC1"/>
    <mergeCell ref="AD1:AE1"/>
    <mergeCell ref="AG1:AH1"/>
    <mergeCell ref="AI1:AS1"/>
    <mergeCell ref="AV6:AX6"/>
    <mergeCell ref="AV10:AX10"/>
    <mergeCell ref="AY10:AZ10"/>
    <mergeCell ref="AP7:AU7"/>
    <mergeCell ref="AV7:AX7"/>
    <mergeCell ref="AP8:AU8"/>
    <mergeCell ref="AV8:AX8"/>
    <mergeCell ref="AP9:AU9"/>
    <mergeCell ref="AV9:AX9"/>
  </mergeCells>
  <phoneticPr fontId="84" type="noConversion"/>
  <pageMargins left="0.75" right="0.75" top="1" bottom="0.85000002384185791" header="0.5" footer="0.5"/>
  <pageSetup paperSize="9" orientation="portrait" r:id="rId1"/>
  <headerFooter alignWithMargins="0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3">
    <tabColor indexed="8"/>
  </sheetPr>
  <dimension ref="A1:AK269"/>
  <sheetViews>
    <sheetView view="pageBreakPreview" zoomScaleNormal="100" zoomScaleSheetLayoutView="100" workbookViewId="0">
      <selection activeCell="BD23" sqref="BD23"/>
    </sheetView>
  </sheetViews>
  <sheetFormatPr defaultColWidth="6.88671875" defaultRowHeight="10.5"/>
  <cols>
    <col min="1" max="1" width="1.33203125" style="118" customWidth="1"/>
    <col min="2" max="2" width="9" style="118" customWidth="1"/>
    <col min="3" max="3" width="1.33203125" style="118" customWidth="1"/>
    <col min="4" max="34" width="1.6640625" style="120" customWidth="1"/>
    <col min="35" max="35" width="7.77734375" style="122" customWidth="1"/>
    <col min="36" max="36" width="2.109375" style="118" customWidth="1"/>
    <col min="37" max="220" width="1.33203125" style="120" customWidth="1"/>
    <col min="221" max="16384" width="6.88671875" style="120"/>
  </cols>
  <sheetData>
    <row r="1" spans="1:37" s="116" customFormat="1" ht="30" customHeight="1">
      <c r="A1" s="474" t="s">
        <v>54</v>
      </c>
      <c r="B1" s="469"/>
      <c r="C1" s="470"/>
      <c r="D1" s="474" t="s">
        <v>67</v>
      </c>
      <c r="E1" s="469"/>
      <c r="F1" s="469"/>
      <c r="G1" s="469"/>
      <c r="H1" s="469"/>
      <c r="I1" s="469"/>
      <c r="J1" s="469"/>
      <c r="K1" s="469"/>
      <c r="L1" s="469"/>
      <c r="M1" s="469"/>
      <c r="N1" s="469"/>
      <c r="O1" s="469"/>
      <c r="P1" s="469"/>
      <c r="Q1" s="469"/>
      <c r="R1" s="469"/>
      <c r="S1" s="469"/>
      <c r="T1" s="469"/>
      <c r="U1" s="469"/>
      <c r="V1" s="469"/>
      <c r="W1" s="469"/>
      <c r="X1" s="469"/>
      <c r="Y1" s="469"/>
      <c r="Z1" s="469"/>
      <c r="AA1" s="469"/>
      <c r="AB1" s="469"/>
      <c r="AC1" s="469"/>
      <c r="AD1" s="469"/>
      <c r="AE1" s="469"/>
      <c r="AF1" s="469"/>
      <c r="AG1" s="470"/>
      <c r="AH1" s="469" t="s">
        <v>56</v>
      </c>
      <c r="AI1" s="469"/>
      <c r="AJ1" s="469"/>
      <c r="AK1" s="470"/>
    </row>
    <row r="2" spans="1:37" ht="15" customHeight="1">
      <c r="A2" s="117"/>
      <c r="C2" s="119"/>
      <c r="AH2" s="121"/>
      <c r="AK2" s="123"/>
    </row>
    <row r="3" spans="1:37" ht="15" customHeight="1">
      <c r="A3" s="124"/>
      <c r="B3" s="118" t="s">
        <v>142</v>
      </c>
      <c r="C3" s="125"/>
      <c r="E3" s="120" t="s">
        <v>181</v>
      </c>
      <c r="V3" s="471"/>
      <c r="W3" s="471"/>
      <c r="X3" s="471"/>
      <c r="Y3" s="471"/>
      <c r="Z3" s="471"/>
      <c r="AA3" s="471"/>
      <c r="AB3" s="471"/>
      <c r="AC3" s="471"/>
      <c r="AH3" s="126"/>
      <c r="AK3" s="127"/>
    </row>
    <row r="4" spans="1:37" ht="15" customHeight="1">
      <c r="A4" s="124"/>
      <c r="B4" s="118" t="s">
        <v>50</v>
      </c>
      <c r="C4" s="125"/>
      <c r="AH4" s="126"/>
      <c r="AK4" s="127"/>
    </row>
    <row r="5" spans="1:37" ht="15" customHeight="1">
      <c r="A5" s="124"/>
      <c r="C5" s="125"/>
      <c r="AH5" s="126"/>
      <c r="AK5" s="127"/>
    </row>
    <row r="6" spans="1:37" ht="15" customHeight="1">
      <c r="A6" s="124"/>
      <c r="C6" s="125"/>
      <c r="AH6" s="126"/>
      <c r="AK6" s="127"/>
    </row>
    <row r="7" spans="1:37" ht="15" customHeight="1">
      <c r="A7" s="124"/>
      <c r="C7" s="125"/>
      <c r="AH7" s="126"/>
      <c r="AK7" s="127"/>
    </row>
    <row r="8" spans="1:37" ht="15" customHeight="1">
      <c r="A8" s="124"/>
      <c r="C8" s="125"/>
      <c r="AH8" s="126"/>
      <c r="AK8" s="127"/>
    </row>
    <row r="9" spans="1:37" ht="15" customHeight="1">
      <c r="A9" s="124"/>
      <c r="C9" s="125"/>
      <c r="AH9" s="126"/>
      <c r="AK9" s="127"/>
    </row>
    <row r="10" spans="1:37" ht="15" customHeight="1">
      <c r="A10" s="124"/>
      <c r="C10" s="125"/>
      <c r="AH10" s="126"/>
      <c r="AK10" s="127"/>
    </row>
    <row r="11" spans="1:37" ht="15" customHeight="1">
      <c r="A11" s="124"/>
      <c r="C11" s="125"/>
      <c r="AH11" s="126"/>
      <c r="AK11" s="127"/>
    </row>
    <row r="12" spans="1:37" ht="15" customHeight="1">
      <c r="A12" s="124"/>
      <c r="C12" s="125"/>
      <c r="AH12" s="126"/>
      <c r="AK12" s="127"/>
    </row>
    <row r="13" spans="1:37" ht="15" customHeight="1">
      <c r="A13" s="124"/>
      <c r="C13" s="125"/>
      <c r="AH13" s="126"/>
      <c r="AK13" s="127"/>
    </row>
    <row r="14" spans="1:37" ht="15" customHeight="1">
      <c r="A14" s="124"/>
      <c r="B14" s="128"/>
      <c r="C14" s="128"/>
      <c r="D14" s="126"/>
      <c r="E14" s="129"/>
      <c r="F14" s="130"/>
      <c r="G14" s="130"/>
      <c r="H14" s="130"/>
      <c r="AA14" s="130"/>
      <c r="AB14" s="130"/>
      <c r="AC14" s="130"/>
      <c r="AD14" s="130"/>
      <c r="AE14" s="130"/>
      <c r="AF14" s="130"/>
      <c r="AG14" s="127"/>
      <c r="AH14" s="130"/>
      <c r="AI14" s="131"/>
      <c r="AJ14" s="128"/>
      <c r="AK14" s="127"/>
    </row>
    <row r="15" spans="1:37" ht="15" customHeight="1">
      <c r="A15" s="124"/>
      <c r="B15" s="139" t="s">
        <v>177</v>
      </c>
      <c r="C15" s="128"/>
      <c r="D15" s="126"/>
      <c r="E15" s="129"/>
      <c r="F15" s="130" t="s">
        <v>8</v>
      </c>
      <c r="G15" s="475">
        <v>0.54</v>
      </c>
      <c r="H15" s="475"/>
      <c r="I15" s="475"/>
      <c r="J15" s="128" t="s">
        <v>58</v>
      </c>
      <c r="K15" s="475">
        <v>0.15</v>
      </c>
      <c r="L15" s="475"/>
      <c r="M15" s="475"/>
      <c r="N15" s="128" t="s">
        <v>4</v>
      </c>
      <c r="O15" s="128" t="s">
        <v>62</v>
      </c>
      <c r="P15" s="130" t="s">
        <v>8</v>
      </c>
      <c r="Q15" s="475">
        <v>0.12</v>
      </c>
      <c r="R15" s="475"/>
      <c r="S15" s="475"/>
      <c r="T15" s="128" t="s">
        <v>58</v>
      </c>
      <c r="U15" s="475">
        <v>0.3</v>
      </c>
      <c r="V15" s="475"/>
      <c r="W15" s="475"/>
      <c r="X15" s="128" t="s">
        <v>58</v>
      </c>
      <c r="Y15" s="473">
        <v>2</v>
      </c>
      <c r="Z15" s="473"/>
      <c r="AA15" s="473"/>
      <c r="AB15" s="130" t="s">
        <v>4</v>
      </c>
      <c r="AC15" s="130"/>
      <c r="AD15" s="130"/>
      <c r="AE15" s="130"/>
      <c r="AF15" s="130" t="s">
        <v>12</v>
      </c>
      <c r="AG15" s="127"/>
      <c r="AH15" s="130"/>
      <c r="AI15" s="131">
        <f>ROUND((G15*K15)+(Q15*U15*Y15),3)</f>
        <v>0.153</v>
      </c>
      <c r="AJ15" s="128" t="s">
        <v>65</v>
      </c>
      <c r="AK15" s="127"/>
    </row>
    <row r="16" spans="1:37" ht="15" customHeight="1">
      <c r="A16" s="124"/>
      <c r="B16" s="128" t="s">
        <v>173</v>
      </c>
      <c r="C16" s="128"/>
      <c r="D16" s="126"/>
      <c r="E16" s="129"/>
      <c r="F16" s="128"/>
      <c r="G16" s="130"/>
      <c r="H16" s="130"/>
      <c r="I16" s="130"/>
      <c r="J16" s="130"/>
      <c r="K16" s="128"/>
      <c r="L16" s="130"/>
      <c r="M16" s="130"/>
      <c r="AB16" s="130"/>
      <c r="AC16" s="130"/>
      <c r="AD16" s="130"/>
      <c r="AE16" s="130"/>
      <c r="AG16" s="127"/>
      <c r="AH16" s="130"/>
      <c r="AK16" s="127"/>
    </row>
    <row r="17" spans="1:37" ht="15" customHeight="1">
      <c r="A17" s="124"/>
      <c r="B17" s="128"/>
      <c r="C17" s="128"/>
      <c r="D17" s="126"/>
      <c r="E17" s="132"/>
      <c r="F17" s="130"/>
      <c r="G17" s="130"/>
      <c r="H17" s="130"/>
      <c r="I17" s="130"/>
      <c r="S17" s="130"/>
      <c r="T17" s="130"/>
      <c r="U17" s="130"/>
      <c r="V17" s="130"/>
      <c r="W17" s="130"/>
      <c r="X17" s="130"/>
      <c r="Y17" s="130"/>
      <c r="Z17" s="130"/>
      <c r="AA17" s="130"/>
      <c r="AB17" s="130"/>
      <c r="AC17" s="130"/>
      <c r="AD17" s="130"/>
      <c r="AE17" s="130"/>
      <c r="AF17" s="130"/>
      <c r="AG17" s="127"/>
      <c r="AH17" s="130"/>
      <c r="AI17" s="130"/>
      <c r="AJ17" s="130"/>
      <c r="AK17" s="127"/>
    </row>
    <row r="18" spans="1:37" ht="15" customHeight="1">
      <c r="A18" s="124"/>
      <c r="B18" s="128" t="s">
        <v>137</v>
      </c>
      <c r="C18" s="128"/>
      <c r="D18" s="126"/>
      <c r="E18" s="132"/>
      <c r="F18" s="130" t="s">
        <v>141</v>
      </c>
      <c r="G18" s="130"/>
      <c r="H18" s="130"/>
      <c r="I18" s="130"/>
      <c r="J18" s="130" t="s">
        <v>8</v>
      </c>
      <c r="K18" s="472">
        <v>0.45</v>
      </c>
      <c r="L18" s="472"/>
      <c r="M18" s="128" t="s">
        <v>58</v>
      </c>
      <c r="N18" s="473">
        <v>2</v>
      </c>
      <c r="O18" s="473"/>
      <c r="P18" s="128" t="s">
        <v>4</v>
      </c>
      <c r="Q18" s="128" t="s">
        <v>62</v>
      </c>
      <c r="R18" s="130" t="s">
        <v>8</v>
      </c>
      <c r="S18" s="472">
        <v>0.3</v>
      </c>
      <c r="T18" s="472"/>
      <c r="U18" s="472"/>
      <c r="V18" s="128" t="s">
        <v>58</v>
      </c>
      <c r="W18" s="473">
        <v>2</v>
      </c>
      <c r="X18" s="473"/>
      <c r="Y18" s="473"/>
      <c r="Z18" s="128" t="s">
        <v>4</v>
      </c>
      <c r="AA18" s="130"/>
      <c r="AB18" s="130"/>
      <c r="AC18" s="130"/>
      <c r="AD18" s="130"/>
      <c r="AE18" s="130"/>
      <c r="AF18" s="133" t="s">
        <v>12</v>
      </c>
      <c r="AG18" s="127"/>
      <c r="AH18" s="130"/>
      <c r="AI18" s="131">
        <f>(K18*N18)+(S18*W18)</f>
        <v>1.5</v>
      </c>
      <c r="AJ18" s="128" t="s">
        <v>63</v>
      </c>
      <c r="AK18" s="127"/>
    </row>
    <row r="19" spans="1:37" ht="15" customHeight="1">
      <c r="A19" s="124"/>
      <c r="B19" s="128" t="s">
        <v>61</v>
      </c>
      <c r="C19" s="128"/>
      <c r="D19" s="126"/>
      <c r="E19" s="132"/>
      <c r="F19" s="130"/>
      <c r="G19" s="130"/>
      <c r="H19" s="130"/>
      <c r="I19" s="130"/>
      <c r="J19" s="130"/>
      <c r="K19" s="472"/>
      <c r="L19" s="472"/>
      <c r="M19" s="128"/>
      <c r="N19" s="472"/>
      <c r="O19" s="472"/>
      <c r="P19" s="128"/>
      <c r="Q19" s="128"/>
      <c r="R19" s="130"/>
      <c r="S19" s="472"/>
      <c r="T19" s="472"/>
      <c r="U19" s="472"/>
      <c r="V19" s="128"/>
      <c r="W19" s="476"/>
      <c r="X19" s="476"/>
      <c r="Y19" s="476"/>
      <c r="Z19" s="128"/>
      <c r="AA19" s="130"/>
      <c r="AB19" s="130"/>
      <c r="AC19" s="130"/>
      <c r="AD19" s="130"/>
      <c r="AE19" s="130"/>
      <c r="AF19" s="133"/>
      <c r="AG19" s="127"/>
      <c r="AH19" s="133"/>
      <c r="AK19" s="127"/>
    </row>
    <row r="20" spans="1:37" ht="15" customHeight="1">
      <c r="A20" s="124"/>
      <c r="B20" s="128"/>
      <c r="C20" s="128"/>
      <c r="D20" s="126"/>
      <c r="E20" s="130"/>
      <c r="F20" s="130"/>
      <c r="G20" s="130"/>
      <c r="H20" s="130"/>
      <c r="I20" s="130"/>
      <c r="J20" s="130"/>
      <c r="K20" s="130"/>
      <c r="L20" s="130"/>
      <c r="M20" s="130"/>
      <c r="N20" s="130"/>
      <c r="O20" s="130"/>
      <c r="P20" s="130"/>
      <c r="Q20" s="130"/>
      <c r="R20" s="130"/>
      <c r="S20" s="130"/>
      <c r="T20" s="130"/>
      <c r="U20" s="130"/>
      <c r="V20" s="130"/>
      <c r="W20" s="130"/>
      <c r="X20" s="130"/>
      <c r="Y20" s="130"/>
      <c r="Z20" s="130"/>
      <c r="AA20" s="130"/>
      <c r="AB20" s="130"/>
      <c r="AC20" s="130"/>
      <c r="AD20" s="130"/>
      <c r="AE20" s="130"/>
      <c r="AF20" s="130"/>
      <c r="AG20" s="127"/>
      <c r="AH20" s="130"/>
      <c r="AI20" s="131"/>
      <c r="AJ20" s="128"/>
      <c r="AK20" s="127"/>
    </row>
    <row r="21" spans="1:37" ht="15" customHeight="1">
      <c r="A21" s="124"/>
      <c r="B21" s="128"/>
      <c r="C21" s="128"/>
      <c r="D21" s="126"/>
      <c r="E21" s="130"/>
      <c r="F21" s="130"/>
      <c r="G21" s="130"/>
      <c r="H21" s="130"/>
      <c r="I21" s="130"/>
      <c r="U21" s="130"/>
      <c r="V21" s="130"/>
      <c r="W21" s="130"/>
      <c r="X21" s="130"/>
      <c r="Y21" s="130"/>
      <c r="Z21" s="130"/>
      <c r="AA21" s="130"/>
      <c r="AB21" s="130"/>
      <c r="AC21" s="130"/>
      <c r="AD21" s="130"/>
      <c r="AE21" s="130"/>
      <c r="AF21" s="130"/>
      <c r="AG21" s="127"/>
      <c r="AH21" s="130"/>
      <c r="AI21" s="131"/>
      <c r="AJ21" s="128"/>
      <c r="AK21" s="127"/>
    </row>
    <row r="22" spans="1:37" ht="15" customHeight="1">
      <c r="A22" s="124"/>
      <c r="B22" s="128" t="s">
        <v>150</v>
      </c>
      <c r="C22" s="128"/>
      <c r="D22" s="124"/>
      <c r="E22" s="135"/>
      <c r="F22" s="471">
        <v>0.54</v>
      </c>
      <c r="G22" s="471"/>
      <c r="H22" s="471"/>
      <c r="I22" s="128" t="s">
        <v>58</v>
      </c>
      <c r="J22" s="477">
        <v>1</v>
      </c>
      <c r="K22" s="477"/>
      <c r="L22" s="477"/>
      <c r="M22" s="477"/>
      <c r="N22" s="128"/>
      <c r="O22" s="128"/>
      <c r="P22" s="128"/>
      <c r="Q22" s="128"/>
      <c r="R22" s="128"/>
      <c r="S22" s="128"/>
      <c r="T22" s="128"/>
      <c r="U22" s="128"/>
      <c r="V22" s="128"/>
      <c r="W22" s="128"/>
      <c r="X22" s="128"/>
      <c r="Y22" s="128"/>
      <c r="Z22" s="128"/>
      <c r="AA22" s="128"/>
      <c r="AB22" s="128"/>
      <c r="AC22" s="128"/>
      <c r="AD22" s="128"/>
      <c r="AE22" s="128"/>
      <c r="AF22" s="128" t="s">
        <v>12</v>
      </c>
      <c r="AG22" s="125"/>
      <c r="AH22" s="128"/>
      <c r="AI22" s="131">
        <f>F22*J22</f>
        <v>0.54</v>
      </c>
      <c r="AJ22" s="128" t="s">
        <v>63</v>
      </c>
      <c r="AK22" s="127"/>
    </row>
    <row r="23" spans="1:37" ht="15" customHeight="1">
      <c r="A23" s="124"/>
      <c r="B23" s="128"/>
      <c r="C23" s="128"/>
      <c r="D23" s="124"/>
      <c r="E23" s="128"/>
      <c r="F23" s="130"/>
      <c r="G23" s="130"/>
      <c r="H23" s="130"/>
      <c r="I23" s="130"/>
      <c r="J23" s="130"/>
      <c r="K23" s="130"/>
      <c r="L23" s="130"/>
      <c r="M23" s="130"/>
      <c r="N23" s="130"/>
      <c r="O23" s="130"/>
      <c r="P23" s="130"/>
      <c r="Q23" s="130"/>
      <c r="R23" s="130"/>
      <c r="S23" s="130"/>
      <c r="T23" s="130"/>
      <c r="U23" s="130"/>
      <c r="V23" s="130"/>
      <c r="W23" s="130"/>
      <c r="X23" s="130"/>
      <c r="Y23" s="130"/>
      <c r="Z23" s="130"/>
      <c r="AA23" s="130"/>
      <c r="AB23" s="130"/>
      <c r="AC23" s="130"/>
      <c r="AD23" s="130"/>
      <c r="AE23" s="130"/>
      <c r="AF23" s="130"/>
      <c r="AG23" s="127"/>
      <c r="AH23" s="130"/>
      <c r="AI23" s="131"/>
      <c r="AJ23" s="128"/>
      <c r="AK23" s="127"/>
    </row>
    <row r="24" spans="1:37" ht="15" customHeight="1">
      <c r="A24" s="124"/>
      <c r="B24" s="128"/>
      <c r="C24" s="128"/>
      <c r="D24" s="124"/>
      <c r="E24" s="128"/>
      <c r="F24" s="136"/>
      <c r="G24" s="128"/>
      <c r="H24" s="128"/>
      <c r="I24" s="128"/>
      <c r="J24" s="136"/>
      <c r="K24" s="128"/>
      <c r="L24" s="128"/>
      <c r="M24" s="128"/>
      <c r="N24" s="128"/>
      <c r="O24" s="128"/>
      <c r="P24" s="128"/>
      <c r="Q24" s="128"/>
      <c r="R24" s="128"/>
      <c r="S24" s="128"/>
      <c r="T24" s="128"/>
      <c r="U24" s="128"/>
      <c r="V24" s="128"/>
      <c r="W24" s="128"/>
      <c r="X24" s="128"/>
      <c r="Y24" s="128"/>
      <c r="Z24" s="128"/>
      <c r="AA24" s="128"/>
      <c r="AB24" s="128"/>
      <c r="AC24" s="128"/>
      <c r="AD24" s="128"/>
      <c r="AE24" s="128"/>
      <c r="AF24" s="128"/>
      <c r="AG24" s="125"/>
      <c r="AH24" s="128"/>
      <c r="AI24" s="131"/>
      <c r="AJ24" s="128"/>
      <c r="AK24" s="127"/>
    </row>
    <row r="25" spans="1:37" ht="15" customHeight="1">
      <c r="A25" s="124"/>
      <c r="B25" s="128"/>
      <c r="C25" s="128"/>
      <c r="D25" s="137"/>
      <c r="E25" s="138"/>
      <c r="F25" s="136"/>
      <c r="G25" s="139"/>
      <c r="H25" s="128"/>
      <c r="I25" s="128"/>
      <c r="J25" s="136"/>
      <c r="K25" s="128"/>
      <c r="L25" s="128"/>
      <c r="M25" s="128"/>
      <c r="N25" s="128"/>
      <c r="O25" s="128"/>
      <c r="P25" s="128"/>
      <c r="Q25" s="128"/>
      <c r="R25" s="128"/>
      <c r="S25" s="128"/>
      <c r="T25" s="128"/>
      <c r="U25" s="128"/>
      <c r="V25" s="128"/>
      <c r="W25" s="128"/>
      <c r="X25" s="128"/>
      <c r="Y25" s="128"/>
      <c r="Z25" s="128"/>
      <c r="AA25" s="128"/>
      <c r="AB25" s="128"/>
      <c r="AC25" s="128"/>
      <c r="AD25" s="128"/>
      <c r="AE25" s="128"/>
      <c r="AF25" s="128"/>
      <c r="AG25" s="125"/>
      <c r="AH25" s="128"/>
      <c r="AI25" s="131"/>
      <c r="AJ25" s="128"/>
      <c r="AK25" s="127"/>
    </row>
    <row r="26" spans="1:37" ht="15" customHeight="1">
      <c r="A26" s="124"/>
      <c r="B26" s="128" t="s">
        <v>53</v>
      </c>
      <c r="C26" s="128"/>
      <c r="D26" s="124"/>
      <c r="E26" s="128"/>
      <c r="F26" s="479">
        <f>AI15</f>
        <v>0.153</v>
      </c>
      <c r="G26" s="472"/>
      <c r="H26" s="472"/>
      <c r="I26" s="130" t="s">
        <v>58</v>
      </c>
      <c r="J26" s="480">
        <v>8.3333333333333329E-2</v>
      </c>
      <c r="K26" s="480"/>
      <c r="L26" s="480"/>
      <c r="M26" s="130"/>
      <c r="N26" s="130"/>
      <c r="O26" s="130"/>
      <c r="P26" s="130"/>
      <c r="Q26" s="130"/>
      <c r="R26" s="130"/>
      <c r="S26" s="130"/>
      <c r="T26" s="130"/>
      <c r="U26" s="130"/>
      <c r="V26" s="130"/>
      <c r="W26" s="130"/>
      <c r="X26" s="130"/>
      <c r="Y26" s="130"/>
      <c r="Z26" s="130"/>
      <c r="AA26" s="130"/>
      <c r="AB26" s="130"/>
      <c r="AC26" s="130"/>
      <c r="AD26" s="130"/>
      <c r="AE26" s="130"/>
      <c r="AF26" s="130" t="s">
        <v>12</v>
      </c>
      <c r="AG26" s="127"/>
      <c r="AH26" s="130"/>
      <c r="AI26" s="131">
        <f>ROUNDDOWN(F26*J26,3)</f>
        <v>1.2E-2</v>
      </c>
      <c r="AJ26" s="128" t="s">
        <v>63</v>
      </c>
      <c r="AK26" s="127"/>
    </row>
    <row r="27" spans="1:37" ht="15" customHeight="1">
      <c r="A27" s="124"/>
      <c r="B27" s="128" t="s">
        <v>168</v>
      </c>
      <c r="C27" s="128"/>
      <c r="D27" s="124"/>
      <c r="E27" s="128"/>
      <c r="F27" s="136"/>
      <c r="G27" s="128"/>
      <c r="H27" s="128"/>
      <c r="I27" s="128"/>
      <c r="J27" s="136"/>
      <c r="K27" s="136"/>
      <c r="L27" s="136"/>
      <c r="M27" s="128"/>
      <c r="N27" s="128"/>
      <c r="O27" s="128"/>
      <c r="P27" s="128"/>
      <c r="Q27" s="128"/>
      <c r="R27" s="128"/>
      <c r="S27" s="128"/>
      <c r="T27" s="128"/>
      <c r="U27" s="128"/>
      <c r="V27" s="128"/>
      <c r="W27" s="128"/>
      <c r="X27" s="128"/>
      <c r="Y27" s="128"/>
      <c r="Z27" s="128"/>
      <c r="AA27" s="128"/>
      <c r="AB27" s="128"/>
      <c r="AC27" s="128"/>
      <c r="AD27" s="128"/>
      <c r="AE27" s="128"/>
      <c r="AF27" s="128"/>
      <c r="AG27" s="125"/>
      <c r="AH27" s="128"/>
      <c r="AI27" s="131"/>
      <c r="AJ27" s="128"/>
      <c r="AK27" s="127"/>
    </row>
    <row r="28" spans="1:37" ht="15" customHeight="1">
      <c r="A28" s="124"/>
      <c r="B28" s="128"/>
      <c r="C28" s="128"/>
      <c r="D28" s="124"/>
      <c r="E28" s="128"/>
      <c r="F28" s="136"/>
      <c r="G28" s="128"/>
      <c r="H28" s="128"/>
      <c r="I28" s="128"/>
      <c r="J28" s="136"/>
      <c r="K28" s="136"/>
      <c r="L28" s="136"/>
      <c r="M28" s="128"/>
      <c r="N28" s="128"/>
      <c r="O28" s="128"/>
      <c r="P28" s="128"/>
      <c r="Q28" s="128"/>
      <c r="R28" s="128"/>
      <c r="S28" s="128"/>
      <c r="T28" s="128"/>
      <c r="U28" s="128"/>
      <c r="V28" s="128"/>
      <c r="W28" s="128"/>
      <c r="X28" s="128"/>
      <c r="Y28" s="128"/>
      <c r="Z28" s="128"/>
      <c r="AA28" s="128"/>
      <c r="AB28" s="128"/>
      <c r="AC28" s="128"/>
      <c r="AD28" s="128"/>
      <c r="AE28" s="128"/>
      <c r="AF28" s="128"/>
      <c r="AG28" s="125"/>
      <c r="AH28" s="128"/>
      <c r="AI28" s="131"/>
      <c r="AJ28" s="128"/>
      <c r="AK28" s="127"/>
    </row>
    <row r="29" spans="1:37" ht="15" customHeight="1">
      <c r="A29" s="124"/>
      <c r="B29" s="128"/>
      <c r="C29" s="128"/>
      <c r="D29" s="124"/>
      <c r="E29" s="129"/>
      <c r="F29" s="130"/>
      <c r="G29" s="130"/>
      <c r="H29" s="130"/>
      <c r="I29" s="130"/>
      <c r="J29" s="130"/>
      <c r="K29" s="130"/>
      <c r="L29" s="130"/>
      <c r="M29" s="140"/>
      <c r="N29" s="140"/>
      <c r="O29" s="140"/>
      <c r="P29" s="130"/>
      <c r="Q29" s="130"/>
      <c r="R29" s="130"/>
      <c r="S29" s="130"/>
      <c r="T29" s="130"/>
      <c r="U29" s="130"/>
      <c r="V29" s="130"/>
      <c r="W29" s="130"/>
      <c r="X29" s="130"/>
      <c r="Y29" s="130"/>
      <c r="Z29" s="130"/>
      <c r="AA29" s="130"/>
      <c r="AB29" s="130"/>
      <c r="AC29" s="130"/>
      <c r="AD29" s="130"/>
      <c r="AE29" s="130"/>
      <c r="AF29" s="130"/>
      <c r="AG29" s="127"/>
      <c r="AH29" s="130"/>
      <c r="AI29" s="131"/>
      <c r="AJ29" s="128"/>
      <c r="AK29" s="127"/>
    </row>
    <row r="30" spans="1:37" ht="15" customHeight="1">
      <c r="A30" s="124"/>
      <c r="B30" s="128" t="s">
        <v>49</v>
      </c>
      <c r="C30" s="128"/>
      <c r="D30" s="124"/>
      <c r="E30" s="128" t="s">
        <v>72</v>
      </c>
      <c r="F30" s="475">
        <v>0.12</v>
      </c>
      <c r="G30" s="475"/>
      <c r="H30" s="475"/>
      <c r="I30" s="128" t="s">
        <v>62</v>
      </c>
      <c r="J30" s="475">
        <v>0.3</v>
      </c>
      <c r="K30" s="475"/>
      <c r="L30" s="475"/>
      <c r="M30" s="128" t="s">
        <v>4</v>
      </c>
      <c r="N30" s="148" t="s">
        <v>58</v>
      </c>
      <c r="O30" s="481">
        <v>2</v>
      </c>
      <c r="P30" s="481"/>
      <c r="Q30" s="481"/>
      <c r="R30" s="128" t="s">
        <v>62</v>
      </c>
      <c r="S30" s="475">
        <v>0.3</v>
      </c>
      <c r="T30" s="475"/>
      <c r="U30" s="475"/>
      <c r="V30" s="147" t="s">
        <v>60</v>
      </c>
      <c r="W30" s="130" t="s">
        <v>58</v>
      </c>
      <c r="X30" s="478">
        <v>0.16666666666666666</v>
      </c>
      <c r="Y30" s="478"/>
      <c r="Z30" s="478"/>
      <c r="AD30" s="130"/>
      <c r="AE30" s="130"/>
      <c r="AF30" s="130" t="s">
        <v>12</v>
      </c>
      <c r="AG30" s="127"/>
      <c r="AH30" s="130"/>
      <c r="AI30" s="151">
        <f>ROUND(((F30+J30)*O30+S30)*X30,3)</f>
        <v>0.19</v>
      </c>
      <c r="AJ30" s="128" t="s">
        <v>11</v>
      </c>
      <c r="AK30" s="127"/>
    </row>
    <row r="31" spans="1:37" ht="15" customHeight="1">
      <c r="A31" s="124"/>
      <c r="B31" s="128" t="s">
        <v>179</v>
      </c>
      <c r="C31" s="128"/>
      <c r="D31" s="126"/>
      <c r="E31" s="129"/>
      <c r="F31" s="130"/>
      <c r="G31" s="130"/>
      <c r="H31" s="130"/>
      <c r="I31" s="130"/>
      <c r="J31" s="130"/>
      <c r="K31" s="130"/>
      <c r="L31" s="130"/>
      <c r="M31" s="130"/>
      <c r="N31" s="130"/>
      <c r="O31" s="130"/>
      <c r="P31" s="130"/>
      <c r="Q31" s="130"/>
      <c r="R31" s="130"/>
      <c r="S31" s="130"/>
      <c r="T31" s="130"/>
      <c r="U31" s="130"/>
      <c r="V31" s="130"/>
      <c r="W31" s="130"/>
      <c r="X31" s="130"/>
      <c r="Y31" s="130"/>
      <c r="Z31" s="130"/>
      <c r="AA31" s="130"/>
      <c r="AG31" s="134"/>
      <c r="AH31" s="133"/>
      <c r="AK31" s="127"/>
    </row>
    <row r="32" spans="1:37" ht="15" customHeight="1">
      <c r="A32" s="124"/>
      <c r="B32" s="128"/>
      <c r="C32" s="128"/>
      <c r="D32" s="126"/>
      <c r="E32" s="129"/>
      <c r="F32" s="130"/>
      <c r="G32" s="130"/>
      <c r="H32" s="130"/>
      <c r="I32" s="130"/>
      <c r="J32" s="130"/>
      <c r="K32" s="130"/>
      <c r="L32" s="130"/>
      <c r="M32" s="130"/>
      <c r="N32" s="130"/>
      <c r="O32" s="130"/>
      <c r="P32" s="130"/>
      <c r="Q32" s="130"/>
      <c r="R32" s="130"/>
      <c r="S32" s="130"/>
      <c r="T32" s="130"/>
      <c r="U32" s="130"/>
      <c r="V32" s="130"/>
      <c r="W32" s="130"/>
      <c r="X32" s="130"/>
      <c r="Y32" s="130"/>
      <c r="Z32" s="130"/>
      <c r="AA32" s="130"/>
      <c r="AG32" s="134"/>
      <c r="AH32" s="133"/>
      <c r="AK32" s="127"/>
    </row>
    <row r="33" spans="1:37" ht="15" customHeight="1">
      <c r="A33" s="124"/>
      <c r="B33" s="139"/>
      <c r="C33" s="128"/>
      <c r="D33" s="126"/>
      <c r="E33" s="130"/>
      <c r="F33" s="130"/>
      <c r="G33" s="178"/>
      <c r="H33" s="178"/>
      <c r="I33" s="178"/>
      <c r="J33" s="128"/>
      <c r="K33" s="178"/>
      <c r="L33" s="178"/>
      <c r="M33" s="178"/>
      <c r="N33" s="128"/>
      <c r="O33" s="128"/>
      <c r="P33" s="130"/>
      <c r="Q33" s="475"/>
      <c r="R33" s="475"/>
      <c r="S33" s="475"/>
      <c r="T33" s="128"/>
      <c r="U33" s="475"/>
      <c r="V33" s="475"/>
      <c r="W33" s="475"/>
      <c r="X33" s="128"/>
      <c r="Y33" s="473"/>
      <c r="Z33" s="473"/>
      <c r="AA33" s="473"/>
      <c r="AB33" s="130"/>
      <c r="AC33" s="130"/>
      <c r="AD33" s="130"/>
      <c r="AE33" s="130"/>
      <c r="AF33" s="130"/>
      <c r="AG33" s="127"/>
      <c r="AH33" s="130"/>
      <c r="AI33" s="131"/>
      <c r="AJ33" s="128"/>
      <c r="AK33" s="127"/>
    </row>
    <row r="34" spans="1:37" ht="15" customHeight="1">
      <c r="A34" s="124"/>
      <c r="B34" s="128"/>
      <c r="C34" s="128"/>
      <c r="D34" s="126"/>
      <c r="E34" s="129"/>
      <c r="F34" s="130"/>
      <c r="G34" s="130"/>
      <c r="H34" s="130"/>
      <c r="I34" s="130"/>
      <c r="J34" s="130"/>
      <c r="K34" s="130"/>
      <c r="L34" s="130"/>
      <c r="M34" s="130"/>
      <c r="N34" s="130"/>
      <c r="O34" s="130"/>
      <c r="P34" s="130"/>
      <c r="Q34" s="130"/>
      <c r="R34" s="130"/>
      <c r="S34" s="130"/>
      <c r="T34" s="130"/>
      <c r="U34" s="130"/>
      <c r="V34" s="130"/>
      <c r="W34" s="130"/>
      <c r="X34" s="130"/>
      <c r="Y34" s="130"/>
      <c r="Z34" s="130"/>
      <c r="AA34" s="130"/>
      <c r="AG34" s="134"/>
      <c r="AH34" s="133"/>
      <c r="AK34" s="127"/>
    </row>
    <row r="35" spans="1:37" ht="15" customHeight="1">
      <c r="A35" s="124"/>
      <c r="B35" s="128"/>
      <c r="C35" s="128"/>
      <c r="D35" s="126"/>
      <c r="E35" s="129"/>
      <c r="F35" s="130"/>
      <c r="G35" s="130"/>
      <c r="H35" s="130"/>
      <c r="I35" s="130"/>
      <c r="J35" s="130"/>
      <c r="K35" s="130"/>
      <c r="L35" s="130"/>
      <c r="M35" s="130"/>
      <c r="N35" s="130"/>
      <c r="O35" s="130"/>
      <c r="P35" s="130"/>
      <c r="Q35" s="130"/>
      <c r="R35" s="130"/>
      <c r="S35" s="130"/>
      <c r="T35" s="130"/>
      <c r="U35" s="130"/>
      <c r="V35" s="130"/>
      <c r="W35" s="130"/>
      <c r="X35" s="130"/>
      <c r="Y35" s="130"/>
      <c r="Z35" s="130"/>
      <c r="AA35" s="130"/>
      <c r="AG35" s="134"/>
      <c r="AH35" s="133"/>
      <c r="AK35" s="127"/>
    </row>
    <row r="36" spans="1:37" ht="15" customHeight="1">
      <c r="A36" s="124"/>
      <c r="B36" s="128"/>
      <c r="C36" s="128"/>
      <c r="D36" s="126"/>
      <c r="E36" s="129"/>
      <c r="F36" s="130"/>
      <c r="G36" s="130"/>
      <c r="H36" s="130"/>
      <c r="I36" s="130"/>
      <c r="J36" s="130"/>
      <c r="K36" s="130"/>
      <c r="L36" s="130"/>
      <c r="M36" s="130"/>
      <c r="N36" s="130"/>
      <c r="O36" s="130"/>
      <c r="P36" s="130"/>
      <c r="Q36" s="130"/>
      <c r="R36" s="130"/>
      <c r="S36" s="130"/>
      <c r="T36" s="130"/>
      <c r="U36" s="130"/>
      <c r="V36" s="130"/>
      <c r="W36" s="130"/>
      <c r="X36" s="130"/>
      <c r="Y36" s="130"/>
      <c r="Z36" s="130"/>
      <c r="AA36" s="130"/>
      <c r="AG36" s="134"/>
      <c r="AH36" s="133"/>
      <c r="AK36" s="127"/>
    </row>
    <row r="37" spans="1:37" ht="15" customHeight="1">
      <c r="A37" s="124"/>
      <c r="B37" s="128"/>
      <c r="C37" s="128"/>
      <c r="D37" s="126"/>
      <c r="E37" s="129"/>
      <c r="F37" s="130"/>
      <c r="G37" s="130"/>
      <c r="H37" s="130"/>
      <c r="I37" s="130"/>
      <c r="J37" s="130"/>
      <c r="K37" s="130"/>
      <c r="L37" s="130"/>
      <c r="M37" s="130"/>
      <c r="N37" s="130"/>
      <c r="O37" s="130"/>
      <c r="P37" s="130"/>
      <c r="Q37" s="130"/>
      <c r="R37" s="130"/>
      <c r="S37" s="130"/>
      <c r="T37" s="130"/>
      <c r="U37" s="130"/>
      <c r="V37" s="130"/>
      <c r="W37" s="130"/>
      <c r="X37" s="130"/>
      <c r="Y37" s="130"/>
      <c r="Z37" s="130"/>
      <c r="AA37" s="130"/>
      <c r="AG37" s="134"/>
      <c r="AH37" s="133"/>
      <c r="AK37" s="127"/>
    </row>
    <row r="38" spans="1:37" ht="15" customHeight="1">
      <c r="A38" s="124"/>
      <c r="B38" s="128"/>
      <c r="C38" s="128"/>
      <c r="D38" s="126"/>
      <c r="E38" s="129"/>
      <c r="F38" s="130"/>
      <c r="G38" s="130"/>
      <c r="H38" s="130"/>
      <c r="I38" s="130"/>
      <c r="J38" s="130"/>
      <c r="K38" s="130"/>
      <c r="L38" s="130"/>
      <c r="M38" s="130"/>
      <c r="N38" s="130"/>
      <c r="O38" s="130"/>
      <c r="P38" s="130"/>
      <c r="Q38" s="130"/>
      <c r="R38" s="130"/>
      <c r="S38" s="130"/>
      <c r="T38" s="130"/>
      <c r="U38" s="130"/>
      <c r="V38" s="130"/>
      <c r="W38" s="130"/>
      <c r="X38" s="130"/>
      <c r="Y38" s="130"/>
      <c r="Z38" s="130"/>
      <c r="AA38" s="130"/>
      <c r="AG38" s="134"/>
      <c r="AH38" s="133"/>
      <c r="AK38" s="127"/>
    </row>
    <row r="39" spans="1:37" ht="15" customHeight="1">
      <c r="A39" s="124"/>
      <c r="B39" s="128"/>
      <c r="C39" s="128"/>
      <c r="D39" s="126"/>
      <c r="E39" s="129"/>
      <c r="F39" s="130"/>
      <c r="G39" s="130"/>
      <c r="H39" s="130"/>
      <c r="I39" s="130"/>
      <c r="J39" s="130"/>
      <c r="K39" s="130"/>
      <c r="L39" s="130"/>
      <c r="M39" s="130"/>
      <c r="N39" s="130"/>
      <c r="O39" s="130"/>
      <c r="P39" s="130"/>
      <c r="Q39" s="130"/>
      <c r="R39" s="130"/>
      <c r="S39" s="130"/>
      <c r="T39" s="130"/>
      <c r="U39" s="130"/>
      <c r="V39" s="130"/>
      <c r="W39" s="130"/>
      <c r="X39" s="130"/>
      <c r="Y39" s="130"/>
      <c r="Z39" s="130"/>
      <c r="AA39" s="130"/>
      <c r="AG39" s="134"/>
      <c r="AH39" s="133"/>
      <c r="AK39" s="127"/>
    </row>
    <row r="40" spans="1:37" ht="15" customHeight="1">
      <c r="A40" s="124"/>
      <c r="B40" s="128"/>
      <c r="C40" s="128"/>
      <c r="D40" s="126"/>
      <c r="E40" s="129"/>
      <c r="F40" s="130"/>
      <c r="G40" s="130"/>
      <c r="H40" s="130"/>
      <c r="I40" s="130"/>
      <c r="J40" s="130"/>
      <c r="K40" s="130"/>
      <c r="L40" s="130"/>
      <c r="M40" s="130"/>
      <c r="N40" s="130"/>
      <c r="O40" s="130"/>
      <c r="P40" s="130"/>
      <c r="Q40" s="130"/>
      <c r="R40" s="130"/>
      <c r="S40" s="130"/>
      <c r="T40" s="130"/>
      <c r="U40" s="130"/>
      <c r="V40" s="130"/>
      <c r="W40" s="130"/>
      <c r="X40" s="130"/>
      <c r="Y40" s="130"/>
      <c r="Z40" s="130"/>
      <c r="AA40" s="130"/>
      <c r="AG40" s="134"/>
      <c r="AH40" s="133"/>
      <c r="AK40" s="127"/>
    </row>
    <row r="41" spans="1:37" ht="15" customHeight="1">
      <c r="A41" s="124"/>
      <c r="B41" s="128"/>
      <c r="C41" s="128"/>
      <c r="D41" s="126"/>
      <c r="E41" s="129"/>
      <c r="F41" s="130"/>
      <c r="G41" s="130"/>
      <c r="H41" s="130"/>
      <c r="I41" s="130"/>
      <c r="J41" s="130"/>
      <c r="K41" s="130"/>
      <c r="L41" s="130"/>
      <c r="M41" s="130"/>
      <c r="N41" s="130"/>
      <c r="O41" s="130"/>
      <c r="P41" s="130"/>
      <c r="Q41" s="130"/>
      <c r="R41" s="130"/>
      <c r="S41" s="130"/>
      <c r="T41" s="130"/>
      <c r="U41" s="130"/>
      <c r="V41" s="130"/>
      <c r="W41" s="130"/>
      <c r="X41" s="130"/>
      <c r="Y41" s="130"/>
      <c r="Z41" s="130"/>
      <c r="AA41" s="130"/>
      <c r="AG41" s="134"/>
      <c r="AH41" s="133"/>
      <c r="AK41" s="127"/>
    </row>
    <row r="42" spans="1:37" ht="15" customHeight="1">
      <c r="A42" s="124"/>
      <c r="B42" s="128"/>
      <c r="C42" s="128"/>
      <c r="D42" s="126"/>
      <c r="E42" s="129"/>
      <c r="F42" s="130"/>
      <c r="G42" s="130"/>
      <c r="H42" s="130"/>
      <c r="I42" s="130"/>
      <c r="J42" s="130"/>
      <c r="K42" s="130"/>
      <c r="L42" s="130"/>
      <c r="M42" s="130"/>
      <c r="N42" s="130"/>
      <c r="O42" s="130"/>
      <c r="P42" s="130"/>
      <c r="Q42" s="130"/>
      <c r="R42" s="130"/>
      <c r="S42" s="130"/>
      <c r="T42" s="130"/>
      <c r="U42" s="130"/>
      <c r="V42" s="130"/>
      <c r="W42" s="130"/>
      <c r="X42" s="130"/>
      <c r="Y42" s="130"/>
      <c r="Z42" s="130"/>
      <c r="AA42" s="130"/>
      <c r="AG42" s="134"/>
      <c r="AH42" s="133"/>
      <c r="AK42" s="127"/>
    </row>
    <row r="43" spans="1:37" ht="15" customHeight="1">
      <c r="A43" s="124"/>
      <c r="B43" s="128"/>
      <c r="C43" s="128"/>
      <c r="D43" s="126"/>
      <c r="E43" s="129"/>
      <c r="F43" s="130"/>
      <c r="G43" s="130"/>
      <c r="H43" s="130"/>
      <c r="I43" s="130"/>
      <c r="J43" s="130"/>
      <c r="K43" s="130"/>
      <c r="L43" s="130"/>
      <c r="M43" s="130"/>
      <c r="N43" s="130"/>
      <c r="O43" s="130"/>
      <c r="P43" s="130"/>
      <c r="Q43" s="130"/>
      <c r="R43" s="130"/>
      <c r="S43" s="130"/>
      <c r="T43" s="130"/>
      <c r="U43" s="130"/>
      <c r="V43" s="130"/>
      <c r="W43" s="130"/>
      <c r="X43" s="130"/>
      <c r="Y43" s="130"/>
      <c r="Z43" s="130"/>
      <c r="AA43" s="130"/>
      <c r="AG43" s="134"/>
      <c r="AH43" s="133"/>
      <c r="AK43" s="127"/>
    </row>
    <row r="44" spans="1:37" ht="15" customHeight="1">
      <c r="A44" s="124"/>
      <c r="B44" s="128"/>
      <c r="C44" s="128"/>
      <c r="D44" s="126"/>
      <c r="E44" s="129"/>
      <c r="F44" s="130"/>
      <c r="G44" s="130"/>
      <c r="H44" s="130"/>
      <c r="I44" s="130"/>
      <c r="J44" s="130"/>
      <c r="K44" s="130"/>
      <c r="L44" s="130"/>
      <c r="M44" s="130"/>
      <c r="N44" s="130"/>
      <c r="O44" s="130"/>
      <c r="P44" s="130"/>
      <c r="Q44" s="130"/>
      <c r="R44" s="130"/>
      <c r="S44" s="130"/>
      <c r="T44" s="130"/>
      <c r="U44" s="130"/>
      <c r="V44" s="130"/>
      <c r="W44" s="130"/>
      <c r="X44" s="130"/>
      <c r="Y44" s="130"/>
      <c r="Z44" s="130"/>
      <c r="AA44" s="130"/>
      <c r="AB44" s="130"/>
      <c r="AC44" s="130"/>
      <c r="AD44" s="130"/>
      <c r="AE44" s="130"/>
      <c r="AF44" s="130"/>
      <c r="AG44" s="127"/>
      <c r="AH44" s="130"/>
      <c r="AI44" s="131"/>
      <c r="AJ44" s="128"/>
      <c r="AK44" s="127"/>
    </row>
    <row r="45" spans="1:37" ht="15" customHeight="1">
      <c r="A45" s="141"/>
      <c r="B45" s="142"/>
      <c r="C45" s="142"/>
      <c r="D45" s="143"/>
      <c r="E45" s="144"/>
      <c r="F45" s="144"/>
      <c r="G45" s="144"/>
      <c r="H45" s="144"/>
      <c r="I45" s="144"/>
      <c r="J45" s="144"/>
      <c r="K45" s="144"/>
      <c r="L45" s="144"/>
      <c r="M45" s="144"/>
      <c r="N45" s="144"/>
      <c r="O45" s="144"/>
      <c r="P45" s="144"/>
      <c r="Q45" s="144"/>
      <c r="R45" s="144"/>
      <c r="S45" s="144"/>
      <c r="T45" s="144"/>
      <c r="U45" s="144"/>
      <c r="V45" s="144"/>
      <c r="W45" s="144"/>
      <c r="X45" s="144"/>
      <c r="Y45" s="144"/>
      <c r="Z45" s="144"/>
      <c r="AA45" s="144"/>
      <c r="AB45" s="144"/>
      <c r="AC45" s="144"/>
      <c r="AD45" s="144"/>
      <c r="AE45" s="144"/>
      <c r="AF45" s="144"/>
      <c r="AG45" s="145"/>
      <c r="AH45" s="144"/>
      <c r="AI45" s="146"/>
      <c r="AJ45" s="142"/>
      <c r="AK45" s="145"/>
    </row>
    <row r="46" spans="1:37" ht="15" customHeight="1"/>
    <row r="47" spans="1:37" ht="15" customHeight="1"/>
    <row r="48" spans="1:37" ht="15" customHeight="1"/>
    <row r="49" ht="15" customHeight="1"/>
    <row r="50" ht="15" customHeight="1"/>
    <row r="51" ht="15" customHeight="1"/>
    <row r="52" ht="15" customHeight="1"/>
    <row r="53" ht="15" customHeight="1"/>
    <row r="54" ht="15" customHeight="1"/>
    <row r="55" ht="15" customHeight="1"/>
    <row r="56" ht="19.899999999999999" customHeight="1"/>
    <row r="57" ht="19.899999999999999" customHeight="1"/>
    <row r="58" ht="19.899999999999999" customHeight="1"/>
    <row r="59" ht="19.899999999999999" customHeight="1"/>
    <row r="60" ht="19.899999999999999" customHeight="1"/>
    <row r="61" ht="19.899999999999999" customHeight="1"/>
    <row r="62" ht="19.899999999999999" customHeight="1"/>
    <row r="63" ht="19.899999999999999" customHeight="1"/>
    <row r="64" ht="19.899999999999999" customHeight="1"/>
    <row r="65" ht="19.899999999999999" customHeight="1"/>
    <row r="66" ht="19.899999999999999" customHeight="1"/>
    <row r="67" ht="19.899999999999999" customHeight="1"/>
    <row r="68" ht="19.899999999999999" customHeight="1"/>
    <row r="69" ht="19.899999999999999" customHeight="1"/>
    <row r="70" ht="19.899999999999999" customHeight="1"/>
    <row r="71" ht="19.899999999999999" customHeight="1"/>
    <row r="72" ht="19.899999999999999" customHeight="1"/>
    <row r="73" ht="19.899999999999999" customHeight="1"/>
    <row r="74" ht="19.899999999999999" customHeight="1"/>
    <row r="75" ht="19.899999999999999" customHeight="1"/>
    <row r="76" ht="19.899999999999999" customHeight="1"/>
    <row r="77" ht="19.899999999999999" customHeight="1"/>
    <row r="78" ht="19.899999999999999" customHeight="1"/>
    <row r="79" ht="19.899999999999999" customHeight="1"/>
    <row r="80" ht="19.899999999999999" customHeight="1"/>
    <row r="81" ht="19.899999999999999" customHeight="1"/>
    <row r="82" ht="19.899999999999999" customHeight="1"/>
    <row r="83" ht="19.899999999999999" customHeight="1"/>
    <row r="84" ht="19.899999999999999" customHeight="1"/>
    <row r="85" ht="19.899999999999999" customHeight="1"/>
    <row r="86" ht="19.899999999999999" customHeight="1"/>
    <row r="87" ht="19.899999999999999" customHeight="1"/>
    <row r="88" ht="19.899999999999999" customHeight="1"/>
    <row r="89" ht="19.899999999999999" customHeight="1"/>
    <row r="90" ht="19.899999999999999" customHeight="1"/>
    <row r="91" ht="19.899999999999999" customHeight="1"/>
    <row r="92" ht="19.899999999999999" customHeight="1"/>
    <row r="93" ht="19.899999999999999" customHeight="1"/>
    <row r="94" ht="19.899999999999999" customHeight="1"/>
    <row r="95" ht="19.899999999999999" customHeight="1"/>
    <row r="96" ht="19.899999999999999" customHeight="1"/>
    <row r="97" ht="19.899999999999999" customHeight="1"/>
    <row r="98" ht="19.899999999999999" customHeight="1"/>
    <row r="99" ht="19.899999999999999" customHeight="1"/>
    <row r="100" ht="19.899999999999999" customHeight="1"/>
    <row r="101" ht="19.899999999999999" customHeight="1"/>
    <row r="102" ht="19.899999999999999" customHeight="1"/>
    <row r="103" ht="19.899999999999999" customHeight="1"/>
    <row r="104" ht="19.899999999999999" customHeight="1"/>
    <row r="105" ht="19.899999999999999" customHeight="1"/>
    <row r="106" ht="19.899999999999999" customHeight="1"/>
    <row r="107" ht="19.899999999999999" customHeight="1"/>
    <row r="108" ht="19.899999999999999" customHeight="1"/>
    <row r="109" ht="19.899999999999999" customHeight="1"/>
    <row r="110" ht="19.899999999999999" customHeight="1"/>
    <row r="111" ht="19.899999999999999" customHeight="1"/>
    <row r="112" ht="19.899999999999999" customHeight="1"/>
    <row r="113" ht="19.899999999999999" customHeight="1"/>
    <row r="114" ht="19.899999999999999" customHeight="1"/>
    <row r="115" ht="19.899999999999999" customHeight="1"/>
    <row r="116" ht="19.899999999999999" customHeight="1"/>
    <row r="117" ht="19.899999999999999" customHeight="1"/>
    <row r="118" ht="19.899999999999999" customHeight="1"/>
    <row r="119" ht="19.899999999999999" customHeight="1"/>
    <row r="120" ht="19.899999999999999" customHeight="1"/>
    <row r="121" ht="19.899999999999999" customHeight="1"/>
    <row r="122" ht="19.899999999999999" customHeight="1"/>
    <row r="123" ht="19.899999999999999" customHeight="1"/>
    <row r="124" ht="19.899999999999999" customHeight="1"/>
    <row r="125" ht="19.899999999999999" customHeight="1"/>
    <row r="126" ht="19.899999999999999" customHeight="1"/>
    <row r="127" ht="19.899999999999999" customHeight="1"/>
    <row r="128" ht="19.899999999999999" customHeight="1"/>
    <row r="129" ht="19.899999999999999" customHeight="1"/>
    <row r="130" ht="19.899999999999999" customHeight="1"/>
    <row r="131" ht="19.899999999999999" customHeight="1"/>
    <row r="132" ht="19.899999999999999" customHeight="1"/>
    <row r="133" ht="19.899999999999999" customHeight="1"/>
    <row r="134" ht="19.899999999999999" customHeight="1"/>
    <row r="135" ht="19.899999999999999" customHeight="1"/>
    <row r="136" ht="19.899999999999999" customHeight="1"/>
    <row r="137" ht="19.899999999999999" customHeight="1"/>
    <row r="138" ht="19.899999999999999" customHeight="1"/>
    <row r="139" ht="19.899999999999999" customHeight="1"/>
    <row r="140" ht="19.899999999999999" customHeight="1"/>
    <row r="141" ht="19.899999999999999" customHeight="1"/>
    <row r="142" ht="19.899999999999999" customHeight="1"/>
    <row r="143" ht="19.899999999999999" customHeight="1"/>
    <row r="144" ht="19.899999999999999" customHeight="1"/>
    <row r="145" ht="19.899999999999999" customHeight="1"/>
    <row r="146" ht="19.899999999999999" customHeight="1"/>
    <row r="147" ht="19.899999999999999" customHeight="1"/>
    <row r="148" ht="19.899999999999999" customHeight="1"/>
    <row r="149" ht="19.899999999999999" customHeight="1"/>
    <row r="150" ht="19.899999999999999" customHeight="1"/>
    <row r="151" ht="19.899999999999999" customHeight="1"/>
    <row r="152" ht="19.899999999999999" customHeight="1"/>
    <row r="153" ht="19.899999999999999" customHeight="1"/>
    <row r="154" ht="19.899999999999999" customHeight="1"/>
    <row r="155" ht="19.899999999999999" customHeight="1"/>
    <row r="156" ht="19.899999999999999" customHeight="1"/>
    <row r="157" ht="19.899999999999999" customHeight="1"/>
    <row r="158" ht="19.899999999999999" customHeight="1"/>
    <row r="159" ht="19.899999999999999" customHeight="1"/>
    <row r="160" ht="19.899999999999999" customHeight="1"/>
    <row r="161" ht="19.899999999999999" customHeight="1"/>
    <row r="162" ht="19.899999999999999" customHeight="1"/>
    <row r="163" ht="19.899999999999999" customHeight="1"/>
    <row r="164" ht="19.899999999999999" customHeight="1"/>
    <row r="165" ht="19.899999999999999" customHeight="1"/>
    <row r="166" ht="19.899999999999999" customHeight="1"/>
    <row r="167" ht="19.899999999999999" customHeight="1"/>
    <row r="168" ht="19.899999999999999" customHeight="1"/>
    <row r="169" ht="19.899999999999999" customHeight="1"/>
    <row r="170" ht="19.899999999999999" customHeight="1"/>
    <row r="171" ht="19.899999999999999" customHeight="1"/>
    <row r="172" ht="19.899999999999999" customHeight="1"/>
    <row r="173" ht="19.899999999999999" customHeight="1"/>
    <row r="174" ht="19.899999999999999" customHeight="1"/>
    <row r="175" ht="19.899999999999999" customHeight="1"/>
    <row r="176" ht="19.899999999999999" customHeight="1"/>
    <row r="177" ht="19.899999999999999" customHeight="1"/>
    <row r="178" ht="19.899999999999999" customHeight="1"/>
    <row r="179" ht="19.899999999999999" customHeight="1"/>
    <row r="180" ht="19.899999999999999" customHeight="1"/>
    <row r="181" ht="19.899999999999999" customHeight="1"/>
    <row r="182" ht="19.899999999999999" customHeight="1"/>
    <row r="183" ht="19.899999999999999" customHeight="1"/>
    <row r="184" ht="19.899999999999999" customHeight="1"/>
    <row r="185" ht="19.899999999999999" customHeight="1"/>
    <row r="186" ht="19.899999999999999" customHeight="1"/>
    <row r="187" ht="19.899999999999999" customHeight="1"/>
    <row r="188" ht="19.899999999999999" customHeight="1"/>
    <row r="189" ht="19.899999999999999" customHeight="1"/>
    <row r="190" ht="19.899999999999999" customHeight="1"/>
    <row r="191" ht="19.899999999999999" customHeight="1"/>
    <row r="192" ht="19.899999999999999" customHeight="1"/>
    <row r="193" ht="19.899999999999999" customHeight="1"/>
    <row r="194" ht="19.899999999999999" customHeight="1"/>
    <row r="195" ht="19.899999999999999" customHeight="1"/>
    <row r="196" ht="19.899999999999999" customHeight="1"/>
    <row r="197" ht="19.899999999999999" customHeight="1"/>
    <row r="198" ht="19.899999999999999" customHeight="1"/>
    <row r="199" ht="19.899999999999999" customHeight="1"/>
    <row r="200" ht="19.899999999999999" customHeight="1"/>
    <row r="201" ht="19.899999999999999" customHeight="1"/>
    <row r="202" ht="19.899999999999999" customHeight="1"/>
    <row r="203" ht="19.899999999999999" customHeight="1"/>
    <row r="204" ht="19.899999999999999" customHeight="1"/>
    <row r="205" ht="19.899999999999999" customHeight="1"/>
    <row r="206" ht="19.899999999999999" customHeight="1"/>
    <row r="207" ht="19.899999999999999" customHeight="1"/>
    <row r="208" ht="19.899999999999999" customHeight="1"/>
    <row r="209" ht="19.899999999999999" customHeight="1"/>
    <row r="210" ht="19.899999999999999" customHeight="1"/>
    <row r="211" ht="19.899999999999999" customHeight="1"/>
    <row r="212" ht="19.899999999999999" customHeight="1"/>
    <row r="213" ht="19.899999999999999" customHeight="1"/>
    <row r="214" ht="19.899999999999999" customHeight="1"/>
    <row r="215" ht="19.899999999999999" customHeight="1"/>
    <row r="216" ht="19.899999999999999" customHeight="1"/>
    <row r="217" ht="19.899999999999999" customHeight="1"/>
    <row r="218" ht="19.899999999999999" customHeight="1"/>
    <row r="219" ht="19.899999999999999" customHeight="1"/>
    <row r="220" ht="19.899999999999999" customHeight="1"/>
    <row r="221" ht="19.899999999999999" customHeight="1"/>
    <row r="222" ht="19.899999999999999" customHeight="1"/>
    <row r="223" ht="19.899999999999999" customHeight="1"/>
    <row r="224" ht="19.899999999999999" customHeight="1"/>
    <row r="225" ht="19.899999999999999" customHeight="1"/>
    <row r="226" ht="19.899999999999999" customHeight="1"/>
    <row r="227" ht="19.899999999999999" customHeight="1"/>
    <row r="228" ht="19.899999999999999" customHeight="1"/>
    <row r="229" ht="19.899999999999999" customHeight="1"/>
    <row r="230" ht="19.899999999999999" customHeight="1"/>
    <row r="231" ht="19.899999999999999" customHeight="1"/>
    <row r="232" ht="19.899999999999999" customHeight="1"/>
    <row r="233" ht="19.899999999999999" customHeight="1"/>
    <row r="234" ht="19.899999999999999" customHeight="1"/>
    <row r="235" ht="19.899999999999999" customHeight="1"/>
    <row r="236" ht="19.899999999999999" customHeight="1"/>
    <row r="237" ht="19.899999999999999" customHeight="1"/>
    <row r="238" ht="19.899999999999999" customHeight="1"/>
    <row r="239" ht="19.899999999999999" customHeight="1"/>
    <row r="240" ht="19.899999999999999" customHeight="1"/>
    <row r="241" ht="19.899999999999999" customHeight="1"/>
    <row r="242" ht="19.899999999999999" customHeight="1"/>
    <row r="243" ht="19.899999999999999" customHeight="1"/>
    <row r="244" ht="19.899999999999999" customHeight="1"/>
    <row r="245" ht="19.899999999999999" customHeight="1"/>
    <row r="246" ht="19.899999999999999" customHeight="1"/>
    <row r="247" ht="19.899999999999999" customHeight="1"/>
    <row r="248" ht="19.899999999999999" customHeight="1"/>
    <row r="249" ht="19.899999999999999" customHeight="1"/>
    <row r="250" ht="19.899999999999999" customHeight="1"/>
    <row r="251" ht="19.899999999999999" customHeight="1"/>
    <row r="252" ht="19.899999999999999" customHeight="1"/>
    <row r="253" ht="19.899999999999999" customHeight="1"/>
    <row r="254" ht="19.899999999999999" customHeight="1"/>
    <row r="255" ht="19.899999999999999" customHeight="1"/>
    <row r="256" ht="19.899999999999999" customHeight="1"/>
    <row r="257" ht="19.899999999999999" customHeight="1"/>
    <row r="258" ht="19.899999999999999" customHeight="1"/>
    <row r="259" ht="19.899999999999999" customHeight="1"/>
    <row r="260" ht="19.899999999999999" customHeight="1"/>
    <row r="261" ht="19.899999999999999" customHeight="1"/>
    <row r="262" ht="19.899999999999999" customHeight="1"/>
    <row r="263" ht="19.899999999999999" customHeight="1"/>
    <row r="264" ht="19.899999999999999" customHeight="1"/>
    <row r="265" ht="19.899999999999999" customHeight="1"/>
    <row r="266" ht="19.899999999999999" customHeight="1"/>
    <row r="267" ht="19.899999999999999" customHeight="1"/>
    <row r="268" ht="19.899999999999999" customHeight="1"/>
    <row r="269" ht="19.899999999999999" customHeight="1"/>
  </sheetData>
  <mergeCells count="31">
    <mergeCell ref="A1:C1"/>
    <mergeCell ref="D1:AG1"/>
    <mergeCell ref="AH1:AK1"/>
    <mergeCell ref="V3:W3"/>
    <mergeCell ref="X3:AA3"/>
    <mergeCell ref="AB3:AC3"/>
    <mergeCell ref="G15:I15"/>
    <mergeCell ref="K15:M15"/>
    <mergeCell ref="Q15:S15"/>
    <mergeCell ref="U15:W15"/>
    <mergeCell ref="Y15:AA15"/>
    <mergeCell ref="K18:L18"/>
    <mergeCell ref="N18:O18"/>
    <mergeCell ref="S18:U18"/>
    <mergeCell ref="W18:Y18"/>
    <mergeCell ref="K19:L19"/>
    <mergeCell ref="N19:O19"/>
    <mergeCell ref="S19:U19"/>
    <mergeCell ref="W19:Y19"/>
    <mergeCell ref="F22:H22"/>
    <mergeCell ref="J22:M22"/>
    <mergeCell ref="X30:Z30"/>
    <mergeCell ref="Q33:S33"/>
    <mergeCell ref="U33:W33"/>
    <mergeCell ref="Y33:AA33"/>
    <mergeCell ref="F26:H26"/>
    <mergeCell ref="J26:L26"/>
    <mergeCell ref="F30:H30"/>
    <mergeCell ref="J30:L30"/>
    <mergeCell ref="O30:Q30"/>
    <mergeCell ref="S30:U30"/>
  </mergeCells>
  <phoneticPr fontId="84" type="noConversion"/>
  <pageMargins left="0.75" right="0.75" top="1" bottom="1" header="0.5" footer="0.5"/>
  <pageSetup paperSize="9" orientation="portrait" r:id="rId1"/>
  <headerFooter alignWithMargins="0"/>
  <drawing r:id="rId2"/>
  <legacyDrawing r:id="rId3"/>
  <oleObjects>
    <mc:AlternateContent xmlns:mc="http://schemas.openxmlformats.org/markup-compatibility/2006">
      <mc:Choice Requires="x14">
        <oleObject shapeId="14337" r:id="rId4">
          <objectPr defaultSize="0" autoLine="0" r:id="rId5">
            <anchor moveWithCells="1" sizeWithCells="1">
              <from>
                <xdr:col>5</xdr:col>
                <xdr:colOff>9525</xdr:colOff>
                <xdr:row>3</xdr:row>
                <xdr:rowOff>47625</xdr:rowOff>
              </from>
              <to>
                <xdr:col>30</xdr:col>
                <xdr:colOff>114300</xdr:colOff>
                <xdr:row>13</xdr:row>
                <xdr:rowOff>114300</xdr:rowOff>
              </to>
            </anchor>
          </objectPr>
        </oleObject>
      </mc:Choice>
      <mc:Fallback>
        <oleObject shapeId="14337" r:id="rId4"/>
      </mc:Fallback>
    </mc:AlternateContent>
  </oleObjects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4">
    <tabColor indexed="8"/>
  </sheetPr>
  <dimension ref="A1:BB53"/>
  <sheetViews>
    <sheetView view="pageBreakPreview" zoomScale="115" zoomScaleNormal="120" zoomScaleSheetLayoutView="115" workbookViewId="0">
      <selection activeCell="BD23" sqref="BD23"/>
    </sheetView>
  </sheetViews>
  <sheetFormatPr defaultRowHeight="13.5"/>
  <cols>
    <col min="1" max="7" width="1.44140625" style="115" customWidth="1"/>
    <col min="8" max="48" width="1.33203125" style="115" customWidth="1"/>
    <col min="49" max="53" width="1.44140625" style="115" customWidth="1"/>
    <col min="54" max="54" width="0.77734375" style="115" customWidth="1"/>
    <col min="55" max="16384" width="8.88671875" style="115"/>
  </cols>
  <sheetData>
    <row r="1" spans="1:54" customFormat="1" ht="17.100000000000001" customHeight="1">
      <c r="A1" s="30" t="s">
        <v>134</v>
      </c>
      <c r="B1" s="31"/>
      <c r="C1" s="31"/>
      <c r="D1" s="31"/>
      <c r="E1" s="31"/>
      <c r="F1" s="32"/>
      <c r="G1" s="32"/>
      <c r="H1" s="32"/>
      <c r="I1" s="32"/>
      <c r="J1" s="32"/>
      <c r="K1" s="32"/>
      <c r="L1" s="33"/>
      <c r="M1" s="33"/>
      <c r="N1" s="32"/>
      <c r="O1" s="32"/>
      <c r="P1" s="32"/>
      <c r="Q1" s="32"/>
      <c r="R1" s="32"/>
      <c r="S1" s="32"/>
      <c r="T1" s="32"/>
      <c r="U1" s="32"/>
      <c r="V1" s="556" t="s">
        <v>88</v>
      </c>
      <c r="W1" s="556"/>
      <c r="X1" s="556"/>
      <c r="Y1" s="556"/>
      <c r="Z1" s="556"/>
      <c r="AA1" s="556"/>
      <c r="AB1" s="556"/>
      <c r="AC1" s="556"/>
      <c r="AD1" s="557">
        <v>0.5</v>
      </c>
      <c r="AE1" s="557"/>
      <c r="AF1" s="34" t="s">
        <v>9</v>
      </c>
      <c r="AG1" s="557">
        <v>0.5</v>
      </c>
      <c r="AH1" s="557"/>
      <c r="AI1" s="558"/>
      <c r="AJ1" s="558"/>
      <c r="AK1" s="558"/>
      <c r="AL1" s="558"/>
      <c r="AM1" s="558"/>
      <c r="AN1" s="558"/>
      <c r="AO1" s="558"/>
      <c r="AP1" s="558"/>
      <c r="AQ1" s="558"/>
      <c r="AR1" s="558"/>
      <c r="AS1" s="558"/>
      <c r="AT1" s="559"/>
      <c r="AU1" s="559"/>
      <c r="AV1" s="559"/>
      <c r="AW1" s="559"/>
      <c r="AX1" s="559"/>
      <c r="AY1" s="559"/>
      <c r="AZ1" s="559"/>
      <c r="BA1" s="559"/>
      <c r="BB1" s="560"/>
    </row>
    <row r="2" spans="1:54" customFormat="1" ht="11.25" customHeight="1">
      <c r="A2" s="35"/>
      <c r="B2" s="36"/>
      <c r="C2" s="36"/>
      <c r="D2" s="36"/>
      <c r="E2" s="36"/>
      <c r="F2" s="37"/>
      <c r="G2" s="38"/>
      <c r="H2" s="38"/>
      <c r="I2" s="38"/>
      <c r="J2" s="38"/>
      <c r="K2" s="38"/>
      <c r="L2" s="39"/>
      <c r="M2" s="39"/>
      <c r="N2" s="38"/>
      <c r="O2" s="38"/>
      <c r="P2" s="38"/>
      <c r="Q2" s="38"/>
      <c r="R2" s="38"/>
      <c r="S2" s="38"/>
      <c r="T2" s="38"/>
      <c r="U2" s="38"/>
      <c r="V2" s="40"/>
      <c r="W2" s="40"/>
      <c r="X2" s="40"/>
      <c r="Y2" s="40"/>
      <c r="Z2" s="40"/>
      <c r="AA2" s="40"/>
      <c r="AB2" s="40"/>
      <c r="AC2" s="40"/>
      <c r="AD2" s="41"/>
      <c r="AE2" s="41"/>
      <c r="AF2" s="42"/>
      <c r="AG2" s="41"/>
      <c r="AH2" s="41"/>
      <c r="AI2" s="43"/>
      <c r="AJ2" s="43"/>
      <c r="AK2" s="43"/>
      <c r="AL2" s="43"/>
      <c r="AM2" s="43"/>
      <c r="AN2" s="43"/>
      <c r="AO2" s="43"/>
      <c r="AP2" s="43"/>
      <c r="AQ2" s="43"/>
      <c r="AR2" s="43"/>
      <c r="AS2" s="43"/>
      <c r="AT2" s="44"/>
      <c r="AU2" s="44"/>
      <c r="AV2" s="44"/>
      <c r="AW2" s="44"/>
      <c r="AX2" s="44"/>
      <c r="AY2" s="44"/>
      <c r="AZ2" s="44"/>
      <c r="BA2" s="45"/>
      <c r="BB2" s="46"/>
    </row>
    <row r="3" spans="1:54" customFormat="1" ht="11.45" customHeight="1">
      <c r="A3" s="35"/>
      <c r="B3" s="47"/>
      <c r="C3" s="47"/>
      <c r="D3" s="47"/>
      <c r="E3" s="47"/>
      <c r="F3" s="47"/>
      <c r="G3" s="47"/>
      <c r="H3" s="47"/>
      <c r="I3" s="47"/>
      <c r="J3" s="47"/>
      <c r="K3" s="47"/>
      <c r="L3" s="47"/>
      <c r="M3" s="47"/>
      <c r="N3" s="47"/>
      <c r="O3" s="47"/>
      <c r="P3" s="47"/>
      <c r="Q3" s="47"/>
      <c r="R3" s="47"/>
      <c r="S3" s="47"/>
      <c r="T3" s="47"/>
      <c r="U3" s="47"/>
      <c r="V3" s="47"/>
      <c r="W3" s="47"/>
      <c r="X3" s="47"/>
      <c r="Y3" s="47"/>
      <c r="Z3" s="47"/>
      <c r="AA3" s="47"/>
      <c r="AB3" s="47"/>
      <c r="AC3" s="47"/>
      <c r="AD3" s="47"/>
      <c r="AE3" s="47"/>
      <c r="AF3" s="47"/>
      <c r="AG3" s="47"/>
      <c r="AH3" s="47"/>
      <c r="AI3" s="47"/>
      <c r="AJ3" s="47"/>
      <c r="AK3" s="47"/>
      <c r="AL3" s="47"/>
      <c r="AM3" s="47"/>
      <c r="AN3" s="47"/>
      <c r="AO3" s="47"/>
      <c r="AP3" s="47"/>
      <c r="AQ3" s="561" t="s">
        <v>167</v>
      </c>
      <c r="AR3" s="561"/>
      <c r="AS3" s="561"/>
      <c r="AT3" s="561"/>
      <c r="AU3" s="561"/>
      <c r="AV3" s="561"/>
      <c r="AW3" s="561"/>
      <c r="AX3" s="561"/>
      <c r="AY3" s="561"/>
      <c r="AZ3" s="48"/>
      <c r="BA3" s="47"/>
      <c r="BB3" s="49"/>
    </row>
    <row r="4" spans="1:54" customFormat="1" ht="11.45" customHeight="1">
      <c r="A4" s="35"/>
      <c r="B4" s="47"/>
      <c r="C4" s="47"/>
      <c r="D4" s="47"/>
      <c r="E4" s="47"/>
      <c r="F4" s="47"/>
      <c r="G4" s="47"/>
      <c r="H4" s="47"/>
      <c r="I4" s="47"/>
      <c r="J4" s="47"/>
      <c r="K4" s="47"/>
      <c r="L4" s="47"/>
      <c r="M4" s="47"/>
      <c r="N4" s="50">
        <f>F6+K6+N6+S6+W6</f>
        <v>2.2999999999999998</v>
      </c>
      <c r="O4" s="51"/>
      <c r="P4" s="51"/>
      <c r="Q4" s="51"/>
      <c r="R4" s="51"/>
      <c r="S4" s="47"/>
      <c r="T4" s="47"/>
      <c r="U4" s="47"/>
      <c r="V4" s="47"/>
      <c r="W4" s="47"/>
      <c r="X4" s="47"/>
      <c r="Y4" s="47"/>
      <c r="Z4" s="47"/>
      <c r="AA4" s="47"/>
      <c r="AB4" s="47"/>
      <c r="AC4" s="47"/>
      <c r="AD4" s="47"/>
      <c r="AE4" s="47"/>
      <c r="AF4" s="47"/>
      <c r="AG4" s="47"/>
      <c r="AH4" s="47"/>
      <c r="AI4" s="47"/>
      <c r="AJ4" s="47"/>
      <c r="AK4" s="47"/>
      <c r="AL4" s="47"/>
      <c r="AM4" s="47"/>
      <c r="AN4" s="47"/>
      <c r="AO4" s="47"/>
      <c r="AP4" s="543" t="s">
        <v>156</v>
      </c>
      <c r="AQ4" s="543"/>
      <c r="AR4" s="543"/>
      <c r="AS4" s="543"/>
      <c r="AT4" s="543"/>
      <c r="AU4" s="543"/>
      <c r="AV4" s="539">
        <f>AD1</f>
        <v>0.5</v>
      </c>
      <c r="AW4" s="539"/>
      <c r="AX4" s="539"/>
      <c r="AY4" s="52" t="s">
        <v>15</v>
      </c>
      <c r="AZ4" s="52"/>
      <c r="BA4" s="47"/>
      <c r="BB4" s="49"/>
    </row>
    <row r="5" spans="1:54" customFormat="1" ht="11.45" customHeight="1">
      <c r="A5" s="35"/>
      <c r="B5" s="47"/>
      <c r="C5" s="47"/>
      <c r="D5" s="47"/>
      <c r="E5" s="47"/>
      <c r="F5" s="47"/>
      <c r="G5" s="47"/>
      <c r="H5" s="47"/>
      <c r="I5" s="47"/>
      <c r="J5" s="47"/>
      <c r="K5" s="47"/>
      <c r="L5" s="47"/>
      <c r="M5" s="47"/>
      <c r="N5" s="47"/>
      <c r="O5" s="47"/>
      <c r="P5" s="47"/>
      <c r="Q5" s="47"/>
      <c r="R5" s="47"/>
      <c r="S5" s="47"/>
      <c r="T5" s="47"/>
      <c r="U5" s="47"/>
      <c r="V5" s="47"/>
      <c r="W5" s="47"/>
      <c r="X5" s="47"/>
      <c r="Y5" s="47"/>
      <c r="Z5" s="47"/>
      <c r="AA5" s="47"/>
      <c r="AB5" s="47"/>
      <c r="AC5" s="47"/>
      <c r="AD5" s="47"/>
      <c r="AE5" s="47"/>
      <c r="AF5" s="47"/>
      <c r="AG5" s="47"/>
      <c r="AH5" s="47"/>
      <c r="AI5" s="47"/>
      <c r="AJ5" s="47"/>
      <c r="AK5" s="47"/>
      <c r="AL5" s="47"/>
      <c r="AM5" s="47"/>
      <c r="AN5" s="47"/>
      <c r="AO5" s="47"/>
      <c r="AP5" s="543" t="s">
        <v>159</v>
      </c>
      <c r="AQ5" s="543"/>
      <c r="AR5" s="543"/>
      <c r="AS5" s="543"/>
      <c r="AT5" s="543"/>
      <c r="AU5" s="543"/>
      <c r="AV5" s="539">
        <f>AG1</f>
        <v>0.5</v>
      </c>
      <c r="AW5" s="539"/>
      <c r="AX5" s="539"/>
      <c r="AY5" s="52" t="s">
        <v>15</v>
      </c>
      <c r="AZ5" s="52"/>
      <c r="BA5" s="47"/>
      <c r="BB5" s="49"/>
    </row>
    <row r="6" spans="1:54" customFormat="1" ht="11.45" customHeight="1">
      <c r="A6" s="35"/>
      <c r="B6" s="47"/>
      <c r="C6" s="47"/>
      <c r="D6" s="47"/>
      <c r="E6" s="47"/>
      <c r="F6" s="53">
        <f>(AG11*0.5)+I17</f>
        <v>0.75</v>
      </c>
      <c r="G6" s="53"/>
      <c r="H6" s="53"/>
      <c r="I6" s="53"/>
      <c r="J6" s="54"/>
      <c r="K6" s="53">
        <f>AV6</f>
        <v>0.15</v>
      </c>
      <c r="L6" s="53"/>
      <c r="M6" s="53"/>
      <c r="N6" s="53">
        <f>AD1</f>
        <v>0.5</v>
      </c>
      <c r="O6" s="53"/>
      <c r="P6" s="53"/>
      <c r="Q6" s="53"/>
      <c r="R6" s="53"/>
      <c r="S6" s="53">
        <f>AV6</f>
        <v>0.15</v>
      </c>
      <c r="T6" s="55"/>
      <c r="U6" s="53"/>
      <c r="V6" s="54"/>
      <c r="W6" s="53">
        <f>(AG11*0.5)+U17</f>
        <v>0.75</v>
      </c>
      <c r="X6" s="53"/>
      <c r="Y6" s="51"/>
      <c r="Z6" s="51"/>
      <c r="AA6" s="47"/>
      <c r="AB6" s="47"/>
      <c r="AC6" s="47"/>
      <c r="AD6" s="47"/>
      <c r="AE6" s="47"/>
      <c r="AF6" s="47"/>
      <c r="AG6" s="47"/>
      <c r="AH6" s="47"/>
      <c r="AI6" s="47"/>
      <c r="AJ6" s="47"/>
      <c r="AK6" s="47"/>
      <c r="AL6" s="47"/>
      <c r="AM6" s="47"/>
      <c r="AN6" s="47"/>
      <c r="AO6" s="47"/>
      <c r="AP6" s="543" t="s">
        <v>157</v>
      </c>
      <c r="AQ6" s="543"/>
      <c r="AR6" s="543"/>
      <c r="AS6" s="543"/>
      <c r="AT6" s="543"/>
      <c r="AU6" s="543"/>
      <c r="AV6" s="541">
        <v>0.15</v>
      </c>
      <c r="AW6" s="541"/>
      <c r="AX6" s="541"/>
      <c r="AY6" s="52" t="s">
        <v>15</v>
      </c>
      <c r="AZ6" s="52"/>
      <c r="BA6" s="47"/>
      <c r="BB6" s="49"/>
    </row>
    <row r="7" spans="1:54" customFormat="1" ht="11.45" customHeight="1">
      <c r="A7" s="35"/>
      <c r="B7" s="47"/>
      <c r="C7" s="47"/>
      <c r="D7" s="47"/>
      <c r="E7" s="47"/>
      <c r="F7" s="47"/>
      <c r="G7" s="47"/>
      <c r="H7" s="47"/>
      <c r="I7" s="47"/>
      <c r="J7" s="47"/>
      <c r="K7" s="47"/>
      <c r="L7" s="47"/>
      <c r="M7" s="47"/>
      <c r="N7" s="47"/>
      <c r="O7" s="47"/>
      <c r="P7" s="47"/>
      <c r="Q7" s="47"/>
      <c r="R7" s="47"/>
      <c r="S7" s="47"/>
      <c r="T7" s="47"/>
      <c r="U7" s="47"/>
      <c r="V7" s="47"/>
      <c r="W7" s="47"/>
      <c r="X7" s="47"/>
      <c r="Y7" s="47"/>
      <c r="Z7" s="47"/>
      <c r="AA7" s="47"/>
      <c r="AB7" s="47"/>
      <c r="AC7" s="47"/>
      <c r="AD7" s="47"/>
      <c r="AE7" s="47"/>
      <c r="AF7" s="47"/>
      <c r="AG7" s="47"/>
      <c r="AH7" s="47"/>
      <c r="AI7" s="47"/>
      <c r="AJ7" s="47"/>
      <c r="AK7" s="47"/>
      <c r="AL7" s="47"/>
      <c r="AM7" s="47"/>
      <c r="AN7" s="47"/>
      <c r="AO7" s="47"/>
      <c r="AP7" s="543" t="s">
        <v>160</v>
      </c>
      <c r="AQ7" s="543"/>
      <c r="AR7" s="543"/>
      <c r="AS7" s="543"/>
      <c r="AT7" s="543"/>
      <c r="AU7" s="543"/>
      <c r="AV7" s="541">
        <v>0.15</v>
      </c>
      <c r="AW7" s="541"/>
      <c r="AX7" s="541"/>
      <c r="AY7" s="52" t="s">
        <v>15</v>
      </c>
      <c r="AZ7" s="52"/>
      <c r="BA7" s="47"/>
      <c r="BB7" s="49"/>
    </row>
    <row r="8" spans="1:54" customFormat="1" ht="11.45" customHeight="1">
      <c r="A8" s="35"/>
      <c r="B8" s="47"/>
      <c r="C8" s="47"/>
      <c r="D8" s="47"/>
      <c r="E8" s="47"/>
      <c r="F8" s="47"/>
      <c r="G8" s="47"/>
      <c r="H8" s="47"/>
      <c r="I8" s="47"/>
      <c r="J8" s="47"/>
      <c r="K8" s="47"/>
      <c r="L8" s="47"/>
      <c r="M8" s="47"/>
      <c r="N8" s="47"/>
      <c r="O8" s="47"/>
      <c r="P8" s="47"/>
      <c r="Q8" s="47"/>
      <c r="R8" s="47"/>
      <c r="S8" s="47"/>
      <c r="T8" s="47"/>
      <c r="U8" s="47"/>
      <c r="V8" s="47"/>
      <c r="W8" s="47"/>
      <c r="X8" s="47"/>
      <c r="Y8" s="47"/>
      <c r="Z8" s="47"/>
      <c r="AA8" s="47"/>
      <c r="AB8" s="47"/>
      <c r="AC8" s="47"/>
      <c r="AD8" s="47"/>
      <c r="AE8" s="47"/>
      <c r="AF8" s="47"/>
      <c r="AG8" s="47"/>
      <c r="AH8" s="47"/>
      <c r="AI8" s="47"/>
      <c r="AJ8" s="47"/>
      <c r="AK8" s="47"/>
      <c r="AL8" s="47"/>
      <c r="AM8" s="47"/>
      <c r="AN8" s="47"/>
      <c r="AO8" s="47"/>
      <c r="AP8" s="543" t="s">
        <v>155</v>
      </c>
      <c r="AQ8" s="543"/>
      <c r="AR8" s="543"/>
      <c r="AS8" s="543"/>
      <c r="AT8" s="543"/>
      <c r="AU8" s="543"/>
      <c r="AV8" s="541">
        <v>0.15</v>
      </c>
      <c r="AW8" s="541"/>
      <c r="AX8" s="541"/>
      <c r="AY8" s="52" t="s">
        <v>15</v>
      </c>
      <c r="AZ8" s="52"/>
      <c r="BA8" s="47"/>
      <c r="BB8" s="49"/>
    </row>
    <row r="9" spans="1:54" customFormat="1" ht="11.45" customHeight="1">
      <c r="A9" s="35"/>
      <c r="B9" s="47"/>
      <c r="C9" s="47"/>
      <c r="D9" s="47"/>
      <c r="E9" s="47"/>
      <c r="F9" s="47"/>
      <c r="G9" s="47"/>
      <c r="H9" s="47"/>
      <c r="I9" s="47"/>
      <c r="J9" s="47"/>
      <c r="K9" s="47"/>
      <c r="L9" s="47"/>
      <c r="M9" s="47"/>
      <c r="N9" s="47"/>
      <c r="O9" s="47"/>
      <c r="P9" s="47"/>
      <c r="Q9" s="47"/>
      <c r="R9" s="47"/>
      <c r="S9" s="47"/>
      <c r="T9" s="47"/>
      <c r="U9" s="47"/>
      <c r="V9" s="47"/>
      <c r="W9" s="47"/>
      <c r="X9" s="47"/>
      <c r="Y9" s="47"/>
      <c r="Z9" s="47"/>
      <c r="AA9" s="47"/>
      <c r="AB9" s="47"/>
      <c r="AC9" s="47"/>
      <c r="AD9" s="47"/>
      <c r="AE9" s="47"/>
      <c r="AF9" s="47"/>
      <c r="AG9" s="47"/>
      <c r="AH9" s="47"/>
      <c r="AI9" s="47"/>
      <c r="AJ9" s="47"/>
      <c r="AK9" s="47"/>
      <c r="AL9" s="47"/>
      <c r="AM9" s="47"/>
      <c r="AN9" s="47"/>
      <c r="AO9" s="47"/>
      <c r="AP9" s="543" t="s">
        <v>125</v>
      </c>
      <c r="AQ9" s="543"/>
      <c r="AR9" s="543"/>
      <c r="AS9" s="543"/>
      <c r="AT9" s="543"/>
      <c r="AU9" s="543"/>
      <c r="AV9" s="541">
        <v>0.1</v>
      </c>
      <c r="AW9" s="541"/>
      <c r="AX9" s="541"/>
      <c r="AY9" s="52" t="s">
        <v>15</v>
      </c>
      <c r="AZ9" s="52"/>
      <c r="BA9" s="47"/>
      <c r="BB9" s="49"/>
    </row>
    <row r="10" spans="1:54" customFormat="1" ht="11.45" customHeight="1">
      <c r="A10" s="35"/>
      <c r="B10" s="47"/>
      <c r="C10" s="47"/>
      <c r="D10" s="47"/>
      <c r="E10" s="47"/>
      <c r="F10" s="47"/>
      <c r="G10" s="47"/>
      <c r="H10" s="47"/>
      <c r="I10" s="47"/>
      <c r="J10" s="47"/>
      <c r="K10" s="47"/>
      <c r="L10" s="47"/>
      <c r="M10" s="47"/>
      <c r="N10" s="47"/>
      <c r="O10" s="47"/>
      <c r="P10" s="47"/>
      <c r="Q10" s="47"/>
      <c r="R10" s="47"/>
      <c r="S10" s="47"/>
      <c r="T10" s="47"/>
      <c r="U10" s="47"/>
      <c r="V10" s="47"/>
      <c r="W10" s="47"/>
      <c r="X10" s="47"/>
      <c r="Y10" s="57"/>
      <c r="Z10" s="57"/>
      <c r="AA10" s="57"/>
      <c r="AB10" s="47"/>
      <c r="AC10" s="47"/>
      <c r="AD10" s="47"/>
      <c r="AE10" s="47"/>
      <c r="AF10" s="47"/>
      <c r="AG10" s="58"/>
      <c r="AH10" s="47"/>
      <c r="AI10" s="58"/>
      <c r="AJ10" s="542">
        <f>AV5</f>
        <v>0.5</v>
      </c>
      <c r="AK10" s="58"/>
      <c r="AL10" s="545">
        <f>AJ13+AJ10</f>
        <v>0.65</v>
      </c>
      <c r="AM10" s="58"/>
      <c r="AN10" s="47"/>
      <c r="AO10" s="47"/>
      <c r="AP10" s="543"/>
      <c r="AQ10" s="543"/>
      <c r="AR10" s="543"/>
      <c r="AS10" s="543"/>
      <c r="AT10" s="543"/>
      <c r="AU10" s="543"/>
      <c r="AV10" s="544"/>
      <c r="AW10" s="544"/>
      <c r="AX10" s="544"/>
      <c r="AY10" s="553"/>
      <c r="AZ10" s="553"/>
      <c r="BA10" s="47"/>
      <c r="BB10" s="49"/>
    </row>
    <row r="11" spans="1:54" customFormat="1" ht="11.45" customHeight="1">
      <c r="A11" s="35"/>
      <c r="B11" s="47"/>
      <c r="C11" s="47"/>
      <c r="D11" s="47"/>
      <c r="E11" s="47"/>
      <c r="F11" s="47"/>
      <c r="G11" s="47"/>
      <c r="H11" s="47"/>
      <c r="I11" s="47"/>
      <c r="J11" s="47"/>
      <c r="K11" s="47"/>
      <c r="L11" s="47"/>
      <c r="M11" s="47"/>
      <c r="N11" s="47"/>
      <c r="O11" s="47"/>
      <c r="P11" s="47"/>
      <c r="Q11" s="47"/>
      <c r="R11" s="47"/>
      <c r="S11" s="47"/>
      <c r="T11" s="47"/>
      <c r="U11" s="47"/>
      <c r="V11" s="47"/>
      <c r="W11" s="47"/>
      <c r="X11" s="47"/>
      <c r="Y11" s="554" t="s">
        <v>25</v>
      </c>
      <c r="Z11" s="555"/>
      <c r="AA11" s="57"/>
      <c r="AB11" s="47"/>
      <c r="AC11" s="47"/>
      <c r="AD11" s="47"/>
      <c r="AE11" s="47"/>
      <c r="AF11" s="47"/>
      <c r="AG11" s="542">
        <f>AJ10+AJ13+AJ16</f>
        <v>0.70000000000000007</v>
      </c>
      <c r="AH11" s="47"/>
      <c r="AI11" s="58"/>
      <c r="AJ11" s="542"/>
      <c r="AK11" s="58"/>
      <c r="AL11" s="545"/>
      <c r="AM11" s="58"/>
      <c r="AN11" s="47"/>
      <c r="AO11" s="47"/>
      <c r="AP11" s="543"/>
      <c r="AQ11" s="543"/>
      <c r="AR11" s="543"/>
      <c r="AS11" s="543"/>
      <c r="AT11" s="543"/>
      <c r="AU11" s="543"/>
      <c r="AV11" s="544"/>
      <c r="AW11" s="544"/>
      <c r="AX11" s="544"/>
      <c r="AY11" s="553"/>
      <c r="AZ11" s="553"/>
      <c r="BA11" s="47"/>
      <c r="BB11" s="49"/>
    </row>
    <row r="12" spans="1:54" customFormat="1" ht="11.45" customHeight="1">
      <c r="A12" s="35"/>
      <c r="B12" s="47"/>
      <c r="C12" s="47"/>
      <c r="D12" s="47"/>
      <c r="E12" s="47"/>
      <c r="F12" s="47"/>
      <c r="G12" s="47"/>
      <c r="H12" s="47"/>
      <c r="I12" s="47"/>
      <c r="J12" s="47"/>
      <c r="K12" s="47"/>
      <c r="L12" s="47"/>
      <c r="M12" s="47"/>
      <c r="N12" s="47"/>
      <c r="O12" s="47"/>
      <c r="P12" s="47"/>
      <c r="Q12" s="47"/>
      <c r="R12" s="47"/>
      <c r="S12" s="47"/>
      <c r="T12" s="47"/>
      <c r="U12" s="47"/>
      <c r="V12" s="47"/>
      <c r="W12" s="47"/>
      <c r="X12" s="47"/>
      <c r="Y12" s="555"/>
      <c r="Z12" s="555"/>
      <c r="AA12" s="47"/>
      <c r="AB12" s="47"/>
      <c r="AC12" s="47"/>
      <c r="AD12" s="47"/>
      <c r="AE12" s="47"/>
      <c r="AF12" s="47"/>
      <c r="AG12" s="542"/>
      <c r="AH12" s="47"/>
      <c r="AI12" s="58"/>
      <c r="AJ12" s="542"/>
      <c r="AK12" s="58"/>
      <c r="AL12" s="545"/>
      <c r="AM12" s="58"/>
      <c r="AN12" s="47"/>
      <c r="AO12" s="47"/>
      <c r="AP12" s="543"/>
      <c r="AQ12" s="543"/>
      <c r="AR12" s="543"/>
      <c r="AS12" s="543"/>
      <c r="AT12" s="543"/>
      <c r="AU12" s="543"/>
      <c r="AV12" s="541"/>
      <c r="AW12" s="541"/>
      <c r="AX12" s="541"/>
      <c r="AY12" s="52"/>
      <c r="AZ12" s="52"/>
      <c r="BA12" s="47"/>
      <c r="BB12" s="49"/>
    </row>
    <row r="13" spans="1:54" customFormat="1" ht="11.45" customHeight="1">
      <c r="A13" s="35"/>
      <c r="B13" s="47"/>
      <c r="C13" s="47"/>
      <c r="D13" s="47"/>
      <c r="E13" s="47"/>
      <c r="F13" s="47"/>
      <c r="G13" s="47"/>
      <c r="H13" s="47"/>
      <c r="I13" s="47"/>
      <c r="J13" s="47"/>
      <c r="K13" s="47"/>
      <c r="L13" s="47"/>
      <c r="M13" s="47"/>
      <c r="N13" s="47"/>
      <c r="O13" s="47"/>
      <c r="P13" s="47"/>
      <c r="Q13" s="47"/>
      <c r="R13" s="47"/>
      <c r="S13" s="47"/>
      <c r="T13" s="47"/>
      <c r="U13" s="47"/>
      <c r="V13" s="47"/>
      <c r="W13" s="47"/>
      <c r="X13" s="47"/>
      <c r="Y13" s="47"/>
      <c r="Z13" s="47"/>
      <c r="AA13" s="47"/>
      <c r="AB13" s="47"/>
      <c r="AC13" s="47"/>
      <c r="AD13" s="47"/>
      <c r="AE13" s="47"/>
      <c r="AF13" s="47"/>
      <c r="AG13" s="542"/>
      <c r="AH13" s="47"/>
      <c r="AI13" s="58"/>
      <c r="AJ13" s="545">
        <f>AV8</f>
        <v>0.15</v>
      </c>
      <c r="AK13" s="58"/>
      <c r="AL13" s="545"/>
      <c r="AM13" s="58"/>
      <c r="AN13" s="47"/>
      <c r="AO13" s="47"/>
      <c r="AP13" s="47"/>
      <c r="AQ13" s="47"/>
      <c r="AR13" s="52"/>
      <c r="AS13" s="52"/>
      <c r="AT13" s="52"/>
      <c r="AU13" s="52"/>
      <c r="AV13" s="56"/>
      <c r="AW13" s="56"/>
      <c r="AX13" s="56"/>
      <c r="AY13" s="52"/>
      <c r="AZ13" s="52"/>
      <c r="BA13" s="47"/>
      <c r="BB13" s="49"/>
    </row>
    <row r="14" spans="1:54" customFormat="1" ht="11.45" customHeight="1">
      <c r="A14" s="35"/>
      <c r="B14" s="47"/>
      <c r="C14" s="47"/>
      <c r="D14" s="47"/>
      <c r="E14" s="47"/>
      <c r="F14" s="47"/>
      <c r="G14" s="47"/>
      <c r="H14" s="47"/>
      <c r="I14" s="47"/>
      <c r="J14" s="47"/>
      <c r="K14" s="47"/>
      <c r="L14" s="47"/>
      <c r="M14" s="47"/>
      <c r="N14" s="47"/>
      <c r="O14" s="47"/>
      <c r="P14" s="47"/>
      <c r="Q14" s="47"/>
      <c r="R14" s="47"/>
      <c r="S14" s="47"/>
      <c r="T14" s="47"/>
      <c r="U14" s="47"/>
      <c r="V14" s="47"/>
      <c r="W14" s="47"/>
      <c r="X14" s="47"/>
      <c r="Y14" s="47"/>
      <c r="Z14" s="47"/>
      <c r="AA14" s="47"/>
      <c r="AB14" s="47"/>
      <c r="AC14" s="47"/>
      <c r="AD14" s="47"/>
      <c r="AE14" s="47"/>
      <c r="AF14" s="47"/>
      <c r="AG14" s="58"/>
      <c r="AH14" s="47"/>
      <c r="AI14" s="58"/>
      <c r="AJ14" s="545"/>
      <c r="AK14" s="58"/>
      <c r="AL14" s="545"/>
      <c r="AM14" s="58"/>
      <c r="AN14" s="47"/>
      <c r="AO14" s="47"/>
      <c r="AP14" s="47"/>
      <c r="AQ14" s="47"/>
      <c r="AR14" s="52"/>
      <c r="AS14" s="52"/>
      <c r="AT14" s="52"/>
      <c r="AU14" s="52"/>
      <c r="AV14" s="56"/>
      <c r="AW14" s="56"/>
      <c r="AX14" s="56"/>
      <c r="AY14" s="52"/>
      <c r="AZ14" s="52"/>
      <c r="BA14" s="47"/>
      <c r="BB14" s="49"/>
    </row>
    <row r="15" spans="1:54" customFormat="1" ht="11.45" customHeight="1">
      <c r="A15" s="35"/>
      <c r="B15" s="47"/>
      <c r="C15" s="47"/>
      <c r="D15" s="47"/>
      <c r="E15" s="47"/>
      <c r="F15" s="47"/>
      <c r="G15" s="47"/>
      <c r="H15" s="47"/>
      <c r="I15" s="47"/>
      <c r="J15" s="47"/>
      <c r="K15" s="47"/>
      <c r="L15" s="47"/>
      <c r="M15" s="47"/>
      <c r="N15" s="47"/>
      <c r="O15" s="47"/>
      <c r="P15" s="47"/>
      <c r="Q15" s="47"/>
      <c r="R15" s="47"/>
      <c r="S15" s="47"/>
      <c r="T15" s="47"/>
      <c r="U15" s="47"/>
      <c r="V15" s="47"/>
      <c r="W15" s="47"/>
      <c r="X15" s="47"/>
      <c r="Y15" s="47"/>
      <c r="Z15" s="47"/>
      <c r="AA15" s="47"/>
      <c r="AB15" s="47"/>
      <c r="AC15" s="47"/>
      <c r="AD15" s="47"/>
      <c r="AE15" s="47"/>
      <c r="AF15" s="47"/>
      <c r="AG15" s="58"/>
      <c r="AH15" s="47"/>
      <c r="AI15" s="47"/>
      <c r="AJ15" s="545"/>
      <c r="AK15" s="58"/>
      <c r="AL15" s="47"/>
      <c r="AM15" s="47"/>
      <c r="AN15" s="47"/>
      <c r="AO15" s="47"/>
      <c r="AP15" s="47"/>
      <c r="AQ15" s="47"/>
      <c r="AR15" s="52"/>
      <c r="AS15" s="52"/>
      <c r="AT15" s="52"/>
      <c r="AU15" s="52"/>
      <c r="AV15" s="56"/>
      <c r="AW15" s="56"/>
      <c r="AX15" s="56"/>
      <c r="AY15" s="52"/>
      <c r="AZ15" s="52"/>
      <c r="BA15" s="47"/>
      <c r="BB15" s="49"/>
    </row>
    <row r="16" spans="1:54" customFormat="1" ht="11.45" customHeight="1">
      <c r="A16" s="35"/>
      <c r="B16" s="47"/>
      <c r="C16" s="47"/>
      <c r="D16" s="47"/>
      <c r="E16" s="47"/>
      <c r="F16" s="47"/>
      <c r="G16" s="47"/>
      <c r="H16" s="47"/>
      <c r="I16" s="47"/>
      <c r="J16" s="47"/>
      <c r="K16" s="47"/>
      <c r="L16" s="47"/>
      <c r="M16" s="47"/>
      <c r="N16" s="47"/>
      <c r="O16" s="47"/>
      <c r="P16" s="47"/>
      <c r="Q16" s="47"/>
      <c r="R16" s="47"/>
      <c r="S16" s="47"/>
      <c r="T16" s="47"/>
      <c r="U16" s="47"/>
      <c r="V16" s="47"/>
      <c r="W16" s="47"/>
      <c r="X16" s="47"/>
      <c r="Y16" s="47"/>
      <c r="Z16" s="47"/>
      <c r="AA16" s="47"/>
      <c r="AB16" s="47"/>
      <c r="AC16" s="47"/>
      <c r="AD16" s="47"/>
      <c r="AE16" s="47"/>
      <c r="AF16" s="47"/>
      <c r="AG16" s="58"/>
      <c r="AH16" s="47"/>
      <c r="AI16" s="47"/>
      <c r="AJ16" s="549">
        <v>0.05</v>
      </c>
      <c r="AK16" s="58"/>
      <c r="AL16" s="47"/>
      <c r="AM16" s="47"/>
      <c r="AN16" s="47"/>
      <c r="AO16" s="47"/>
      <c r="AP16" s="47"/>
      <c r="AQ16" s="47"/>
      <c r="AR16" s="60"/>
      <c r="AS16" s="52"/>
      <c r="AT16" s="52"/>
      <c r="AU16" s="52"/>
      <c r="AV16" s="56"/>
      <c r="AW16" s="56"/>
      <c r="AX16" s="56"/>
      <c r="AY16" s="52"/>
      <c r="AZ16" s="52"/>
      <c r="BA16" s="47"/>
      <c r="BB16" s="49"/>
    </row>
    <row r="17" spans="1:54" customFormat="1" ht="11.45" customHeight="1">
      <c r="A17" s="35"/>
      <c r="B17" s="47"/>
      <c r="C17" s="47"/>
      <c r="D17" s="47"/>
      <c r="E17" s="47"/>
      <c r="F17" s="47"/>
      <c r="G17" s="47"/>
      <c r="H17" s="47"/>
      <c r="I17" s="61">
        <v>0.4</v>
      </c>
      <c r="J17" s="51"/>
      <c r="K17" s="51"/>
      <c r="L17" s="47"/>
      <c r="M17" s="47"/>
      <c r="N17" s="53">
        <f>AD1</f>
        <v>0.5</v>
      </c>
      <c r="O17" s="51"/>
      <c r="P17" s="51"/>
      <c r="Q17" s="51"/>
      <c r="R17" s="51"/>
      <c r="S17" s="47"/>
      <c r="T17" s="47"/>
      <c r="U17" s="61">
        <v>0.4</v>
      </c>
      <c r="V17" s="51"/>
      <c r="W17" s="51"/>
      <c r="X17" s="47"/>
      <c r="Y17" s="47"/>
      <c r="Z17" s="47"/>
      <c r="AA17" s="47"/>
      <c r="AB17" s="47"/>
      <c r="AC17" s="47"/>
      <c r="AD17" s="47"/>
      <c r="AE17" s="47"/>
      <c r="AF17" s="47"/>
      <c r="AG17" s="58"/>
      <c r="AH17" s="47"/>
      <c r="AI17" s="47"/>
      <c r="AJ17" s="549"/>
      <c r="AK17" s="58"/>
      <c r="AL17" s="47"/>
      <c r="AM17" s="47"/>
      <c r="AN17" s="47"/>
      <c r="AO17" s="47"/>
      <c r="AP17" s="47"/>
      <c r="AQ17" s="47"/>
      <c r="AR17" s="60"/>
      <c r="AS17" s="52"/>
      <c r="AT17" s="52"/>
      <c r="AU17" s="52"/>
      <c r="AV17" s="56"/>
      <c r="AW17" s="56"/>
      <c r="AX17" s="56"/>
      <c r="AY17" s="52"/>
      <c r="AZ17" s="52"/>
      <c r="BA17" s="47"/>
      <c r="BB17" s="49"/>
    </row>
    <row r="18" spans="1:54" customFormat="1" ht="11.45" customHeight="1">
      <c r="A18" s="35"/>
      <c r="B18" s="47"/>
      <c r="C18" s="47"/>
      <c r="D18" s="47"/>
      <c r="E18" s="47"/>
      <c r="F18" s="47"/>
      <c r="G18" s="47"/>
      <c r="H18" s="47"/>
      <c r="I18" s="47"/>
      <c r="J18" s="47"/>
      <c r="K18" s="53">
        <f>AV7</f>
        <v>0.15</v>
      </c>
      <c r="L18" s="51"/>
      <c r="M18" s="51"/>
      <c r="N18" s="47"/>
      <c r="O18" s="47"/>
      <c r="P18" s="47"/>
      <c r="Q18" s="47"/>
      <c r="R18" s="47"/>
      <c r="S18" s="53">
        <f>AV7</f>
        <v>0.15</v>
      </c>
      <c r="T18" s="51"/>
      <c r="U18" s="51"/>
      <c r="V18" s="47"/>
      <c r="W18" s="47"/>
      <c r="X18" s="47"/>
      <c r="Y18" s="47"/>
      <c r="Z18" s="47"/>
      <c r="AA18" s="47"/>
      <c r="AB18" s="47"/>
      <c r="AC18" s="47"/>
      <c r="AD18" s="47"/>
      <c r="AE18" s="47"/>
      <c r="AF18" s="47"/>
      <c r="AG18" s="47"/>
      <c r="AH18" s="47"/>
      <c r="AI18" s="47"/>
      <c r="AJ18" s="47"/>
      <c r="AK18" s="47"/>
      <c r="AL18" s="47"/>
      <c r="AM18" s="47"/>
      <c r="AN18" s="47"/>
      <c r="AO18" s="47"/>
      <c r="AP18" s="47"/>
      <c r="AQ18" s="47"/>
      <c r="AR18" s="60"/>
      <c r="AS18" s="52"/>
      <c r="AT18" s="52"/>
      <c r="AU18" s="52"/>
      <c r="AV18" s="56"/>
      <c r="AW18" s="56"/>
      <c r="AX18" s="56"/>
      <c r="AY18" s="52"/>
      <c r="AZ18" s="52"/>
      <c r="BA18" s="47"/>
      <c r="BB18" s="49"/>
    </row>
    <row r="19" spans="1:54" customFormat="1" ht="11.45" customHeight="1">
      <c r="A19" s="35"/>
      <c r="B19" s="47"/>
      <c r="C19" s="47"/>
      <c r="D19" s="47"/>
      <c r="E19" s="47"/>
      <c r="F19" s="47"/>
      <c r="G19" s="47"/>
      <c r="H19" s="47"/>
      <c r="I19" s="47"/>
      <c r="J19" s="47"/>
      <c r="K19" s="47"/>
      <c r="L19" s="47"/>
      <c r="M19" s="47"/>
      <c r="N19" s="62">
        <f>I17+K18+N17+S18+U17</f>
        <v>1.6</v>
      </c>
      <c r="O19" s="51"/>
      <c r="P19" s="51"/>
      <c r="Q19" s="51"/>
      <c r="R19" s="51"/>
      <c r="S19" s="47"/>
      <c r="T19" s="47"/>
      <c r="U19" s="47"/>
      <c r="V19" s="47"/>
      <c r="W19" s="47"/>
      <c r="X19" s="47"/>
      <c r="Y19" s="47"/>
      <c r="Z19" s="47"/>
      <c r="AA19" s="47" t="s">
        <v>102</v>
      </c>
      <c r="AB19" s="47"/>
      <c r="AC19" s="47"/>
      <c r="AD19" s="149">
        <f>AV9*1000</f>
        <v>100</v>
      </c>
      <c r="AE19" s="51"/>
      <c r="AF19" s="47" t="s">
        <v>2</v>
      </c>
      <c r="AG19" s="149">
        <f>AD19</f>
        <v>100</v>
      </c>
      <c r="AH19" s="51"/>
      <c r="AI19" s="47"/>
      <c r="AJ19" s="47"/>
      <c r="AK19" s="47"/>
      <c r="AL19" s="47"/>
      <c r="AM19" s="47"/>
      <c r="AN19" s="47"/>
      <c r="AO19" s="47"/>
      <c r="AP19" s="47"/>
      <c r="AQ19" s="47"/>
      <c r="AR19" s="60"/>
      <c r="AS19" s="52"/>
      <c r="AT19" s="52"/>
      <c r="AU19" s="52"/>
      <c r="AV19" s="56"/>
      <c r="AW19" s="56"/>
      <c r="AX19" s="56"/>
      <c r="AY19" s="52"/>
      <c r="AZ19" s="52"/>
      <c r="BA19" s="47"/>
      <c r="BB19" s="49"/>
    </row>
    <row r="20" spans="1:54" customFormat="1" ht="11.45" customHeight="1">
      <c r="A20" s="35"/>
      <c r="B20" s="47"/>
      <c r="C20" s="47"/>
      <c r="D20" s="47"/>
      <c r="E20" s="47"/>
      <c r="F20" s="47"/>
      <c r="G20" s="63"/>
      <c r="H20" s="63"/>
      <c r="I20" s="63"/>
      <c r="J20" s="63"/>
      <c r="K20" s="63"/>
      <c r="L20" s="63"/>
      <c r="M20" s="63"/>
      <c r="N20" s="63"/>
      <c r="O20" s="63"/>
      <c r="P20" s="63"/>
      <c r="Q20" s="63"/>
      <c r="R20" s="63"/>
      <c r="S20" s="63"/>
      <c r="T20" s="63"/>
      <c r="U20" s="63"/>
      <c r="V20" s="63"/>
      <c r="W20" s="63"/>
      <c r="X20" s="63"/>
      <c r="Y20" s="63"/>
      <c r="Z20" s="63"/>
      <c r="AA20" s="63"/>
      <c r="AB20" s="63"/>
      <c r="AC20" s="63"/>
      <c r="AD20" s="63"/>
      <c r="AE20" s="63"/>
      <c r="AF20" s="63"/>
      <c r="AG20" s="63"/>
      <c r="AH20" s="63"/>
      <c r="AI20" s="63"/>
      <c r="AJ20" s="63"/>
      <c r="AK20" s="63"/>
      <c r="AL20" s="63"/>
      <c r="AM20" s="63"/>
      <c r="AN20" s="63"/>
      <c r="AO20" s="63"/>
      <c r="AP20" s="63"/>
      <c r="AQ20" s="63"/>
      <c r="AR20" s="64"/>
      <c r="AS20" s="63"/>
      <c r="AT20" s="63"/>
      <c r="AU20" s="63"/>
      <c r="AV20" s="65"/>
      <c r="AW20" s="65"/>
      <c r="AX20" s="65"/>
      <c r="AY20" s="52"/>
      <c r="AZ20" s="47"/>
      <c r="BA20" s="47"/>
      <c r="BB20" s="49"/>
    </row>
    <row r="21" spans="1:54" customFormat="1" ht="17.100000000000001" customHeight="1">
      <c r="A21" s="550" t="s">
        <v>54</v>
      </c>
      <c r="B21" s="551"/>
      <c r="C21" s="551"/>
      <c r="D21" s="551"/>
      <c r="E21" s="551"/>
      <c r="F21" s="551"/>
      <c r="G21" s="551"/>
      <c r="H21" s="550" t="s">
        <v>32</v>
      </c>
      <c r="I21" s="551"/>
      <c r="J21" s="551"/>
      <c r="K21" s="551"/>
      <c r="L21" s="551"/>
      <c r="M21" s="551"/>
      <c r="N21" s="551"/>
      <c r="O21" s="551"/>
      <c r="P21" s="551"/>
      <c r="Q21" s="551"/>
      <c r="R21" s="551"/>
      <c r="S21" s="551"/>
      <c r="T21" s="551"/>
      <c r="U21" s="551"/>
      <c r="V21" s="551"/>
      <c r="W21" s="551"/>
      <c r="X21" s="551"/>
      <c r="Y21" s="551"/>
      <c r="Z21" s="551"/>
      <c r="AA21" s="551"/>
      <c r="AB21" s="551"/>
      <c r="AC21" s="551"/>
      <c r="AD21" s="551"/>
      <c r="AE21" s="551"/>
      <c r="AF21" s="551"/>
      <c r="AG21" s="551"/>
      <c r="AH21" s="551"/>
      <c r="AI21" s="551"/>
      <c r="AJ21" s="551"/>
      <c r="AK21" s="551"/>
      <c r="AL21" s="551"/>
      <c r="AM21" s="551"/>
      <c r="AN21" s="551"/>
      <c r="AO21" s="551"/>
      <c r="AP21" s="551"/>
      <c r="AQ21" s="551"/>
      <c r="AR21" s="551"/>
      <c r="AS21" s="551"/>
      <c r="AT21" s="551"/>
      <c r="AU21" s="551"/>
      <c r="AV21" s="552"/>
      <c r="AW21" s="550" t="s">
        <v>40</v>
      </c>
      <c r="AX21" s="551"/>
      <c r="AY21" s="551"/>
      <c r="AZ21" s="551"/>
      <c r="BA21" s="551"/>
      <c r="BB21" s="552"/>
    </row>
    <row r="22" spans="1:54" s="74" customFormat="1" ht="14.1" customHeight="1">
      <c r="A22" s="66"/>
      <c r="B22" s="67"/>
      <c r="C22" s="67"/>
      <c r="D22" s="67"/>
      <c r="E22" s="67"/>
      <c r="F22" s="67"/>
      <c r="G22" s="68"/>
      <c r="H22" s="69"/>
      <c r="I22" s="70"/>
      <c r="J22" s="70"/>
      <c r="K22" s="70"/>
      <c r="L22" s="70"/>
      <c r="M22" s="70"/>
      <c r="N22" s="70"/>
      <c r="O22" s="70"/>
      <c r="P22" s="70"/>
      <c r="Q22" s="70"/>
      <c r="R22" s="70"/>
      <c r="S22" s="70"/>
      <c r="T22" s="70"/>
      <c r="U22" s="70"/>
      <c r="V22" s="70"/>
      <c r="W22" s="70"/>
      <c r="X22" s="70"/>
      <c r="Y22" s="70"/>
      <c r="Z22" s="70"/>
      <c r="AA22" s="70"/>
      <c r="AB22" s="70"/>
      <c r="AC22" s="70"/>
      <c r="AD22" s="70"/>
      <c r="AE22" s="71"/>
      <c r="AF22" s="72"/>
      <c r="AG22" s="72"/>
      <c r="AH22" s="70"/>
      <c r="AI22" s="70"/>
      <c r="AJ22" s="70"/>
      <c r="AK22" s="70"/>
      <c r="AL22" s="70"/>
      <c r="AM22" s="70"/>
      <c r="AN22" s="70"/>
      <c r="AO22" s="70"/>
      <c r="AP22" s="70"/>
      <c r="AQ22" s="70"/>
      <c r="AR22" s="70"/>
      <c r="AS22" s="70"/>
      <c r="AT22" s="70"/>
      <c r="AU22" s="73"/>
      <c r="AV22" s="70"/>
      <c r="AW22" s="546"/>
      <c r="AX22" s="547"/>
      <c r="AY22" s="547"/>
      <c r="AZ22" s="547"/>
      <c r="BA22" s="547"/>
      <c r="BB22" s="548"/>
    </row>
    <row r="23" spans="1:54" s="74" customFormat="1" ht="13.5" customHeight="1">
      <c r="A23" s="493" t="s">
        <v>84</v>
      </c>
      <c r="B23" s="494"/>
      <c r="C23" s="494"/>
      <c r="D23" s="494"/>
      <c r="E23" s="494"/>
      <c r="F23" s="494"/>
      <c r="G23" s="495"/>
      <c r="H23" s="540" t="s">
        <v>98</v>
      </c>
      <c r="I23" s="541"/>
      <c r="J23" s="541"/>
      <c r="K23" s="75"/>
      <c r="L23" s="75"/>
      <c r="M23" s="75"/>
      <c r="N23" s="75"/>
      <c r="O23" s="75"/>
      <c r="P23" s="75"/>
      <c r="Q23" s="75"/>
      <c r="R23" s="75"/>
      <c r="S23" s="75"/>
      <c r="T23" s="75"/>
      <c r="U23" s="75"/>
      <c r="V23" s="75"/>
      <c r="W23" s="75"/>
      <c r="X23" s="75"/>
      <c r="Y23" s="75"/>
      <c r="Z23" s="75"/>
      <c r="AA23" s="75"/>
      <c r="AB23" s="75"/>
      <c r="AC23" s="75"/>
      <c r="AD23" s="75"/>
      <c r="AE23" s="75"/>
      <c r="AF23" s="75"/>
      <c r="AG23" s="75"/>
      <c r="AH23" s="75"/>
      <c r="AI23" s="75"/>
      <c r="AJ23" s="75"/>
      <c r="AK23" s="75"/>
      <c r="AL23" s="75"/>
      <c r="AM23" s="75"/>
      <c r="AN23" s="75"/>
      <c r="AO23" s="75"/>
      <c r="AP23" s="75"/>
      <c r="AQ23" s="75"/>
      <c r="AR23" s="75"/>
      <c r="AS23" s="75"/>
      <c r="AT23" s="75"/>
      <c r="AU23" s="70"/>
      <c r="AV23" s="70"/>
      <c r="AW23" s="482"/>
      <c r="AX23" s="483"/>
      <c r="AY23" s="483"/>
      <c r="AZ23" s="483"/>
      <c r="BA23" s="483"/>
      <c r="BB23" s="484"/>
    </row>
    <row r="24" spans="1:54" s="74" customFormat="1" ht="14.1" customHeight="1">
      <c r="A24" s="493" t="s">
        <v>165</v>
      </c>
      <c r="B24" s="536"/>
      <c r="C24" s="536"/>
      <c r="D24" s="536"/>
      <c r="E24" s="536"/>
      <c r="F24" s="536"/>
      <c r="G24" s="537"/>
      <c r="H24" s="76"/>
      <c r="I24" s="75" t="s">
        <v>8</v>
      </c>
      <c r="J24" s="539">
        <f>N19</f>
        <v>1.6</v>
      </c>
      <c r="K24" s="539"/>
      <c r="L24" s="539"/>
      <c r="M24" s="76" t="s">
        <v>3</v>
      </c>
      <c r="N24" s="539">
        <f>N4</f>
        <v>2.2999999999999998</v>
      </c>
      <c r="O24" s="539"/>
      <c r="P24" s="539"/>
      <c r="Q24" s="75" t="s">
        <v>4</v>
      </c>
      <c r="R24" s="75" t="s">
        <v>9</v>
      </c>
      <c r="S24" s="497" t="s">
        <v>7</v>
      </c>
      <c r="T24" s="492"/>
      <c r="U24" s="75" t="s">
        <v>9</v>
      </c>
      <c r="V24" s="539">
        <f>AG11</f>
        <v>0.70000000000000007</v>
      </c>
      <c r="W24" s="539"/>
      <c r="X24" s="539"/>
      <c r="Y24" s="75" t="s">
        <v>9</v>
      </c>
      <c r="Z24" s="506">
        <v>1</v>
      </c>
      <c r="AA24" s="507"/>
      <c r="AB24" s="79" t="s">
        <v>15</v>
      </c>
      <c r="AC24" s="75"/>
      <c r="AD24" s="75"/>
      <c r="AE24" s="75"/>
      <c r="AF24" s="75"/>
      <c r="AG24" s="75"/>
      <c r="AH24" s="75"/>
      <c r="AI24" s="75"/>
      <c r="AJ24" s="75"/>
      <c r="AK24" s="75"/>
      <c r="AL24" s="75"/>
      <c r="AM24" s="75"/>
      <c r="AN24" s="75"/>
      <c r="AO24" s="75"/>
      <c r="AP24" s="75"/>
      <c r="AQ24" s="75"/>
      <c r="AR24" s="59"/>
      <c r="AS24" s="75"/>
      <c r="AT24" s="75"/>
      <c r="AU24" s="70" t="s">
        <v>12</v>
      </c>
      <c r="AV24" s="70"/>
      <c r="AW24" s="533">
        <f>ROUNDDOWN((J24+N24)*0.5*V24*Z24,3)</f>
        <v>1.365</v>
      </c>
      <c r="AX24" s="534"/>
      <c r="AY24" s="534"/>
      <c r="AZ24" s="534"/>
      <c r="BA24" s="534"/>
      <c r="BB24" s="535"/>
    </row>
    <row r="25" spans="1:54" s="74" customFormat="1" ht="14.1" customHeight="1">
      <c r="A25" s="493"/>
      <c r="B25" s="536"/>
      <c r="C25" s="536"/>
      <c r="D25" s="536"/>
      <c r="E25" s="536"/>
      <c r="F25" s="536"/>
      <c r="G25" s="537"/>
      <c r="H25" s="76"/>
      <c r="I25" s="75"/>
      <c r="J25" s="539"/>
      <c r="K25" s="539"/>
      <c r="L25" s="539"/>
      <c r="M25" s="76"/>
      <c r="N25" s="539"/>
      <c r="O25" s="539"/>
      <c r="P25" s="539"/>
      <c r="Q25" s="75"/>
      <c r="R25" s="75"/>
      <c r="S25" s="497"/>
      <c r="T25" s="492"/>
      <c r="U25" s="75"/>
      <c r="V25" s="539"/>
      <c r="W25" s="539"/>
      <c r="X25" s="539"/>
      <c r="Y25" s="75"/>
      <c r="Z25" s="506"/>
      <c r="AA25" s="507"/>
      <c r="AB25" s="79"/>
      <c r="AC25" s="75"/>
      <c r="AD25" s="75"/>
      <c r="AE25" s="75"/>
      <c r="AF25" s="75"/>
      <c r="AG25" s="75"/>
      <c r="AH25" s="75"/>
      <c r="AI25" s="75"/>
      <c r="AJ25" s="75"/>
      <c r="AK25" s="75"/>
      <c r="AL25" s="75"/>
      <c r="AM25" s="75"/>
      <c r="AN25" s="75"/>
      <c r="AO25" s="75"/>
      <c r="AP25" s="75"/>
      <c r="AQ25" s="75"/>
      <c r="AR25" s="75"/>
      <c r="AS25" s="75"/>
      <c r="AT25" s="75"/>
      <c r="AU25" s="70"/>
      <c r="AV25" s="70"/>
      <c r="AW25" s="533"/>
      <c r="AX25" s="534"/>
      <c r="AY25" s="534"/>
      <c r="AZ25" s="534"/>
      <c r="BA25" s="534"/>
      <c r="BB25" s="535"/>
    </row>
    <row r="26" spans="1:54" s="74" customFormat="1" ht="14.1" customHeight="1">
      <c r="A26" s="493" t="s">
        <v>85</v>
      </c>
      <c r="B26" s="494"/>
      <c r="C26" s="494"/>
      <c r="D26" s="494"/>
      <c r="E26" s="494"/>
      <c r="F26" s="494"/>
      <c r="G26" s="495"/>
      <c r="H26" s="69"/>
      <c r="I26" s="70"/>
      <c r="J26" s="70"/>
      <c r="K26" s="70"/>
      <c r="L26" s="70"/>
      <c r="M26" s="70"/>
      <c r="N26" s="70"/>
      <c r="O26" s="70"/>
      <c r="P26" s="80"/>
      <c r="Q26" s="70"/>
      <c r="R26" s="81"/>
      <c r="S26" s="70"/>
      <c r="T26" s="70"/>
      <c r="U26" s="70"/>
      <c r="V26" s="70"/>
      <c r="W26" s="70"/>
      <c r="X26" s="70"/>
      <c r="Y26" s="70"/>
      <c r="Z26" s="70"/>
      <c r="AA26" s="70"/>
      <c r="AB26" s="70"/>
      <c r="AC26" s="70"/>
      <c r="AD26" s="70"/>
      <c r="AE26" s="71"/>
      <c r="AF26" s="72"/>
      <c r="AG26" s="72"/>
      <c r="AH26" s="70"/>
      <c r="AI26" s="70"/>
      <c r="AJ26" s="70"/>
      <c r="AK26" s="70"/>
      <c r="AL26" s="70"/>
      <c r="AM26" s="70"/>
      <c r="AN26" s="70"/>
      <c r="AO26" s="82"/>
      <c r="AP26" s="83"/>
      <c r="AQ26" s="83"/>
      <c r="AR26" s="70"/>
      <c r="AS26" s="70"/>
      <c r="AT26" s="70"/>
      <c r="AU26" s="70"/>
      <c r="AV26" s="70"/>
      <c r="AW26" s="482"/>
      <c r="AX26" s="483"/>
      <c r="AY26" s="483"/>
      <c r="AZ26" s="483"/>
      <c r="BA26" s="483"/>
      <c r="BB26" s="484"/>
    </row>
    <row r="27" spans="1:54" s="74" customFormat="1" ht="14.1" customHeight="1">
      <c r="A27" s="66"/>
      <c r="B27" s="67"/>
      <c r="C27" s="494" t="s">
        <v>86</v>
      </c>
      <c r="D27" s="494"/>
      <c r="E27" s="494"/>
      <c r="F27" s="494"/>
      <c r="G27" s="495"/>
      <c r="H27" s="69"/>
      <c r="I27" s="70"/>
      <c r="J27" s="538">
        <f>AW24+AW25</f>
        <v>1.365</v>
      </c>
      <c r="K27" s="538"/>
      <c r="L27" s="538"/>
      <c r="M27" s="538"/>
      <c r="N27" s="84" t="s">
        <v>33</v>
      </c>
      <c r="O27" s="538">
        <f>AW29</f>
        <v>0.79500000000000004</v>
      </c>
      <c r="P27" s="538"/>
      <c r="Q27" s="538"/>
      <c r="R27" s="538"/>
      <c r="S27" s="70"/>
      <c r="T27" s="85"/>
      <c r="U27" s="75"/>
      <c r="V27" s="75"/>
      <c r="W27" s="75"/>
      <c r="X27" s="70"/>
      <c r="Y27" s="86"/>
      <c r="Z27" s="70"/>
      <c r="AA27" s="70"/>
      <c r="AB27" s="70"/>
      <c r="AC27" s="86"/>
      <c r="AD27" s="70"/>
      <c r="AE27" s="70"/>
      <c r="AF27" s="72"/>
      <c r="AG27" s="72"/>
      <c r="AH27" s="72"/>
      <c r="AI27" s="72"/>
      <c r="AJ27" s="70"/>
      <c r="AK27" s="70"/>
      <c r="AL27" s="86"/>
      <c r="AM27" s="70"/>
      <c r="AN27" s="70"/>
      <c r="AO27" s="82"/>
      <c r="AP27" s="83"/>
      <c r="AQ27" s="83"/>
      <c r="AR27" s="70"/>
      <c r="AS27" s="70"/>
      <c r="AT27" s="70"/>
      <c r="AU27" s="73" t="s">
        <v>12</v>
      </c>
      <c r="AV27" s="70"/>
      <c r="AW27" s="533">
        <f>J27-O27</f>
        <v>0.56999999999999995</v>
      </c>
      <c r="AX27" s="534"/>
      <c r="AY27" s="534"/>
      <c r="AZ27" s="534"/>
      <c r="BA27" s="534"/>
      <c r="BB27" s="535"/>
    </row>
    <row r="28" spans="1:54" s="74" customFormat="1" ht="14.1" customHeight="1">
      <c r="A28" s="66"/>
      <c r="B28" s="67"/>
      <c r="C28" s="67"/>
      <c r="D28" s="67"/>
      <c r="E28" s="67"/>
      <c r="F28" s="67"/>
      <c r="G28" s="68"/>
      <c r="H28" s="69"/>
      <c r="I28" s="70"/>
      <c r="J28" s="70"/>
      <c r="K28" s="70"/>
      <c r="L28" s="70"/>
      <c r="M28" s="72"/>
      <c r="N28" s="72"/>
      <c r="O28" s="70"/>
      <c r="P28" s="87"/>
      <c r="Q28" s="87"/>
      <c r="R28" s="87"/>
      <c r="S28" s="73"/>
      <c r="T28" s="85"/>
      <c r="U28" s="86"/>
      <c r="V28" s="86"/>
      <c r="W28" s="86"/>
      <c r="X28" s="86"/>
      <c r="Y28" s="86"/>
      <c r="Z28" s="70"/>
      <c r="AA28" s="70"/>
      <c r="AB28" s="70"/>
      <c r="AC28" s="70"/>
      <c r="AD28" s="70"/>
      <c r="AE28" s="71"/>
      <c r="AF28" s="72"/>
      <c r="AG28" s="72"/>
      <c r="AH28" s="70"/>
      <c r="AI28" s="70"/>
      <c r="AJ28" s="70"/>
      <c r="AK28" s="70"/>
      <c r="AL28" s="86"/>
      <c r="AM28" s="70"/>
      <c r="AN28" s="70"/>
      <c r="AO28" s="82"/>
      <c r="AP28" s="83"/>
      <c r="AQ28" s="83"/>
      <c r="AR28" s="70"/>
      <c r="AS28" s="70"/>
      <c r="AT28" s="70"/>
      <c r="AU28" s="73"/>
      <c r="AV28" s="70"/>
      <c r="AW28" s="533"/>
      <c r="AX28" s="534"/>
      <c r="AY28" s="534"/>
      <c r="AZ28" s="534"/>
      <c r="BA28" s="534"/>
      <c r="BB28" s="535"/>
    </row>
    <row r="29" spans="1:54" s="74" customFormat="1" ht="14.1" customHeight="1">
      <c r="A29" s="493" t="s">
        <v>100</v>
      </c>
      <c r="B29" s="494"/>
      <c r="C29" s="494"/>
      <c r="D29" s="494"/>
      <c r="E29" s="494"/>
      <c r="F29" s="494"/>
      <c r="G29" s="495"/>
      <c r="H29" s="69"/>
      <c r="I29" s="75" t="s">
        <v>72</v>
      </c>
      <c r="J29" s="539">
        <f>I17</f>
        <v>0.4</v>
      </c>
      <c r="K29" s="539"/>
      <c r="L29" s="539"/>
      <c r="M29" s="76" t="s">
        <v>3</v>
      </c>
      <c r="N29" s="539">
        <f>F6</f>
        <v>0.75</v>
      </c>
      <c r="O29" s="539"/>
      <c r="P29" s="539"/>
      <c r="Q29" s="75" t="s">
        <v>4</v>
      </c>
      <c r="R29" s="75" t="s">
        <v>9</v>
      </c>
      <c r="S29" s="497" t="s">
        <v>7</v>
      </c>
      <c r="T29" s="492"/>
      <c r="U29" s="75" t="s">
        <v>9</v>
      </c>
      <c r="V29" s="539">
        <f>AG11</f>
        <v>0.70000000000000007</v>
      </c>
      <c r="W29" s="539"/>
      <c r="X29" s="539"/>
      <c r="Y29" s="75" t="s">
        <v>9</v>
      </c>
      <c r="Z29" s="70">
        <v>2</v>
      </c>
      <c r="AA29" s="509" t="s">
        <v>44</v>
      </c>
      <c r="AB29" s="509"/>
      <c r="AC29" s="75" t="s">
        <v>33</v>
      </c>
      <c r="AD29" s="166" t="s">
        <v>8</v>
      </c>
      <c r="AE29" s="539">
        <f>AJ16</f>
        <v>0.05</v>
      </c>
      <c r="AF29" s="539"/>
      <c r="AG29" s="539"/>
      <c r="AH29" s="75" t="s">
        <v>9</v>
      </c>
      <c r="AI29" s="539">
        <v>0.1</v>
      </c>
      <c r="AJ29" s="539"/>
      <c r="AK29" s="539"/>
      <c r="AL29" s="167" t="s">
        <v>4</v>
      </c>
      <c r="AM29" s="75" t="s">
        <v>9</v>
      </c>
      <c r="AN29" s="70">
        <v>2</v>
      </c>
      <c r="AO29" s="509" t="s">
        <v>44</v>
      </c>
      <c r="AP29" s="509"/>
      <c r="AQ29" s="75" t="s">
        <v>60</v>
      </c>
      <c r="AR29" s="75" t="s">
        <v>9</v>
      </c>
      <c r="AS29" s="506">
        <v>1</v>
      </c>
      <c r="AT29" s="507"/>
      <c r="AU29" s="79" t="s">
        <v>15</v>
      </c>
      <c r="AV29" s="70" t="s">
        <v>12</v>
      </c>
      <c r="AW29" s="533">
        <f>((J29+N29)*0.5*V29*Z29-(AE29*AI29)*AN29)*AS29</f>
        <v>0.79500000000000004</v>
      </c>
      <c r="AX29" s="534"/>
      <c r="AY29" s="534"/>
      <c r="AZ29" s="534"/>
      <c r="BA29" s="534"/>
      <c r="BB29" s="535"/>
    </row>
    <row r="30" spans="1:54" s="74" customFormat="1" ht="14.1" customHeight="1">
      <c r="A30" s="66"/>
      <c r="B30" s="67"/>
      <c r="C30" s="67"/>
      <c r="D30" s="67"/>
      <c r="E30" s="67"/>
      <c r="F30" s="67"/>
      <c r="G30" s="68"/>
      <c r="H30" s="70"/>
      <c r="I30" s="70"/>
      <c r="J30" s="70"/>
      <c r="K30" s="70"/>
      <c r="L30" s="70"/>
      <c r="M30" s="70"/>
      <c r="N30" s="70"/>
      <c r="O30" s="70"/>
      <c r="P30" s="80"/>
      <c r="Q30" s="70"/>
      <c r="R30" s="81"/>
      <c r="S30" s="70"/>
      <c r="T30" s="70"/>
      <c r="U30" s="70"/>
      <c r="V30" s="70"/>
      <c r="W30" s="70"/>
      <c r="X30" s="70"/>
      <c r="Y30" s="70"/>
      <c r="Z30" s="70"/>
      <c r="AA30" s="70"/>
      <c r="AB30" s="70"/>
      <c r="AC30" s="70"/>
      <c r="AD30" s="70"/>
      <c r="AE30" s="71"/>
      <c r="AF30" s="72"/>
      <c r="AG30" s="72"/>
      <c r="AH30" s="70"/>
      <c r="AI30" s="70"/>
      <c r="AJ30" s="70"/>
      <c r="AK30" s="70"/>
      <c r="AL30" s="70"/>
      <c r="AM30" s="70"/>
      <c r="AN30" s="70"/>
      <c r="AO30" s="82"/>
      <c r="AP30" s="83"/>
      <c r="AQ30" s="83"/>
      <c r="AR30" s="70"/>
      <c r="AS30" s="70"/>
      <c r="AT30" s="70"/>
      <c r="AU30" s="70"/>
      <c r="AV30" s="70"/>
      <c r="AW30" s="482"/>
      <c r="AX30" s="483"/>
      <c r="AY30" s="483"/>
      <c r="AZ30" s="483"/>
      <c r="BA30" s="483"/>
      <c r="BB30" s="484"/>
    </row>
    <row r="31" spans="1:54" s="74" customFormat="1" ht="14.1" customHeight="1">
      <c r="A31" s="493" t="s">
        <v>83</v>
      </c>
      <c r="B31" s="494"/>
      <c r="C31" s="494"/>
      <c r="D31" s="494"/>
      <c r="E31" s="494"/>
      <c r="F31" s="494"/>
      <c r="G31" s="495"/>
      <c r="H31" s="491" t="s">
        <v>74</v>
      </c>
      <c r="I31" s="492"/>
      <c r="J31" s="492"/>
      <c r="K31" s="492"/>
      <c r="L31" s="70"/>
      <c r="M31" s="70"/>
      <c r="N31" s="70"/>
      <c r="O31" s="70"/>
      <c r="P31" s="70"/>
      <c r="Q31" s="70"/>
      <c r="R31" s="70"/>
      <c r="S31" s="70"/>
      <c r="T31" s="70"/>
      <c r="U31" s="70"/>
      <c r="V31" s="70"/>
      <c r="W31" s="70"/>
      <c r="X31" s="70"/>
      <c r="Y31" s="70"/>
      <c r="Z31" s="70"/>
      <c r="AA31" s="70"/>
      <c r="AB31" s="82"/>
      <c r="AC31" s="88"/>
      <c r="AD31" s="82"/>
      <c r="AE31" s="82"/>
      <c r="AF31" s="82"/>
      <c r="AG31" s="82"/>
      <c r="AH31" s="82"/>
      <c r="AI31" s="82"/>
      <c r="AJ31" s="82"/>
      <c r="AK31" s="82"/>
      <c r="AL31" s="82"/>
      <c r="AM31" s="82"/>
      <c r="AN31" s="82"/>
      <c r="AO31" s="82"/>
      <c r="AP31" s="83"/>
      <c r="AQ31" s="83"/>
      <c r="AR31" s="70"/>
      <c r="AS31" s="70"/>
      <c r="AT31" s="70"/>
      <c r="AU31" s="70"/>
      <c r="AV31" s="70"/>
      <c r="AW31" s="482"/>
      <c r="AX31" s="483"/>
      <c r="AY31" s="483"/>
      <c r="AZ31" s="483"/>
      <c r="BA31" s="483"/>
      <c r="BB31" s="484"/>
    </row>
    <row r="32" spans="1:54" s="74" customFormat="1" ht="14.1" customHeight="1">
      <c r="A32" s="521" t="s">
        <v>170</v>
      </c>
      <c r="B32" s="510"/>
      <c r="C32" s="510"/>
      <c r="D32" s="510"/>
      <c r="E32" s="510"/>
      <c r="F32" s="510"/>
      <c r="G32" s="511"/>
      <c r="H32" s="491" t="s">
        <v>151</v>
      </c>
      <c r="I32" s="492"/>
      <c r="J32" s="492"/>
      <c r="K32" s="492"/>
      <c r="L32" s="492"/>
      <c r="M32" s="86" t="s">
        <v>72</v>
      </c>
      <c r="N32" s="496">
        <f>AV6</f>
        <v>0.15</v>
      </c>
      <c r="O32" s="492"/>
      <c r="P32" s="492"/>
      <c r="Q32" s="86" t="s">
        <v>3</v>
      </c>
      <c r="R32" s="496">
        <f>(AV6+AV9)</f>
        <v>0.25</v>
      </c>
      <c r="S32" s="492"/>
      <c r="T32" s="492"/>
      <c r="U32" s="70" t="s">
        <v>4</v>
      </c>
      <c r="V32" s="70" t="s">
        <v>9</v>
      </c>
      <c r="W32" s="497" t="s">
        <v>7</v>
      </c>
      <c r="X32" s="492"/>
      <c r="Y32" s="72" t="s">
        <v>9</v>
      </c>
      <c r="Z32" s="496">
        <f>AV9</f>
        <v>0.1</v>
      </c>
      <c r="AA32" s="496"/>
      <c r="AB32" s="496"/>
      <c r="AC32" s="72" t="s">
        <v>9</v>
      </c>
      <c r="AD32" s="70">
        <v>2</v>
      </c>
      <c r="AE32" s="509" t="s">
        <v>44</v>
      </c>
      <c r="AF32" s="509"/>
      <c r="AG32" s="72" t="s">
        <v>3</v>
      </c>
      <c r="AH32" s="94" t="s">
        <v>8</v>
      </c>
      <c r="AI32" s="496">
        <f>AV6</f>
        <v>0.15</v>
      </c>
      <c r="AJ32" s="492"/>
      <c r="AK32" s="492"/>
      <c r="AL32" s="72" t="s">
        <v>9</v>
      </c>
      <c r="AM32" s="496">
        <f>AV5-AV9</f>
        <v>0.4</v>
      </c>
      <c r="AN32" s="492"/>
      <c r="AO32" s="492"/>
      <c r="AP32" s="89" t="s">
        <v>4</v>
      </c>
      <c r="AQ32" s="75" t="s">
        <v>9</v>
      </c>
      <c r="AR32" s="70">
        <v>2</v>
      </c>
      <c r="AS32" s="509" t="s">
        <v>44</v>
      </c>
      <c r="AT32" s="509"/>
      <c r="AU32" s="73" t="s">
        <v>12</v>
      </c>
      <c r="AV32" s="70"/>
      <c r="AW32" s="533">
        <f>ROUNDDOWN(((N32+R32)/2*Z32*AD32)+(AI32*AM32*AR32),3)</f>
        <v>0.16</v>
      </c>
      <c r="AX32" s="534"/>
      <c r="AY32" s="534"/>
      <c r="AZ32" s="534"/>
      <c r="BA32" s="534"/>
      <c r="BB32" s="535"/>
    </row>
    <row r="33" spans="1:54" s="74" customFormat="1" ht="14.1" customHeight="1">
      <c r="A33" s="66"/>
      <c r="B33" s="67"/>
      <c r="C33" s="67"/>
      <c r="D33" s="67"/>
      <c r="E33" s="67"/>
      <c r="F33" s="67"/>
      <c r="G33" s="68"/>
      <c r="H33" s="70"/>
      <c r="I33" s="70"/>
      <c r="J33" s="70"/>
      <c r="K33" s="70"/>
      <c r="L33" s="86"/>
      <c r="M33" s="75"/>
      <c r="N33" s="94"/>
      <c r="O33" s="496"/>
      <c r="P33" s="492"/>
      <c r="Q33" s="492"/>
      <c r="R33" s="72"/>
      <c r="S33" s="496"/>
      <c r="T33" s="492"/>
      <c r="U33" s="492"/>
      <c r="V33" s="89"/>
      <c r="W33" s="97"/>
      <c r="X33" s="97"/>
      <c r="Y33" s="89"/>
      <c r="Z33" s="72"/>
      <c r="AA33" s="70"/>
      <c r="AB33" s="87"/>
      <c r="AC33" s="87"/>
      <c r="AD33" s="87"/>
      <c r="AE33" s="73"/>
      <c r="AF33" s="85"/>
      <c r="AG33" s="72"/>
      <c r="AH33" s="70"/>
      <c r="AI33" s="70"/>
      <c r="AJ33" s="70"/>
      <c r="AK33" s="70"/>
      <c r="AL33" s="70"/>
      <c r="AM33" s="70"/>
      <c r="AN33" s="70"/>
      <c r="AO33" s="82"/>
      <c r="AP33" s="83"/>
      <c r="AQ33" s="83"/>
      <c r="AR33" s="70"/>
      <c r="AS33" s="70"/>
      <c r="AT33" s="70"/>
      <c r="AU33" s="73"/>
      <c r="AV33" s="70"/>
      <c r="AW33" s="533"/>
      <c r="AX33" s="534"/>
      <c r="AY33" s="534"/>
      <c r="AZ33" s="534"/>
      <c r="BA33" s="534"/>
      <c r="BB33" s="535"/>
    </row>
    <row r="34" spans="1:54" s="74" customFormat="1" ht="14.1" customHeight="1">
      <c r="A34" s="66"/>
      <c r="B34" s="67"/>
      <c r="C34" s="67"/>
      <c r="D34" s="67"/>
      <c r="E34" s="67"/>
      <c r="F34" s="67"/>
      <c r="G34" s="68"/>
      <c r="H34" s="491" t="s">
        <v>99</v>
      </c>
      <c r="I34" s="492"/>
      <c r="J34" s="492"/>
      <c r="K34" s="492"/>
      <c r="L34" s="492"/>
      <c r="M34" s="86" t="s">
        <v>8</v>
      </c>
      <c r="N34" s="508">
        <f>K18+N17+S18</f>
        <v>0.8</v>
      </c>
      <c r="O34" s="508"/>
      <c r="P34" s="508"/>
      <c r="Q34" s="86" t="s">
        <v>9</v>
      </c>
      <c r="R34" s="496">
        <f>AJ13</f>
        <v>0.15</v>
      </c>
      <c r="S34" s="492"/>
      <c r="T34" s="492"/>
      <c r="U34" s="70" t="s">
        <v>4</v>
      </c>
      <c r="V34" s="75" t="s">
        <v>9</v>
      </c>
      <c r="W34" s="506">
        <v>1</v>
      </c>
      <c r="X34" s="507"/>
      <c r="Y34" s="79" t="s">
        <v>15</v>
      </c>
      <c r="Z34" s="72"/>
      <c r="AA34" s="70"/>
      <c r="AB34" s="87"/>
      <c r="AC34" s="87"/>
      <c r="AD34" s="87"/>
      <c r="AE34" s="73"/>
      <c r="AF34" s="85"/>
      <c r="AG34" s="72"/>
      <c r="AH34" s="70"/>
      <c r="AI34" s="70"/>
      <c r="AJ34" s="70"/>
      <c r="AK34" s="70"/>
      <c r="AL34" s="70"/>
      <c r="AM34" s="70"/>
      <c r="AN34" s="70"/>
      <c r="AO34" s="82"/>
      <c r="AP34" s="83"/>
      <c r="AQ34" s="83"/>
      <c r="AR34" s="70"/>
      <c r="AS34" s="70"/>
      <c r="AT34" s="70"/>
      <c r="AU34" s="73" t="s">
        <v>12</v>
      </c>
      <c r="AV34" s="70"/>
      <c r="AW34" s="533">
        <f>ROUNDDOWN((N34*R34)*W34,3)</f>
        <v>0.12</v>
      </c>
      <c r="AX34" s="534"/>
      <c r="AY34" s="534"/>
      <c r="AZ34" s="534"/>
      <c r="BA34" s="534"/>
      <c r="BB34" s="535"/>
    </row>
    <row r="35" spans="1:54" s="74" customFormat="1" ht="14.1" customHeight="1">
      <c r="A35" s="66"/>
      <c r="B35" s="67"/>
      <c r="C35" s="67"/>
      <c r="D35" s="67"/>
      <c r="E35" s="67"/>
      <c r="F35" s="67"/>
      <c r="G35" s="68"/>
      <c r="H35" s="69"/>
      <c r="I35" s="70"/>
      <c r="J35" s="70"/>
      <c r="K35" s="70"/>
      <c r="L35" s="70"/>
      <c r="M35" s="86"/>
      <c r="N35" s="86"/>
      <c r="O35" s="86"/>
      <c r="P35" s="86"/>
      <c r="Q35" s="86"/>
      <c r="R35" s="72"/>
      <c r="S35" s="70"/>
      <c r="T35" s="70"/>
      <c r="U35" s="70"/>
      <c r="V35" s="75"/>
      <c r="W35" s="77"/>
      <c r="X35" s="78"/>
      <c r="Y35" s="79"/>
      <c r="Z35" s="72"/>
      <c r="AA35" s="70"/>
      <c r="AB35" s="87"/>
      <c r="AC35" s="87"/>
      <c r="AD35" s="87"/>
      <c r="AE35" s="73"/>
      <c r="AF35" s="85"/>
      <c r="AG35" s="72"/>
      <c r="AH35" s="70"/>
      <c r="AI35" s="70"/>
      <c r="AJ35" s="70"/>
      <c r="AK35" s="70"/>
      <c r="AL35" s="70"/>
      <c r="AM35" s="70"/>
      <c r="AN35" s="70"/>
      <c r="AO35" s="82"/>
      <c r="AP35" s="83"/>
      <c r="AQ35" s="83"/>
      <c r="AR35" s="70"/>
      <c r="AS35" s="70"/>
      <c r="AT35" s="90" t="s">
        <v>64</v>
      </c>
      <c r="AU35" s="90" t="s">
        <v>4</v>
      </c>
      <c r="AV35" s="90"/>
      <c r="AW35" s="530">
        <f>AW34+AW32</f>
        <v>0.28000000000000003</v>
      </c>
      <c r="AX35" s="531"/>
      <c r="AY35" s="531"/>
      <c r="AZ35" s="531"/>
      <c r="BA35" s="531"/>
      <c r="BB35" s="532"/>
    </row>
    <row r="36" spans="1:54" s="74" customFormat="1" ht="17.100000000000001" customHeight="1">
      <c r="A36" s="66"/>
      <c r="B36" s="67"/>
      <c r="C36" s="67"/>
      <c r="D36" s="67"/>
      <c r="E36" s="67"/>
      <c r="F36" s="67"/>
      <c r="G36" s="68"/>
      <c r="H36" s="491" t="s">
        <v>78</v>
      </c>
      <c r="I36" s="492"/>
      <c r="J36" s="492"/>
      <c r="K36" s="492"/>
      <c r="L36" s="70"/>
      <c r="M36" s="70"/>
      <c r="N36" s="70"/>
      <c r="O36" s="70"/>
      <c r="P36" s="70"/>
      <c r="Q36" s="70"/>
      <c r="R36" s="70"/>
      <c r="S36" s="70"/>
      <c r="T36" s="70"/>
      <c r="U36" s="70"/>
      <c r="V36" s="70"/>
      <c r="W36" s="91"/>
      <c r="X36" s="91"/>
      <c r="Y36" s="91"/>
      <c r="Z36" s="91"/>
      <c r="AA36" s="70"/>
      <c r="AB36" s="70"/>
      <c r="AC36" s="70"/>
      <c r="AD36" s="70"/>
      <c r="AE36" s="70"/>
      <c r="AF36" s="70"/>
      <c r="AG36" s="70"/>
      <c r="AH36" s="70"/>
      <c r="AI36" s="70"/>
      <c r="AJ36" s="70"/>
      <c r="AK36" s="70"/>
      <c r="AL36" s="70"/>
      <c r="AM36" s="70"/>
      <c r="AN36" s="70"/>
      <c r="AO36" s="70"/>
      <c r="AP36" s="70"/>
      <c r="AQ36" s="70"/>
      <c r="AR36" s="70"/>
      <c r="AS36" s="70"/>
      <c r="AT36" s="70"/>
      <c r="AU36" s="70"/>
      <c r="AV36" s="92"/>
      <c r="AW36" s="533"/>
      <c r="AX36" s="534"/>
      <c r="AY36" s="534"/>
      <c r="AZ36" s="534"/>
      <c r="BA36" s="534"/>
      <c r="BB36" s="535"/>
    </row>
    <row r="37" spans="1:54" s="74" customFormat="1" ht="14.1" customHeight="1">
      <c r="A37" s="521" t="s">
        <v>166</v>
      </c>
      <c r="B37" s="510"/>
      <c r="C37" s="510"/>
      <c r="D37" s="510"/>
      <c r="E37" s="510"/>
      <c r="F37" s="510"/>
      <c r="G37" s="511"/>
      <c r="H37" s="491" t="s">
        <v>96</v>
      </c>
      <c r="I37" s="492"/>
      <c r="J37" s="492"/>
      <c r="K37" s="492"/>
      <c r="L37" s="492"/>
      <c r="M37" s="70" t="s">
        <v>8</v>
      </c>
      <c r="N37" s="508">
        <f>AV4+AV7*2+0.2</f>
        <v>1</v>
      </c>
      <c r="O37" s="508"/>
      <c r="P37" s="508"/>
      <c r="Q37" s="70" t="s">
        <v>9</v>
      </c>
      <c r="R37" s="496">
        <f>AJ16</f>
        <v>0.05</v>
      </c>
      <c r="S37" s="496"/>
      <c r="T37" s="496"/>
      <c r="U37" s="86" t="s">
        <v>4</v>
      </c>
      <c r="V37" s="75" t="s">
        <v>9</v>
      </c>
      <c r="W37" s="506">
        <v>1</v>
      </c>
      <c r="X37" s="507"/>
      <c r="Y37" s="79" t="s">
        <v>15</v>
      </c>
      <c r="Z37" s="72"/>
      <c r="AA37" s="70"/>
      <c r="AB37" s="70"/>
      <c r="AC37" s="73"/>
      <c r="AD37" s="70"/>
      <c r="AE37" s="70"/>
      <c r="AF37" s="72"/>
      <c r="AG37" s="72"/>
      <c r="AH37" s="72"/>
      <c r="AI37" s="70"/>
      <c r="AJ37" s="70"/>
      <c r="AK37" s="70"/>
      <c r="AL37" s="70"/>
      <c r="AM37" s="70"/>
      <c r="AN37" s="70"/>
      <c r="AO37" s="82"/>
      <c r="AP37" s="83"/>
      <c r="AQ37" s="83"/>
      <c r="AR37" s="70"/>
      <c r="AS37" s="70"/>
      <c r="AT37" s="70"/>
      <c r="AU37" s="73" t="s">
        <v>12</v>
      </c>
      <c r="AV37" s="70"/>
      <c r="AW37" s="533">
        <f>ROUNDDOWN((N37*R37)*W37,3)</f>
        <v>0.05</v>
      </c>
      <c r="AX37" s="534"/>
      <c r="AY37" s="534"/>
      <c r="AZ37" s="534"/>
      <c r="BA37" s="534"/>
      <c r="BB37" s="535"/>
    </row>
    <row r="38" spans="1:54" s="74" customFormat="1" ht="14.1" customHeight="1">
      <c r="A38" s="66"/>
      <c r="B38" s="67"/>
      <c r="C38" s="67"/>
      <c r="D38" s="67"/>
      <c r="E38" s="67"/>
      <c r="F38" s="67"/>
      <c r="G38" s="68"/>
      <c r="H38" s="69"/>
      <c r="I38" s="70"/>
      <c r="J38" s="70"/>
      <c r="K38" s="70"/>
      <c r="L38" s="86"/>
      <c r="M38" s="70"/>
      <c r="N38" s="70"/>
      <c r="O38" s="70"/>
      <c r="P38" s="86"/>
      <c r="Q38" s="70"/>
      <c r="R38" s="70"/>
      <c r="S38" s="70"/>
      <c r="T38" s="70"/>
      <c r="U38" s="70"/>
      <c r="V38" s="70"/>
      <c r="W38" s="70"/>
      <c r="X38" s="70"/>
      <c r="Y38" s="70"/>
      <c r="Z38" s="70"/>
      <c r="AA38" s="70"/>
      <c r="AB38" s="70"/>
      <c r="AC38" s="70"/>
      <c r="AD38" s="70"/>
      <c r="AE38" s="71"/>
      <c r="AF38" s="72"/>
      <c r="AG38" s="72"/>
      <c r="AH38" s="70"/>
      <c r="AI38" s="70"/>
      <c r="AJ38" s="70"/>
      <c r="AK38" s="70"/>
      <c r="AL38" s="70"/>
      <c r="AM38" s="70"/>
      <c r="AN38" s="70"/>
      <c r="AO38" s="70"/>
      <c r="AP38" s="70"/>
      <c r="AQ38" s="70"/>
      <c r="AR38" s="70"/>
      <c r="AS38" s="70"/>
      <c r="AT38" s="70"/>
      <c r="AU38" s="73"/>
      <c r="AV38" s="70"/>
      <c r="AW38" s="482"/>
      <c r="AX38" s="483"/>
      <c r="AY38" s="483"/>
      <c r="AZ38" s="483"/>
      <c r="BA38" s="483"/>
      <c r="BB38" s="484"/>
    </row>
    <row r="39" spans="1:54" s="74" customFormat="1" ht="14.1" customHeight="1">
      <c r="A39" s="515" t="s">
        <v>158</v>
      </c>
      <c r="B39" s="516"/>
      <c r="C39" s="516"/>
      <c r="D39" s="516"/>
      <c r="E39" s="516"/>
      <c r="F39" s="516"/>
      <c r="G39" s="517"/>
      <c r="H39" s="154"/>
      <c r="I39" s="155"/>
      <c r="J39" s="155"/>
      <c r="K39" s="155"/>
      <c r="L39" s="156"/>
      <c r="M39" s="156"/>
      <c r="N39" s="156"/>
      <c r="O39" s="156"/>
      <c r="P39" s="156"/>
      <c r="Q39" s="156"/>
      <c r="R39" s="156"/>
      <c r="S39" s="155"/>
      <c r="T39" s="156"/>
      <c r="U39" s="156"/>
      <c r="V39" s="156"/>
      <c r="W39" s="155"/>
      <c r="X39" s="156"/>
      <c r="Y39" s="155"/>
      <c r="Z39" s="155"/>
      <c r="AA39" s="155"/>
      <c r="AB39" s="155"/>
      <c r="AC39" s="157"/>
      <c r="AD39" s="155"/>
      <c r="AE39" s="155"/>
      <c r="AF39" s="158"/>
      <c r="AG39" s="158"/>
      <c r="AH39" s="158"/>
      <c r="AI39" s="155"/>
      <c r="AJ39" s="155"/>
      <c r="AK39" s="155"/>
      <c r="AL39" s="155"/>
      <c r="AM39" s="155"/>
      <c r="AN39" s="155"/>
      <c r="AO39" s="159"/>
      <c r="AP39" s="160"/>
      <c r="AQ39" s="160"/>
      <c r="AR39" s="155"/>
      <c r="AS39" s="155"/>
      <c r="AT39" s="155"/>
      <c r="AU39" s="157"/>
      <c r="AV39" s="155"/>
      <c r="AW39" s="518"/>
      <c r="AX39" s="519"/>
      <c r="AY39" s="519"/>
      <c r="AZ39" s="519"/>
      <c r="BA39" s="519"/>
      <c r="BB39" s="520"/>
    </row>
    <row r="40" spans="1:54" s="74" customFormat="1" ht="14.1" customHeight="1">
      <c r="A40" s="152"/>
      <c r="B40" s="153"/>
      <c r="C40" s="516" t="s">
        <v>93</v>
      </c>
      <c r="D40" s="516"/>
      <c r="E40" s="516"/>
      <c r="F40" s="516"/>
      <c r="G40" s="517"/>
      <c r="H40" s="155"/>
      <c r="I40" s="155" t="s">
        <v>87</v>
      </c>
      <c r="J40" s="527">
        <v>5.19</v>
      </c>
      <c r="K40" s="527"/>
      <c r="L40" s="527"/>
      <c r="M40" s="527"/>
      <c r="N40" s="156" t="s">
        <v>9</v>
      </c>
      <c r="O40" s="526">
        <f>+AV4</f>
        <v>0.5</v>
      </c>
      <c r="P40" s="526"/>
      <c r="Q40" s="526"/>
      <c r="R40" s="161" t="s">
        <v>4</v>
      </c>
      <c r="S40" s="162"/>
      <c r="T40" s="155" t="s">
        <v>3</v>
      </c>
      <c r="U40" s="527">
        <v>7.08</v>
      </c>
      <c r="V40" s="528"/>
      <c r="W40" s="528"/>
      <c r="X40" s="528"/>
      <c r="Y40" s="156" t="s">
        <v>104</v>
      </c>
      <c r="Z40" s="163" t="s">
        <v>4</v>
      </c>
      <c r="AA40" s="156"/>
      <c r="AB40" s="569"/>
      <c r="AC40" s="569"/>
      <c r="AD40" s="569"/>
      <c r="AE40" s="164"/>
      <c r="AF40" s="159"/>
      <c r="AG40" s="159"/>
      <c r="AH40" s="159"/>
      <c r="AI40" s="162"/>
      <c r="AJ40" s="165"/>
      <c r="AK40" s="165"/>
      <c r="AL40" s="155"/>
      <c r="AM40" s="155"/>
      <c r="AN40" s="155"/>
      <c r="AO40" s="159"/>
      <c r="AP40" s="160"/>
      <c r="AQ40" s="160"/>
      <c r="AR40" s="155"/>
      <c r="AS40" s="155"/>
      <c r="AT40" s="155"/>
      <c r="AU40" s="157" t="s">
        <v>12</v>
      </c>
      <c r="AV40" s="155"/>
      <c r="AW40" s="566">
        <v>0.01</v>
      </c>
      <c r="AX40" s="567"/>
      <c r="AY40" s="567"/>
      <c r="AZ40" s="567"/>
      <c r="BA40" s="567"/>
      <c r="BB40" s="568"/>
    </row>
    <row r="41" spans="1:54" s="74" customFormat="1" ht="14.1" customHeight="1">
      <c r="A41" s="66"/>
      <c r="B41" s="67"/>
      <c r="C41" s="67"/>
      <c r="D41" s="67"/>
      <c r="E41" s="67"/>
      <c r="F41" s="67"/>
      <c r="G41" s="68"/>
      <c r="H41" s="70"/>
      <c r="I41" s="86"/>
      <c r="J41" s="70"/>
      <c r="K41" s="70"/>
      <c r="L41" s="86"/>
      <c r="M41" s="86"/>
      <c r="N41" s="70"/>
      <c r="O41" s="70"/>
      <c r="P41" s="93"/>
      <c r="Q41" s="93"/>
      <c r="R41" s="93"/>
      <c r="S41" s="93"/>
      <c r="T41" s="93"/>
      <c r="U41" s="93"/>
      <c r="V41" s="93"/>
      <c r="W41" s="93"/>
      <c r="X41" s="93"/>
      <c r="Y41" s="93"/>
      <c r="Z41" s="93"/>
      <c r="AA41" s="93"/>
      <c r="AB41" s="93"/>
      <c r="AC41" s="93"/>
      <c r="AD41" s="93"/>
      <c r="AE41" s="93"/>
      <c r="AF41" s="93"/>
      <c r="AG41" s="93"/>
      <c r="AH41" s="93"/>
      <c r="AI41" s="93"/>
      <c r="AJ41" s="93"/>
      <c r="AK41" s="93"/>
      <c r="AL41" s="93"/>
      <c r="AM41" s="93"/>
      <c r="AN41" s="70"/>
      <c r="AO41" s="82"/>
      <c r="AP41" s="83"/>
      <c r="AQ41" s="83"/>
      <c r="AR41" s="70"/>
      <c r="AS41" s="70"/>
      <c r="AT41" s="70"/>
      <c r="AU41" s="73"/>
      <c r="AV41" s="70"/>
      <c r="AW41" s="482"/>
      <c r="AX41" s="483"/>
      <c r="AY41" s="483"/>
      <c r="AZ41" s="483"/>
      <c r="BA41" s="483"/>
      <c r="BB41" s="484"/>
    </row>
    <row r="42" spans="1:54" s="74" customFormat="1" ht="13.5" customHeight="1">
      <c r="A42" s="493" t="s">
        <v>162</v>
      </c>
      <c r="B42" s="494"/>
      <c r="C42" s="494"/>
      <c r="D42" s="494"/>
      <c r="E42" s="494"/>
      <c r="F42" s="494"/>
      <c r="G42" s="495"/>
      <c r="H42" s="70"/>
      <c r="I42" s="70"/>
      <c r="J42" s="86"/>
      <c r="K42" s="86"/>
      <c r="L42" s="86"/>
      <c r="M42" s="70"/>
      <c r="N42" s="86"/>
      <c r="O42" s="86"/>
      <c r="P42" s="86"/>
      <c r="Q42" s="70"/>
      <c r="R42" s="81"/>
      <c r="S42" s="70"/>
      <c r="T42" s="86"/>
      <c r="U42" s="86"/>
      <c r="V42" s="86"/>
      <c r="W42" s="70"/>
      <c r="X42" s="86"/>
      <c r="Y42" s="70"/>
      <c r="Z42" s="70"/>
      <c r="AA42" s="70"/>
      <c r="AB42" s="70"/>
      <c r="AC42" s="73"/>
      <c r="AD42" s="70"/>
      <c r="AE42" s="70"/>
      <c r="AF42" s="72"/>
      <c r="AG42" s="72"/>
      <c r="AH42" s="72"/>
      <c r="AI42" s="70"/>
      <c r="AJ42" s="70"/>
      <c r="AK42" s="70"/>
      <c r="AL42" s="70"/>
      <c r="AM42" s="70"/>
      <c r="AN42" s="70"/>
      <c r="AO42" s="82"/>
      <c r="AP42" s="83"/>
      <c r="AQ42" s="83"/>
      <c r="AR42" s="70"/>
      <c r="AS42" s="70"/>
      <c r="AT42" s="70"/>
      <c r="AU42" s="73"/>
      <c r="AV42" s="70"/>
      <c r="AW42" s="482"/>
      <c r="AX42" s="483"/>
      <c r="AY42" s="483"/>
      <c r="AZ42" s="483"/>
      <c r="BA42" s="483"/>
      <c r="BB42" s="484"/>
    </row>
    <row r="43" spans="1:54" s="74" customFormat="1" ht="13.5" customHeight="1">
      <c r="A43" s="66"/>
      <c r="B43" s="67"/>
      <c r="C43" s="510" t="s">
        <v>82</v>
      </c>
      <c r="D43" s="510"/>
      <c r="E43" s="510"/>
      <c r="F43" s="510"/>
      <c r="G43" s="511"/>
      <c r="H43" s="491" t="s">
        <v>81</v>
      </c>
      <c r="I43" s="492"/>
      <c r="J43" s="492"/>
      <c r="K43" s="492"/>
      <c r="L43" s="492"/>
      <c r="M43" s="99" t="s">
        <v>72</v>
      </c>
      <c r="N43" s="508">
        <f>AJ10+AJ13</f>
        <v>0.65</v>
      </c>
      <c r="O43" s="508"/>
      <c r="P43" s="508"/>
      <c r="Q43" s="99" t="s">
        <v>3</v>
      </c>
      <c r="R43" s="508">
        <f>AV5-AV9</f>
        <v>0.4</v>
      </c>
      <c r="S43" s="508"/>
      <c r="T43" s="508"/>
      <c r="U43" s="99" t="s">
        <v>4</v>
      </c>
      <c r="V43" s="75" t="s">
        <v>9</v>
      </c>
      <c r="W43" s="70">
        <v>2</v>
      </c>
      <c r="X43" s="509" t="s">
        <v>44</v>
      </c>
      <c r="Y43" s="509"/>
      <c r="Z43" s="99"/>
      <c r="AA43" s="99"/>
      <c r="AB43" s="99"/>
      <c r="AC43" s="99"/>
      <c r="AD43" s="99"/>
      <c r="AE43" s="99"/>
      <c r="AF43" s="72"/>
      <c r="AG43" s="72"/>
      <c r="AH43" s="72"/>
      <c r="AI43" s="70"/>
      <c r="AJ43" s="70"/>
      <c r="AK43" s="70"/>
      <c r="AL43" s="70"/>
      <c r="AM43" s="70"/>
      <c r="AN43" s="70"/>
      <c r="AO43" s="82"/>
      <c r="AP43" s="83"/>
      <c r="AQ43" s="83"/>
      <c r="AR43" s="70"/>
      <c r="AS43" s="70"/>
      <c r="AT43" s="70"/>
      <c r="AU43" s="73" t="s">
        <v>12</v>
      </c>
      <c r="AV43" s="70"/>
      <c r="AW43" s="488">
        <f>(N43+R43)*W43</f>
        <v>2.1</v>
      </c>
      <c r="AX43" s="489"/>
      <c r="AY43" s="489"/>
      <c r="AZ43" s="489"/>
      <c r="BA43" s="489"/>
      <c r="BB43" s="490"/>
    </row>
    <row r="44" spans="1:54" s="74" customFormat="1" ht="13.5" customHeight="1">
      <c r="A44" s="66"/>
      <c r="B44" s="67"/>
      <c r="C44" s="510"/>
      <c r="D44" s="510"/>
      <c r="E44" s="510"/>
      <c r="F44" s="510"/>
      <c r="G44" s="511"/>
      <c r="H44" s="491" t="s">
        <v>101</v>
      </c>
      <c r="I44" s="492"/>
      <c r="J44" s="492"/>
      <c r="K44" s="492"/>
      <c r="L44" s="492"/>
      <c r="M44" s="99" t="s">
        <v>59</v>
      </c>
      <c r="N44" s="514">
        <f>AV9</f>
        <v>0.1</v>
      </c>
      <c r="O44" s="514"/>
      <c r="P44" s="514"/>
      <c r="Q44" s="150">
        <v>2</v>
      </c>
      <c r="R44" s="99" t="s">
        <v>3</v>
      </c>
      <c r="S44" s="514">
        <f>AV9</f>
        <v>0.1</v>
      </c>
      <c r="T44" s="514"/>
      <c r="U44" s="514"/>
      <c r="V44" s="150">
        <v>2</v>
      </c>
      <c r="W44" s="99" t="s">
        <v>4</v>
      </c>
      <c r="X44" s="75" t="s">
        <v>9</v>
      </c>
      <c r="Y44" s="70">
        <v>2</v>
      </c>
      <c r="Z44" s="509" t="s">
        <v>44</v>
      </c>
      <c r="AA44" s="509"/>
      <c r="AB44" s="75" t="s">
        <v>9</v>
      </c>
      <c r="AC44" s="506">
        <v>1</v>
      </c>
      <c r="AD44" s="507"/>
      <c r="AE44" s="79" t="s">
        <v>15</v>
      </c>
      <c r="AF44" s="72"/>
      <c r="AG44" s="72"/>
      <c r="AH44" s="72"/>
      <c r="AI44" s="70"/>
      <c r="AJ44" s="70"/>
      <c r="AK44" s="70"/>
      <c r="AL44" s="70"/>
      <c r="AM44" s="70"/>
      <c r="AN44" s="70"/>
      <c r="AO44" s="82"/>
      <c r="AP44" s="83"/>
      <c r="AQ44" s="83"/>
      <c r="AR44" s="70"/>
      <c r="AS44" s="70"/>
      <c r="AT44" s="70"/>
      <c r="AU44" s="73" t="s">
        <v>12</v>
      </c>
      <c r="AV44" s="70"/>
      <c r="AW44" s="488">
        <f>SQRT(N44^2+S44^2)*Y44*AC44</f>
        <v>0.28284271247461906</v>
      </c>
      <c r="AX44" s="489"/>
      <c r="AY44" s="489"/>
      <c r="AZ44" s="489"/>
      <c r="BA44" s="489"/>
      <c r="BB44" s="490"/>
    </row>
    <row r="45" spans="1:54" s="74" customFormat="1" ht="13.5" customHeight="1">
      <c r="A45" s="493" t="s">
        <v>172</v>
      </c>
      <c r="B45" s="494"/>
      <c r="C45" s="494"/>
      <c r="D45" s="494"/>
      <c r="E45" s="494"/>
      <c r="F45" s="494"/>
      <c r="G45" s="495"/>
      <c r="H45" s="70"/>
      <c r="I45" s="506">
        <v>1</v>
      </c>
      <c r="J45" s="507"/>
      <c r="K45" s="86" t="s">
        <v>9</v>
      </c>
      <c r="L45" s="497" t="s">
        <v>110</v>
      </c>
      <c r="M45" s="492"/>
      <c r="N45" s="70"/>
      <c r="O45" s="87"/>
      <c r="P45" s="87"/>
      <c r="Q45" s="87"/>
      <c r="R45" s="70"/>
      <c r="S45" s="87"/>
      <c r="T45" s="87"/>
      <c r="U45" s="87"/>
      <c r="V45" s="70"/>
      <c r="W45" s="70"/>
      <c r="X45" s="89"/>
      <c r="Y45" s="70"/>
      <c r="Z45" s="70"/>
      <c r="AA45" s="75"/>
      <c r="AB45" s="77"/>
      <c r="AC45" s="78"/>
      <c r="AD45" s="79"/>
      <c r="AE45" s="72"/>
      <c r="AF45" s="72"/>
      <c r="AG45" s="72"/>
      <c r="AH45" s="70"/>
      <c r="AI45" s="94"/>
      <c r="AJ45" s="94"/>
      <c r="AK45" s="94"/>
      <c r="AL45" s="95"/>
      <c r="AM45" s="70"/>
      <c r="AN45" s="96"/>
      <c r="AO45" s="97"/>
      <c r="AP45" s="70"/>
      <c r="AQ45" s="98"/>
      <c r="AR45" s="96"/>
      <c r="AS45" s="96"/>
      <c r="AT45" s="94"/>
      <c r="AU45" s="73" t="s">
        <v>12</v>
      </c>
      <c r="AV45" s="70"/>
      <c r="AW45" s="498">
        <f>I45*(1/9)</f>
        <v>0.1111111111111111</v>
      </c>
      <c r="AX45" s="499"/>
      <c r="AY45" s="499"/>
      <c r="AZ45" s="499"/>
      <c r="BA45" s="499"/>
      <c r="BB45" s="500"/>
    </row>
    <row r="46" spans="1:54" s="74" customFormat="1" ht="13.5" customHeight="1">
      <c r="A46" s="66"/>
      <c r="B46" s="67"/>
      <c r="C46" s="67"/>
      <c r="D46" s="67"/>
      <c r="E46" s="67"/>
      <c r="F46" s="67"/>
      <c r="G46" s="68"/>
      <c r="H46" s="70"/>
      <c r="I46" s="86"/>
      <c r="J46" s="70"/>
      <c r="K46" s="70"/>
      <c r="L46" s="86"/>
      <c r="M46" s="86"/>
      <c r="N46" s="99"/>
      <c r="O46" s="98"/>
      <c r="P46" s="96"/>
      <c r="Q46" s="96"/>
      <c r="R46" s="70"/>
      <c r="S46" s="98"/>
      <c r="T46" s="96"/>
      <c r="U46" s="96"/>
      <c r="V46" s="89"/>
      <c r="W46" s="72"/>
      <c r="X46" s="94"/>
      <c r="Y46" s="98"/>
      <c r="Z46" s="96"/>
      <c r="AA46" s="96"/>
      <c r="AB46" s="70"/>
      <c r="AC46" s="98"/>
      <c r="AD46" s="96"/>
      <c r="AE46" s="96"/>
      <c r="AF46" s="89"/>
      <c r="AG46" s="82"/>
      <c r="AH46" s="70"/>
      <c r="AI46" s="97"/>
      <c r="AJ46" s="97"/>
      <c r="AK46" s="93"/>
      <c r="AL46" s="93"/>
      <c r="AM46" s="93"/>
      <c r="AN46" s="93"/>
      <c r="AO46" s="93"/>
      <c r="AP46" s="93"/>
      <c r="AQ46" s="93"/>
      <c r="AR46" s="93"/>
      <c r="AS46" s="70"/>
      <c r="AT46" s="70"/>
      <c r="AU46" s="73"/>
      <c r="AV46" s="70"/>
      <c r="AW46" s="482"/>
      <c r="AX46" s="483"/>
      <c r="AY46" s="483"/>
      <c r="AZ46" s="483"/>
      <c r="BA46" s="483"/>
      <c r="BB46" s="484"/>
    </row>
    <row r="47" spans="1:54" s="74" customFormat="1" ht="13.5" customHeight="1">
      <c r="A47" s="493" t="s">
        <v>184</v>
      </c>
      <c r="B47" s="494"/>
      <c r="C47" s="494"/>
      <c r="D47" s="494"/>
      <c r="E47" s="494"/>
      <c r="F47" s="494"/>
      <c r="G47" s="495"/>
      <c r="H47" s="70"/>
      <c r="I47" s="506">
        <f>K18+N17+S18+0.2</f>
        <v>1</v>
      </c>
      <c r="J47" s="507"/>
      <c r="K47" s="86" t="s">
        <v>9</v>
      </c>
      <c r="L47" s="512">
        <v>1</v>
      </c>
      <c r="M47" s="509"/>
      <c r="N47" s="508"/>
      <c r="O47" s="508"/>
      <c r="P47" s="508"/>
      <c r="Q47" s="86"/>
      <c r="R47" s="100"/>
      <c r="S47" s="513"/>
      <c r="T47" s="513"/>
      <c r="U47" s="79"/>
      <c r="V47" s="93"/>
      <c r="W47" s="75"/>
      <c r="X47" s="506"/>
      <c r="Y47" s="507"/>
      <c r="Z47" s="79"/>
      <c r="AA47" s="70"/>
      <c r="AB47" s="72"/>
      <c r="AC47" s="72"/>
      <c r="AD47" s="89"/>
      <c r="AE47" s="72"/>
      <c r="AF47" s="72"/>
      <c r="AG47" s="72"/>
      <c r="AH47" s="72"/>
      <c r="AI47" s="72"/>
      <c r="AJ47" s="72"/>
      <c r="AK47" s="70"/>
      <c r="AL47" s="72"/>
      <c r="AM47" s="70"/>
      <c r="AN47" s="70"/>
      <c r="AO47" s="82"/>
      <c r="AP47" s="83"/>
      <c r="AQ47" s="83"/>
      <c r="AR47" s="70"/>
      <c r="AS47" s="70"/>
      <c r="AT47" s="70"/>
      <c r="AU47" s="73" t="s">
        <v>12</v>
      </c>
      <c r="AV47" s="70"/>
      <c r="AW47" s="488">
        <f>I47*L47</f>
        <v>1</v>
      </c>
      <c r="AX47" s="489"/>
      <c r="AY47" s="489"/>
      <c r="AZ47" s="489"/>
      <c r="BA47" s="489"/>
      <c r="BB47" s="490"/>
    </row>
    <row r="48" spans="1:54" s="74" customFormat="1" ht="13.5" customHeight="1">
      <c r="A48" s="66"/>
      <c r="B48" s="67"/>
      <c r="C48" s="67"/>
      <c r="D48" s="67"/>
      <c r="E48" s="67"/>
      <c r="F48" s="67"/>
      <c r="G48" s="68"/>
      <c r="H48" s="70"/>
      <c r="I48" s="86"/>
      <c r="J48" s="70"/>
      <c r="K48" s="70"/>
      <c r="L48" s="86"/>
      <c r="M48" s="86"/>
      <c r="N48" s="86"/>
      <c r="O48" s="86"/>
      <c r="P48" s="86"/>
      <c r="Q48" s="86"/>
      <c r="R48" s="72"/>
      <c r="S48" s="72"/>
      <c r="T48" s="72"/>
      <c r="U48" s="86"/>
      <c r="V48" s="86"/>
      <c r="W48" s="86"/>
      <c r="X48" s="86"/>
      <c r="Y48" s="86"/>
      <c r="Z48" s="73"/>
      <c r="AA48" s="70"/>
      <c r="AB48" s="72"/>
      <c r="AC48" s="72"/>
      <c r="AD48" s="89"/>
      <c r="AE48" s="72"/>
      <c r="AF48" s="72"/>
      <c r="AG48" s="72"/>
      <c r="AH48" s="72"/>
      <c r="AI48" s="72"/>
      <c r="AJ48" s="72"/>
      <c r="AK48" s="70"/>
      <c r="AL48" s="72"/>
      <c r="AM48" s="70"/>
      <c r="AN48" s="70"/>
      <c r="AO48" s="82"/>
      <c r="AP48" s="83"/>
      <c r="AQ48" s="83"/>
      <c r="AR48" s="70"/>
      <c r="AS48" s="70"/>
      <c r="AT48" s="70"/>
      <c r="AU48" s="73"/>
      <c r="AV48" s="70"/>
      <c r="AW48" s="482"/>
      <c r="AX48" s="483"/>
      <c r="AY48" s="483"/>
      <c r="AZ48" s="483"/>
      <c r="BA48" s="483"/>
      <c r="BB48" s="484"/>
    </row>
    <row r="49" spans="1:54" s="74" customFormat="1" ht="13.5" customHeight="1">
      <c r="A49" s="493" t="s">
        <v>175</v>
      </c>
      <c r="B49" s="494"/>
      <c r="C49" s="494"/>
      <c r="D49" s="494"/>
      <c r="E49" s="494"/>
      <c r="F49" s="494"/>
      <c r="G49" s="495"/>
      <c r="H49" s="101"/>
      <c r="I49" s="496">
        <f>AW35</f>
        <v>0.28000000000000003</v>
      </c>
      <c r="J49" s="496"/>
      <c r="K49" s="496"/>
      <c r="L49" s="86" t="s">
        <v>9</v>
      </c>
      <c r="M49" s="497" t="s">
        <v>127</v>
      </c>
      <c r="N49" s="492"/>
      <c r="O49" s="86"/>
      <c r="P49" s="86"/>
      <c r="Q49" s="86"/>
      <c r="R49" s="86"/>
      <c r="S49" s="70"/>
      <c r="T49" s="89"/>
      <c r="U49" s="89"/>
      <c r="V49" s="70"/>
      <c r="W49" s="86"/>
      <c r="X49" s="86"/>
      <c r="Y49" s="86"/>
      <c r="Z49" s="99"/>
      <c r="AA49" s="70"/>
      <c r="AB49" s="86"/>
      <c r="AC49" s="86"/>
      <c r="AD49" s="86"/>
      <c r="AE49" s="75"/>
      <c r="AF49" s="77"/>
      <c r="AG49" s="78"/>
      <c r="AH49" s="79"/>
      <c r="AI49" s="73"/>
      <c r="AJ49" s="70"/>
      <c r="AK49" s="72"/>
      <c r="AL49" s="72"/>
      <c r="AM49" s="70"/>
      <c r="AN49" s="70"/>
      <c r="AO49" s="82"/>
      <c r="AP49" s="83"/>
      <c r="AQ49" s="83"/>
      <c r="AR49" s="70"/>
      <c r="AS49" s="70"/>
      <c r="AT49" s="70"/>
      <c r="AU49" s="73" t="s">
        <v>12</v>
      </c>
      <c r="AV49" s="70"/>
      <c r="AW49" s="488">
        <f>I49*(1/12)</f>
        <v>2.3333333333333334E-2</v>
      </c>
      <c r="AX49" s="489"/>
      <c r="AY49" s="489"/>
      <c r="AZ49" s="489"/>
      <c r="BA49" s="489"/>
      <c r="BB49" s="490"/>
    </row>
    <row r="50" spans="1:54" s="74" customFormat="1" ht="13.5" customHeight="1">
      <c r="A50" s="493"/>
      <c r="B50" s="494"/>
      <c r="C50" s="494"/>
      <c r="D50" s="494"/>
      <c r="E50" s="494"/>
      <c r="F50" s="494"/>
      <c r="G50" s="495"/>
      <c r="H50" s="70"/>
      <c r="I50" s="86"/>
      <c r="J50" s="70"/>
      <c r="K50" s="70"/>
      <c r="L50" s="86"/>
      <c r="M50" s="86"/>
      <c r="N50" s="86"/>
      <c r="O50" s="86"/>
      <c r="P50" s="86"/>
      <c r="Q50" s="86"/>
      <c r="R50" s="72"/>
      <c r="S50" s="72"/>
      <c r="T50" s="72"/>
      <c r="U50" s="86"/>
      <c r="V50" s="86"/>
      <c r="W50" s="86"/>
      <c r="X50" s="86"/>
      <c r="Y50" s="86"/>
      <c r="Z50" s="73"/>
      <c r="AA50" s="70"/>
      <c r="AB50" s="72"/>
      <c r="AC50" s="72"/>
      <c r="AD50" s="89"/>
      <c r="AE50" s="72"/>
      <c r="AF50" s="72"/>
      <c r="AG50" s="72"/>
      <c r="AH50" s="72"/>
      <c r="AI50" s="72"/>
      <c r="AJ50" s="72"/>
      <c r="AK50" s="70"/>
      <c r="AL50" s="72"/>
      <c r="AM50" s="70"/>
      <c r="AN50" s="70"/>
      <c r="AO50" s="82"/>
      <c r="AP50" s="83"/>
      <c r="AQ50" s="83"/>
      <c r="AR50" s="70"/>
      <c r="AS50" s="70"/>
      <c r="AT50" s="70"/>
      <c r="AU50" s="73"/>
      <c r="AV50" s="70"/>
      <c r="AW50" s="482"/>
      <c r="AX50" s="483"/>
      <c r="AY50" s="483"/>
      <c r="AZ50" s="483"/>
      <c r="BA50" s="483"/>
      <c r="BB50" s="484"/>
    </row>
    <row r="51" spans="1:54" s="74" customFormat="1" ht="13.5" customHeight="1">
      <c r="A51" s="493" t="s">
        <v>174</v>
      </c>
      <c r="B51" s="494"/>
      <c r="C51" s="494"/>
      <c r="D51" s="494"/>
      <c r="E51" s="494"/>
      <c r="F51" s="494"/>
      <c r="G51" s="495"/>
      <c r="H51" s="70"/>
      <c r="I51" s="86" t="s">
        <v>72</v>
      </c>
      <c r="J51" s="501" t="s">
        <v>59</v>
      </c>
      <c r="K51" s="501"/>
      <c r="L51" s="502">
        <f>AV9</f>
        <v>0.1</v>
      </c>
      <c r="M51" s="502"/>
      <c r="N51" s="502"/>
      <c r="O51" s="102" t="s">
        <v>57</v>
      </c>
      <c r="P51" s="102" t="s">
        <v>62</v>
      </c>
      <c r="Q51" s="502">
        <f>L51</f>
        <v>0.1</v>
      </c>
      <c r="R51" s="502"/>
      <c r="S51" s="502"/>
      <c r="T51" s="103" t="s">
        <v>66</v>
      </c>
      <c r="U51" s="104"/>
      <c r="V51" s="86" t="s">
        <v>3</v>
      </c>
      <c r="W51" s="503">
        <v>0.15</v>
      </c>
      <c r="X51" s="503"/>
      <c r="Y51" s="503"/>
      <c r="Z51" s="70" t="s">
        <v>3</v>
      </c>
      <c r="AA51" s="503">
        <f>AV5-AV9</f>
        <v>0.4</v>
      </c>
      <c r="AB51" s="503"/>
      <c r="AC51" s="503"/>
      <c r="AD51" s="89" t="s">
        <v>4</v>
      </c>
      <c r="AE51" s="86" t="s">
        <v>9</v>
      </c>
      <c r="AF51" s="504">
        <v>2</v>
      </c>
      <c r="AG51" s="505"/>
      <c r="AH51" s="72" t="s">
        <v>3</v>
      </c>
      <c r="AI51" s="506">
        <f>AV4-AV9*2</f>
        <v>0.3</v>
      </c>
      <c r="AJ51" s="507"/>
      <c r="AK51" s="70" t="s">
        <v>60</v>
      </c>
      <c r="AL51" s="86" t="s">
        <v>9</v>
      </c>
      <c r="AM51" s="497" t="s">
        <v>109</v>
      </c>
      <c r="AN51" s="492"/>
      <c r="AO51" s="82"/>
      <c r="AP51" s="83"/>
      <c r="AQ51" s="83"/>
      <c r="AR51" s="70"/>
      <c r="AS51" s="70"/>
      <c r="AT51" s="70"/>
      <c r="AU51" s="73" t="s">
        <v>12</v>
      </c>
      <c r="AV51" s="70"/>
      <c r="AW51" s="498">
        <f>SQRT(((L51^2+Q51^2)+W51+AA51)*AF51+AI51)*(1/6)</f>
        <v>0.2</v>
      </c>
      <c r="AX51" s="499"/>
      <c r="AY51" s="499"/>
      <c r="AZ51" s="499"/>
      <c r="BA51" s="499"/>
      <c r="BB51" s="500"/>
    </row>
    <row r="52" spans="1:54" s="74" customFormat="1" ht="13.5" customHeight="1">
      <c r="A52" s="66"/>
      <c r="B52" s="67"/>
      <c r="C52" s="67"/>
      <c r="D52" s="67"/>
      <c r="E52" s="67"/>
      <c r="F52" s="67"/>
      <c r="G52" s="68"/>
      <c r="H52" s="70"/>
      <c r="I52" s="86"/>
      <c r="J52" s="70"/>
      <c r="K52" s="70"/>
      <c r="L52" s="86"/>
      <c r="M52" s="86"/>
      <c r="N52" s="86"/>
      <c r="O52" s="86"/>
      <c r="P52" s="86"/>
      <c r="Q52" s="86"/>
      <c r="R52" s="72"/>
      <c r="S52" s="72"/>
      <c r="T52" s="72"/>
      <c r="U52" s="86"/>
      <c r="V52" s="86"/>
      <c r="W52" s="86"/>
      <c r="X52" s="86"/>
      <c r="Y52" s="86"/>
      <c r="Z52" s="73"/>
      <c r="AA52" s="70"/>
      <c r="AB52" s="72"/>
      <c r="AC52" s="72"/>
      <c r="AD52" s="89"/>
      <c r="AE52" s="72"/>
      <c r="AF52" s="72"/>
      <c r="AG52" s="72"/>
      <c r="AH52" s="72"/>
      <c r="AI52" s="72"/>
      <c r="AJ52" s="72"/>
      <c r="AK52" s="70"/>
      <c r="AL52" s="72"/>
      <c r="AM52" s="70"/>
      <c r="AN52" s="70"/>
      <c r="AO52" s="82"/>
      <c r="AP52" s="83"/>
      <c r="AQ52" s="83"/>
      <c r="AR52" s="70"/>
      <c r="AS52" s="70"/>
      <c r="AT52" s="70"/>
      <c r="AU52" s="73"/>
      <c r="AV52" s="70"/>
      <c r="AW52" s="482"/>
      <c r="AX52" s="483"/>
      <c r="AY52" s="483"/>
      <c r="AZ52" s="483"/>
      <c r="BA52" s="483"/>
      <c r="BB52" s="484"/>
    </row>
    <row r="53" spans="1:54" s="74" customFormat="1" ht="13.5" customHeight="1">
      <c r="A53" s="105"/>
      <c r="B53" s="106"/>
      <c r="C53" s="106"/>
      <c r="D53" s="106"/>
      <c r="E53" s="106"/>
      <c r="F53" s="106"/>
      <c r="G53" s="107"/>
      <c r="H53" s="108"/>
      <c r="I53" s="109"/>
      <c r="J53" s="108"/>
      <c r="K53" s="108"/>
      <c r="L53" s="109"/>
      <c r="M53" s="109"/>
      <c r="N53" s="109"/>
      <c r="O53" s="109"/>
      <c r="P53" s="109"/>
      <c r="Q53" s="109"/>
      <c r="R53" s="110"/>
      <c r="S53" s="110"/>
      <c r="T53" s="110"/>
      <c r="U53" s="109"/>
      <c r="V53" s="109"/>
      <c r="W53" s="109"/>
      <c r="X53" s="109"/>
      <c r="Y53" s="109"/>
      <c r="Z53" s="111"/>
      <c r="AA53" s="108"/>
      <c r="AB53" s="110"/>
      <c r="AC53" s="110"/>
      <c r="AD53" s="112"/>
      <c r="AE53" s="110"/>
      <c r="AF53" s="110"/>
      <c r="AG53" s="110"/>
      <c r="AH53" s="110"/>
      <c r="AI53" s="110"/>
      <c r="AJ53" s="110"/>
      <c r="AK53" s="108"/>
      <c r="AL53" s="110"/>
      <c r="AM53" s="108"/>
      <c r="AN53" s="108"/>
      <c r="AO53" s="113"/>
      <c r="AP53" s="114"/>
      <c r="AQ53" s="114"/>
      <c r="AR53" s="108"/>
      <c r="AS53" s="108"/>
      <c r="AT53" s="108"/>
      <c r="AU53" s="111"/>
      <c r="AV53" s="108"/>
      <c r="AW53" s="485"/>
      <c r="AX53" s="486"/>
      <c r="AY53" s="486"/>
      <c r="AZ53" s="486"/>
      <c r="BA53" s="486"/>
      <c r="BB53" s="487"/>
    </row>
  </sheetData>
  <mergeCells count="159">
    <mergeCell ref="AP8:AU8"/>
    <mergeCell ref="AV8:AX8"/>
    <mergeCell ref="AP9:AU9"/>
    <mergeCell ref="AV9:AX9"/>
    <mergeCell ref="AY10:AZ10"/>
    <mergeCell ref="AG11:AG13"/>
    <mergeCell ref="AP11:AU11"/>
    <mergeCell ref="AV11:AX11"/>
    <mergeCell ref="AY11:AZ11"/>
    <mergeCell ref="AG1:AH1"/>
    <mergeCell ref="AI1:AS1"/>
    <mergeCell ref="AT1:BB1"/>
    <mergeCell ref="AQ3:AY3"/>
    <mergeCell ref="AP6:AU6"/>
    <mergeCell ref="AV6:AX6"/>
    <mergeCell ref="AP7:AU7"/>
    <mergeCell ref="AV7:AX7"/>
    <mergeCell ref="AP4:AU4"/>
    <mergeCell ref="AV4:AX4"/>
    <mergeCell ref="AP5:AU5"/>
    <mergeCell ref="AV5:AX5"/>
    <mergeCell ref="V1:AC1"/>
    <mergeCell ref="AD1:AE1"/>
    <mergeCell ref="V24:X24"/>
    <mergeCell ref="Z24:AA24"/>
    <mergeCell ref="Z25:AA25"/>
    <mergeCell ref="Y11:Z12"/>
    <mergeCell ref="O33:Q33"/>
    <mergeCell ref="S33:U33"/>
    <mergeCell ref="V25:X25"/>
    <mergeCell ref="AP12:AU12"/>
    <mergeCell ref="AV12:AX12"/>
    <mergeCell ref="AJ13:AJ15"/>
    <mergeCell ref="AJ10:AJ12"/>
    <mergeCell ref="AL10:AL14"/>
    <mergeCell ref="AJ16:AJ17"/>
    <mergeCell ref="A21:G21"/>
    <mergeCell ref="H21:AV21"/>
    <mergeCell ref="AW21:BB21"/>
    <mergeCell ref="AP10:AU10"/>
    <mergeCell ref="AV10:AX10"/>
    <mergeCell ref="A26:G26"/>
    <mergeCell ref="AW26:BB26"/>
    <mergeCell ref="C27:G27"/>
    <mergeCell ref="J27:M27"/>
    <mergeCell ref="O27:R27"/>
    <mergeCell ref="AW27:BB27"/>
    <mergeCell ref="AW22:BB22"/>
    <mergeCell ref="A23:G23"/>
    <mergeCell ref="H23:J23"/>
    <mergeCell ref="AW23:BB23"/>
    <mergeCell ref="AW25:BB25"/>
    <mergeCell ref="A24:G24"/>
    <mergeCell ref="J24:L24"/>
    <mergeCell ref="A25:G25"/>
    <mergeCell ref="J25:L25"/>
    <mergeCell ref="N25:P25"/>
    <mergeCell ref="S25:T25"/>
    <mergeCell ref="S24:T24"/>
    <mergeCell ref="AW24:BB24"/>
    <mergeCell ref="N24:P24"/>
    <mergeCell ref="AW28:BB28"/>
    <mergeCell ref="A29:G29"/>
    <mergeCell ref="J29:L29"/>
    <mergeCell ref="N29:P29"/>
    <mergeCell ref="S29:T29"/>
    <mergeCell ref="V29:X29"/>
    <mergeCell ref="AW29:BB29"/>
    <mergeCell ref="AE29:AG29"/>
    <mergeCell ref="AI29:AK29"/>
    <mergeCell ref="AS29:AT29"/>
    <mergeCell ref="A32:G32"/>
    <mergeCell ref="H32:L32"/>
    <mergeCell ref="N32:P32"/>
    <mergeCell ref="R32:T32"/>
    <mergeCell ref="AA29:AB29"/>
    <mergeCell ref="AO29:AP29"/>
    <mergeCell ref="AW32:BB32"/>
    <mergeCell ref="AW33:BB33"/>
    <mergeCell ref="W32:X32"/>
    <mergeCell ref="Z32:AB32"/>
    <mergeCell ref="AE32:AF32"/>
    <mergeCell ref="AI32:AK32"/>
    <mergeCell ref="AM32:AO32"/>
    <mergeCell ref="AS32:AT32"/>
    <mergeCell ref="AW30:BB30"/>
    <mergeCell ref="A31:G31"/>
    <mergeCell ref="H31:K31"/>
    <mergeCell ref="AW31:BB31"/>
    <mergeCell ref="AW34:BB34"/>
    <mergeCell ref="AW35:BB35"/>
    <mergeCell ref="H36:K36"/>
    <mergeCell ref="AW36:BB36"/>
    <mergeCell ref="H34:L34"/>
    <mergeCell ref="N34:P34"/>
    <mergeCell ref="R34:T34"/>
    <mergeCell ref="W34:X34"/>
    <mergeCell ref="AW37:BB37"/>
    <mergeCell ref="AW38:BB38"/>
    <mergeCell ref="A39:G39"/>
    <mergeCell ref="AW39:BB39"/>
    <mergeCell ref="A37:G37"/>
    <mergeCell ref="H37:L37"/>
    <mergeCell ref="N37:P37"/>
    <mergeCell ref="R37:T37"/>
    <mergeCell ref="W37:X37"/>
    <mergeCell ref="A42:G42"/>
    <mergeCell ref="AW42:BB42"/>
    <mergeCell ref="C40:G40"/>
    <mergeCell ref="J40:M40"/>
    <mergeCell ref="O40:Q40"/>
    <mergeCell ref="U40:X40"/>
    <mergeCell ref="AW40:BB40"/>
    <mergeCell ref="AW41:BB41"/>
    <mergeCell ref="AB40:AD40"/>
    <mergeCell ref="AW43:BB43"/>
    <mergeCell ref="C44:G44"/>
    <mergeCell ref="H44:L44"/>
    <mergeCell ref="AW44:BB44"/>
    <mergeCell ref="C43:G43"/>
    <mergeCell ref="H43:L43"/>
    <mergeCell ref="N43:P43"/>
    <mergeCell ref="R43:T43"/>
    <mergeCell ref="AC44:AD44"/>
    <mergeCell ref="X43:Y43"/>
    <mergeCell ref="N44:P44"/>
    <mergeCell ref="S44:U44"/>
    <mergeCell ref="Z44:AA44"/>
    <mergeCell ref="A45:G45"/>
    <mergeCell ref="AW45:BB45"/>
    <mergeCell ref="AW46:BB46"/>
    <mergeCell ref="A47:G47"/>
    <mergeCell ref="N47:P47"/>
    <mergeCell ref="S47:T47"/>
    <mergeCell ref="X47:Y47"/>
    <mergeCell ref="AW47:BB47"/>
    <mergeCell ref="I45:J45"/>
    <mergeCell ref="L45:M45"/>
    <mergeCell ref="I47:J47"/>
    <mergeCell ref="L47:M47"/>
    <mergeCell ref="AW53:BB53"/>
    <mergeCell ref="AW48:BB48"/>
    <mergeCell ref="AW50:BB50"/>
    <mergeCell ref="A49:G49"/>
    <mergeCell ref="AW49:BB49"/>
    <mergeCell ref="AW52:BB52"/>
    <mergeCell ref="AI51:AJ51"/>
    <mergeCell ref="AM51:AN51"/>
    <mergeCell ref="I49:K49"/>
    <mergeCell ref="M49:N49"/>
    <mergeCell ref="J51:K51"/>
    <mergeCell ref="L51:N51"/>
    <mergeCell ref="A50:G50"/>
    <mergeCell ref="A51:G51"/>
    <mergeCell ref="AW51:BB51"/>
    <mergeCell ref="Q51:S51"/>
    <mergeCell ref="W51:Y51"/>
    <mergeCell ref="AA51:AC51"/>
    <mergeCell ref="AF51:AG51"/>
  </mergeCells>
  <phoneticPr fontId="84" type="noConversion"/>
  <pageMargins left="0.75" right="0.75" top="1" bottom="0.85000002384185791" header="0.5" footer="0.5"/>
  <pageSetup paperSize="9" orientation="portrait" r:id="rId1"/>
  <headerFooter alignWithMargins="0"/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5">
    <tabColor indexed="8"/>
  </sheetPr>
  <dimension ref="A1:BB53"/>
  <sheetViews>
    <sheetView view="pageBreakPreview" zoomScale="115" zoomScaleNormal="120" zoomScaleSheetLayoutView="115" workbookViewId="0">
      <selection activeCell="BD23" sqref="BD23"/>
    </sheetView>
  </sheetViews>
  <sheetFormatPr defaultRowHeight="13.5"/>
  <cols>
    <col min="1" max="7" width="1.44140625" style="115" customWidth="1"/>
    <col min="8" max="48" width="1.33203125" style="115" customWidth="1"/>
    <col min="49" max="53" width="1.44140625" style="115" customWidth="1"/>
    <col min="54" max="54" width="0.77734375" style="115" customWidth="1"/>
    <col min="55" max="16384" width="8.88671875" style="115"/>
  </cols>
  <sheetData>
    <row r="1" spans="1:54" customFormat="1" ht="17.100000000000001" customHeight="1">
      <c r="A1" s="30" t="s">
        <v>134</v>
      </c>
      <c r="B1" s="31"/>
      <c r="C1" s="31"/>
      <c r="D1" s="31"/>
      <c r="E1" s="31"/>
      <c r="F1" s="32"/>
      <c r="G1" s="32"/>
      <c r="H1" s="32"/>
      <c r="I1" s="32"/>
      <c r="J1" s="32"/>
      <c r="K1" s="32"/>
      <c r="L1" s="33"/>
      <c r="M1" s="33"/>
      <c r="N1" s="32"/>
      <c r="O1" s="32"/>
      <c r="P1" s="32"/>
      <c r="Q1" s="32"/>
      <c r="R1" s="32"/>
      <c r="S1" s="32"/>
      <c r="T1" s="32"/>
      <c r="U1" s="32"/>
      <c r="V1" s="556" t="s">
        <v>95</v>
      </c>
      <c r="W1" s="556"/>
      <c r="X1" s="556"/>
      <c r="Y1" s="556"/>
      <c r="Z1" s="556"/>
      <c r="AA1" s="556"/>
      <c r="AB1" s="556"/>
      <c r="AC1" s="556"/>
      <c r="AD1" s="557">
        <v>0.6</v>
      </c>
      <c r="AE1" s="557"/>
      <c r="AF1" s="34" t="s">
        <v>9</v>
      </c>
      <c r="AG1" s="557">
        <v>0.6</v>
      </c>
      <c r="AH1" s="557"/>
      <c r="AI1" s="558"/>
      <c r="AJ1" s="558"/>
      <c r="AK1" s="558"/>
      <c r="AL1" s="558"/>
      <c r="AM1" s="558"/>
      <c r="AN1" s="558"/>
      <c r="AO1" s="558"/>
      <c r="AP1" s="558"/>
      <c r="AQ1" s="558"/>
      <c r="AR1" s="558"/>
      <c r="AS1" s="558"/>
      <c r="AT1" s="559"/>
      <c r="AU1" s="559"/>
      <c r="AV1" s="559"/>
      <c r="AW1" s="559"/>
      <c r="AX1" s="559"/>
      <c r="AY1" s="559"/>
      <c r="AZ1" s="559"/>
      <c r="BA1" s="559"/>
      <c r="BB1" s="560"/>
    </row>
    <row r="2" spans="1:54" customFormat="1" ht="11.25" customHeight="1">
      <c r="A2" s="35"/>
      <c r="B2" s="36"/>
      <c r="C2" s="36"/>
      <c r="D2" s="36"/>
      <c r="E2" s="36"/>
      <c r="F2" s="37"/>
      <c r="G2" s="38"/>
      <c r="H2" s="38"/>
      <c r="I2" s="38"/>
      <c r="J2" s="38"/>
      <c r="K2" s="38"/>
      <c r="L2" s="39"/>
      <c r="M2" s="39"/>
      <c r="N2" s="38"/>
      <c r="O2" s="38"/>
      <c r="P2" s="38"/>
      <c r="Q2" s="38"/>
      <c r="R2" s="38"/>
      <c r="S2" s="38"/>
      <c r="T2" s="38"/>
      <c r="U2" s="38"/>
      <c r="V2" s="40"/>
      <c r="W2" s="40"/>
      <c r="X2" s="40"/>
      <c r="Y2" s="40"/>
      <c r="Z2" s="40"/>
      <c r="AA2" s="40"/>
      <c r="AB2" s="40"/>
      <c r="AC2" s="40"/>
      <c r="AD2" s="41"/>
      <c r="AE2" s="41"/>
      <c r="AF2" s="42"/>
      <c r="AG2" s="41"/>
      <c r="AH2" s="41"/>
      <c r="AI2" s="43"/>
      <c r="AJ2" s="43"/>
      <c r="AK2" s="43"/>
      <c r="AL2" s="43"/>
      <c r="AM2" s="43"/>
      <c r="AN2" s="43"/>
      <c r="AO2" s="43"/>
      <c r="AP2" s="43"/>
      <c r="AQ2" s="43"/>
      <c r="AR2" s="43"/>
      <c r="AS2" s="43"/>
      <c r="AT2" s="44"/>
      <c r="AU2" s="44"/>
      <c r="AV2" s="44"/>
      <c r="AW2" s="44"/>
      <c r="AX2" s="44"/>
      <c r="AY2" s="44"/>
      <c r="AZ2" s="44"/>
      <c r="BA2" s="45"/>
      <c r="BB2" s="46"/>
    </row>
    <row r="3" spans="1:54" customFormat="1" ht="11.45" customHeight="1">
      <c r="A3" s="35"/>
      <c r="B3" s="47"/>
      <c r="C3" s="47"/>
      <c r="D3" s="47"/>
      <c r="E3" s="47"/>
      <c r="F3" s="47"/>
      <c r="G3" s="47"/>
      <c r="H3" s="47"/>
      <c r="I3" s="47"/>
      <c r="J3" s="47"/>
      <c r="K3" s="47"/>
      <c r="L3" s="47"/>
      <c r="M3" s="47"/>
      <c r="N3" s="47"/>
      <c r="O3" s="47"/>
      <c r="P3" s="47"/>
      <c r="Q3" s="47"/>
      <c r="R3" s="47"/>
      <c r="S3" s="47"/>
      <c r="T3" s="47"/>
      <c r="U3" s="47"/>
      <c r="V3" s="47"/>
      <c r="W3" s="47"/>
      <c r="X3" s="47"/>
      <c r="Y3" s="47"/>
      <c r="Z3" s="47"/>
      <c r="AA3" s="47"/>
      <c r="AB3" s="47"/>
      <c r="AC3" s="47"/>
      <c r="AD3" s="47"/>
      <c r="AE3" s="47"/>
      <c r="AF3" s="47"/>
      <c r="AG3" s="47"/>
      <c r="AH3" s="47"/>
      <c r="AI3" s="47"/>
      <c r="AJ3" s="47"/>
      <c r="AK3" s="47"/>
      <c r="AL3" s="47"/>
      <c r="AM3" s="47"/>
      <c r="AN3" s="47"/>
      <c r="AO3" s="47"/>
      <c r="AP3" s="47"/>
      <c r="AQ3" s="561" t="s">
        <v>167</v>
      </c>
      <c r="AR3" s="561"/>
      <c r="AS3" s="561"/>
      <c r="AT3" s="561"/>
      <c r="AU3" s="561"/>
      <c r="AV3" s="561"/>
      <c r="AW3" s="561"/>
      <c r="AX3" s="561"/>
      <c r="AY3" s="561"/>
      <c r="AZ3" s="48"/>
      <c r="BA3" s="47"/>
      <c r="BB3" s="49"/>
    </row>
    <row r="4" spans="1:54" customFormat="1" ht="11.45" customHeight="1">
      <c r="A4" s="35"/>
      <c r="B4" s="47"/>
      <c r="C4" s="47"/>
      <c r="D4" s="47"/>
      <c r="E4" s="47"/>
      <c r="F4" s="47"/>
      <c r="G4" s="47"/>
      <c r="H4" s="47"/>
      <c r="I4" s="47"/>
      <c r="J4" s="47"/>
      <c r="K4" s="47"/>
      <c r="L4" s="47"/>
      <c r="M4" s="47"/>
      <c r="N4" s="50">
        <f>F6+K6+N6+S6+W6</f>
        <v>2.5</v>
      </c>
      <c r="O4" s="51"/>
      <c r="P4" s="51"/>
      <c r="Q4" s="51"/>
      <c r="R4" s="51"/>
      <c r="S4" s="47"/>
      <c r="T4" s="47"/>
      <c r="U4" s="47"/>
      <c r="V4" s="47"/>
      <c r="W4" s="47"/>
      <c r="X4" s="47"/>
      <c r="Y4" s="47"/>
      <c r="Z4" s="47"/>
      <c r="AA4" s="47"/>
      <c r="AB4" s="47"/>
      <c r="AC4" s="47"/>
      <c r="AD4" s="47"/>
      <c r="AE4" s="47"/>
      <c r="AF4" s="47"/>
      <c r="AG4" s="47"/>
      <c r="AH4" s="47"/>
      <c r="AI4" s="47"/>
      <c r="AJ4" s="47"/>
      <c r="AK4" s="47"/>
      <c r="AL4" s="47"/>
      <c r="AM4" s="47"/>
      <c r="AN4" s="47"/>
      <c r="AO4" s="47"/>
      <c r="AP4" s="543" t="s">
        <v>156</v>
      </c>
      <c r="AQ4" s="543"/>
      <c r="AR4" s="543"/>
      <c r="AS4" s="543"/>
      <c r="AT4" s="543"/>
      <c r="AU4" s="543"/>
      <c r="AV4" s="539">
        <f>AD1</f>
        <v>0.6</v>
      </c>
      <c r="AW4" s="539"/>
      <c r="AX4" s="539"/>
      <c r="AY4" s="52" t="s">
        <v>15</v>
      </c>
      <c r="AZ4" s="52"/>
      <c r="BA4" s="47"/>
      <c r="BB4" s="49"/>
    </row>
    <row r="5" spans="1:54" customFormat="1" ht="11.45" customHeight="1">
      <c r="A5" s="35"/>
      <c r="B5" s="47"/>
      <c r="C5" s="47"/>
      <c r="D5" s="47"/>
      <c r="E5" s="47"/>
      <c r="F5" s="47"/>
      <c r="G5" s="47"/>
      <c r="H5" s="47"/>
      <c r="I5" s="47"/>
      <c r="J5" s="47"/>
      <c r="K5" s="47"/>
      <c r="L5" s="47"/>
      <c r="M5" s="47"/>
      <c r="N5" s="47"/>
      <c r="O5" s="47"/>
      <c r="P5" s="47"/>
      <c r="Q5" s="47"/>
      <c r="R5" s="47"/>
      <c r="S5" s="47"/>
      <c r="T5" s="47"/>
      <c r="U5" s="47"/>
      <c r="V5" s="47"/>
      <c r="W5" s="47"/>
      <c r="X5" s="47"/>
      <c r="Y5" s="47"/>
      <c r="Z5" s="47"/>
      <c r="AA5" s="47"/>
      <c r="AB5" s="47"/>
      <c r="AC5" s="47"/>
      <c r="AD5" s="47"/>
      <c r="AE5" s="47"/>
      <c r="AF5" s="47"/>
      <c r="AG5" s="47"/>
      <c r="AH5" s="47"/>
      <c r="AI5" s="47"/>
      <c r="AJ5" s="47"/>
      <c r="AK5" s="47"/>
      <c r="AL5" s="47"/>
      <c r="AM5" s="47"/>
      <c r="AN5" s="47"/>
      <c r="AO5" s="47"/>
      <c r="AP5" s="543" t="s">
        <v>159</v>
      </c>
      <c r="AQ5" s="543"/>
      <c r="AR5" s="543"/>
      <c r="AS5" s="543"/>
      <c r="AT5" s="543"/>
      <c r="AU5" s="543"/>
      <c r="AV5" s="539">
        <f>AG1</f>
        <v>0.6</v>
      </c>
      <c r="AW5" s="539"/>
      <c r="AX5" s="539"/>
      <c r="AY5" s="52" t="s">
        <v>15</v>
      </c>
      <c r="AZ5" s="52"/>
      <c r="BA5" s="47"/>
      <c r="BB5" s="49"/>
    </row>
    <row r="6" spans="1:54" customFormat="1" ht="11.45" customHeight="1">
      <c r="A6" s="35"/>
      <c r="B6" s="47"/>
      <c r="C6" s="47"/>
      <c r="D6" s="47"/>
      <c r="E6" s="47"/>
      <c r="F6" s="53">
        <f>(AG11*0.5)+I17</f>
        <v>0.8</v>
      </c>
      <c r="G6" s="53"/>
      <c r="H6" s="53"/>
      <c r="I6" s="53"/>
      <c r="J6" s="54"/>
      <c r="K6" s="53">
        <f>AV6</f>
        <v>0.15</v>
      </c>
      <c r="L6" s="53"/>
      <c r="M6" s="53"/>
      <c r="N6" s="53">
        <f>AD1</f>
        <v>0.6</v>
      </c>
      <c r="O6" s="53"/>
      <c r="P6" s="53"/>
      <c r="Q6" s="53"/>
      <c r="R6" s="53"/>
      <c r="S6" s="53">
        <f>AV6</f>
        <v>0.15</v>
      </c>
      <c r="T6" s="55"/>
      <c r="U6" s="53"/>
      <c r="V6" s="54"/>
      <c r="W6" s="53">
        <f>(AG11*0.5)+U17</f>
        <v>0.8</v>
      </c>
      <c r="X6" s="53"/>
      <c r="Y6" s="51"/>
      <c r="Z6" s="51"/>
      <c r="AA6" s="47"/>
      <c r="AB6" s="47"/>
      <c r="AC6" s="47"/>
      <c r="AD6" s="47"/>
      <c r="AE6" s="47"/>
      <c r="AF6" s="47"/>
      <c r="AG6" s="47"/>
      <c r="AH6" s="47"/>
      <c r="AI6" s="47"/>
      <c r="AJ6" s="47"/>
      <c r="AK6" s="47"/>
      <c r="AL6" s="47"/>
      <c r="AM6" s="47"/>
      <c r="AN6" s="47"/>
      <c r="AO6" s="47"/>
      <c r="AP6" s="543" t="s">
        <v>157</v>
      </c>
      <c r="AQ6" s="543"/>
      <c r="AR6" s="543"/>
      <c r="AS6" s="543"/>
      <c r="AT6" s="543"/>
      <c r="AU6" s="543"/>
      <c r="AV6" s="541">
        <v>0.15</v>
      </c>
      <c r="AW6" s="541"/>
      <c r="AX6" s="541"/>
      <c r="AY6" s="52" t="s">
        <v>15</v>
      </c>
      <c r="AZ6" s="52"/>
      <c r="BA6" s="47"/>
      <c r="BB6" s="49"/>
    </row>
    <row r="7" spans="1:54" customFormat="1" ht="11.45" customHeight="1">
      <c r="A7" s="35"/>
      <c r="B7" s="47"/>
      <c r="C7" s="47"/>
      <c r="D7" s="47"/>
      <c r="E7" s="47"/>
      <c r="F7" s="47"/>
      <c r="G7" s="47"/>
      <c r="H7" s="47"/>
      <c r="I7" s="47"/>
      <c r="J7" s="47"/>
      <c r="K7" s="47"/>
      <c r="L7" s="47"/>
      <c r="M7" s="47"/>
      <c r="N7" s="47"/>
      <c r="O7" s="47"/>
      <c r="P7" s="47"/>
      <c r="Q7" s="47"/>
      <c r="R7" s="47"/>
      <c r="S7" s="47"/>
      <c r="T7" s="47"/>
      <c r="U7" s="47"/>
      <c r="V7" s="47"/>
      <c r="W7" s="47"/>
      <c r="X7" s="47"/>
      <c r="Y7" s="47"/>
      <c r="Z7" s="47"/>
      <c r="AA7" s="47"/>
      <c r="AB7" s="47"/>
      <c r="AC7" s="47"/>
      <c r="AD7" s="47"/>
      <c r="AE7" s="47"/>
      <c r="AF7" s="47"/>
      <c r="AG7" s="47"/>
      <c r="AH7" s="47"/>
      <c r="AI7" s="47"/>
      <c r="AJ7" s="47"/>
      <c r="AK7" s="47"/>
      <c r="AL7" s="47"/>
      <c r="AM7" s="47"/>
      <c r="AN7" s="47"/>
      <c r="AO7" s="47"/>
      <c r="AP7" s="543" t="s">
        <v>160</v>
      </c>
      <c r="AQ7" s="543"/>
      <c r="AR7" s="543"/>
      <c r="AS7" s="543"/>
      <c r="AT7" s="543"/>
      <c r="AU7" s="543"/>
      <c r="AV7" s="541">
        <v>0.15</v>
      </c>
      <c r="AW7" s="541"/>
      <c r="AX7" s="541"/>
      <c r="AY7" s="52" t="s">
        <v>15</v>
      </c>
      <c r="AZ7" s="52"/>
      <c r="BA7" s="47"/>
      <c r="BB7" s="49"/>
    </row>
    <row r="8" spans="1:54" customFormat="1" ht="11.45" customHeight="1">
      <c r="A8" s="35"/>
      <c r="B8" s="47"/>
      <c r="C8" s="47"/>
      <c r="D8" s="47"/>
      <c r="E8" s="47"/>
      <c r="F8" s="47"/>
      <c r="G8" s="47"/>
      <c r="H8" s="47"/>
      <c r="I8" s="47"/>
      <c r="J8" s="47"/>
      <c r="K8" s="47"/>
      <c r="L8" s="47"/>
      <c r="M8" s="47"/>
      <c r="N8" s="47"/>
      <c r="O8" s="47"/>
      <c r="P8" s="47"/>
      <c r="Q8" s="47"/>
      <c r="R8" s="47"/>
      <c r="S8" s="47"/>
      <c r="T8" s="47"/>
      <c r="U8" s="47"/>
      <c r="V8" s="47"/>
      <c r="W8" s="47"/>
      <c r="X8" s="47"/>
      <c r="Y8" s="47"/>
      <c r="Z8" s="47"/>
      <c r="AA8" s="47"/>
      <c r="AB8" s="47"/>
      <c r="AC8" s="47"/>
      <c r="AD8" s="47"/>
      <c r="AE8" s="47"/>
      <c r="AF8" s="47"/>
      <c r="AG8" s="47"/>
      <c r="AH8" s="47"/>
      <c r="AI8" s="47"/>
      <c r="AJ8" s="47"/>
      <c r="AK8" s="47"/>
      <c r="AL8" s="47"/>
      <c r="AM8" s="47"/>
      <c r="AN8" s="47"/>
      <c r="AO8" s="47"/>
      <c r="AP8" s="543" t="s">
        <v>155</v>
      </c>
      <c r="AQ8" s="543"/>
      <c r="AR8" s="543"/>
      <c r="AS8" s="543"/>
      <c r="AT8" s="543"/>
      <c r="AU8" s="543"/>
      <c r="AV8" s="541">
        <v>0.15</v>
      </c>
      <c r="AW8" s="541"/>
      <c r="AX8" s="541"/>
      <c r="AY8" s="52" t="s">
        <v>15</v>
      </c>
      <c r="AZ8" s="52"/>
      <c r="BA8" s="47"/>
      <c r="BB8" s="49"/>
    </row>
    <row r="9" spans="1:54" customFormat="1" ht="11.45" customHeight="1">
      <c r="A9" s="35"/>
      <c r="B9" s="47"/>
      <c r="C9" s="47"/>
      <c r="D9" s="47"/>
      <c r="E9" s="47"/>
      <c r="F9" s="47"/>
      <c r="G9" s="47"/>
      <c r="H9" s="47"/>
      <c r="I9" s="47"/>
      <c r="J9" s="47"/>
      <c r="K9" s="47"/>
      <c r="L9" s="47"/>
      <c r="M9" s="47"/>
      <c r="N9" s="47"/>
      <c r="O9" s="47"/>
      <c r="P9" s="47"/>
      <c r="Q9" s="47"/>
      <c r="R9" s="47"/>
      <c r="S9" s="47"/>
      <c r="T9" s="47"/>
      <c r="U9" s="47"/>
      <c r="V9" s="47"/>
      <c r="W9" s="47"/>
      <c r="X9" s="47"/>
      <c r="Y9" s="47"/>
      <c r="Z9" s="47"/>
      <c r="AA9" s="47"/>
      <c r="AB9" s="47"/>
      <c r="AC9" s="47"/>
      <c r="AD9" s="47"/>
      <c r="AE9" s="47"/>
      <c r="AF9" s="47"/>
      <c r="AG9" s="47"/>
      <c r="AH9" s="47"/>
      <c r="AI9" s="47"/>
      <c r="AJ9" s="47"/>
      <c r="AK9" s="47"/>
      <c r="AL9" s="47"/>
      <c r="AM9" s="47"/>
      <c r="AN9" s="47"/>
      <c r="AO9" s="47"/>
      <c r="AP9" s="543" t="s">
        <v>125</v>
      </c>
      <c r="AQ9" s="543"/>
      <c r="AR9" s="543"/>
      <c r="AS9" s="543"/>
      <c r="AT9" s="543"/>
      <c r="AU9" s="543"/>
      <c r="AV9" s="541">
        <v>0.1</v>
      </c>
      <c r="AW9" s="541"/>
      <c r="AX9" s="541"/>
      <c r="AY9" s="52" t="s">
        <v>15</v>
      </c>
      <c r="AZ9" s="52"/>
      <c r="BA9" s="47"/>
      <c r="BB9" s="49"/>
    </row>
    <row r="10" spans="1:54" customFormat="1" ht="11.45" customHeight="1">
      <c r="A10" s="35"/>
      <c r="B10" s="47"/>
      <c r="C10" s="47"/>
      <c r="D10" s="47"/>
      <c r="E10" s="47"/>
      <c r="F10" s="47"/>
      <c r="G10" s="47"/>
      <c r="H10" s="47"/>
      <c r="I10" s="47"/>
      <c r="J10" s="47"/>
      <c r="K10" s="47"/>
      <c r="L10" s="47"/>
      <c r="M10" s="47"/>
      <c r="N10" s="47"/>
      <c r="O10" s="47"/>
      <c r="P10" s="47"/>
      <c r="Q10" s="47"/>
      <c r="R10" s="47"/>
      <c r="S10" s="47"/>
      <c r="T10" s="47"/>
      <c r="U10" s="47"/>
      <c r="V10" s="47"/>
      <c r="W10" s="47"/>
      <c r="X10" s="47"/>
      <c r="Y10" s="57"/>
      <c r="Z10" s="57"/>
      <c r="AA10" s="57"/>
      <c r="AB10" s="47"/>
      <c r="AC10" s="47"/>
      <c r="AD10" s="47"/>
      <c r="AE10" s="47"/>
      <c r="AF10" s="47"/>
      <c r="AG10" s="58"/>
      <c r="AH10" s="47"/>
      <c r="AI10" s="58"/>
      <c r="AJ10" s="542">
        <f>AV5</f>
        <v>0.6</v>
      </c>
      <c r="AK10" s="58"/>
      <c r="AL10" s="545">
        <f>AJ13+AJ10</f>
        <v>0.75</v>
      </c>
      <c r="AM10" s="58"/>
      <c r="AN10" s="47"/>
      <c r="AO10" s="47"/>
      <c r="AP10" s="543"/>
      <c r="AQ10" s="543"/>
      <c r="AR10" s="543"/>
      <c r="AS10" s="543"/>
      <c r="AT10" s="543"/>
      <c r="AU10" s="543"/>
      <c r="AV10" s="544"/>
      <c r="AW10" s="544"/>
      <c r="AX10" s="544"/>
      <c r="AY10" s="553"/>
      <c r="AZ10" s="553"/>
      <c r="BA10" s="47"/>
      <c r="BB10" s="49"/>
    </row>
    <row r="11" spans="1:54" customFormat="1" ht="11.45" customHeight="1">
      <c r="A11" s="35"/>
      <c r="B11" s="47"/>
      <c r="C11" s="47"/>
      <c r="D11" s="47"/>
      <c r="E11" s="47"/>
      <c r="F11" s="47"/>
      <c r="G11" s="47"/>
      <c r="H11" s="47"/>
      <c r="I11" s="47"/>
      <c r="J11" s="47"/>
      <c r="K11" s="47"/>
      <c r="L11" s="47"/>
      <c r="M11" s="47"/>
      <c r="N11" s="47"/>
      <c r="O11" s="47"/>
      <c r="P11" s="47"/>
      <c r="Q11" s="47"/>
      <c r="R11" s="47"/>
      <c r="S11" s="47"/>
      <c r="T11" s="47"/>
      <c r="U11" s="47"/>
      <c r="V11" s="47"/>
      <c r="W11" s="47"/>
      <c r="X11" s="47"/>
      <c r="Y11" s="554" t="s">
        <v>25</v>
      </c>
      <c r="Z11" s="555"/>
      <c r="AA11" s="57"/>
      <c r="AB11" s="47"/>
      <c r="AC11" s="47"/>
      <c r="AD11" s="47"/>
      <c r="AE11" s="47"/>
      <c r="AF11" s="47"/>
      <c r="AG11" s="542">
        <f>AJ10+AJ13+AJ16</f>
        <v>0.8</v>
      </c>
      <c r="AH11" s="47"/>
      <c r="AI11" s="58"/>
      <c r="AJ11" s="542"/>
      <c r="AK11" s="58"/>
      <c r="AL11" s="545"/>
      <c r="AM11" s="58"/>
      <c r="AN11" s="47"/>
      <c r="AO11" s="47"/>
      <c r="AP11" s="543"/>
      <c r="AQ11" s="543"/>
      <c r="AR11" s="543"/>
      <c r="AS11" s="543"/>
      <c r="AT11" s="543"/>
      <c r="AU11" s="543"/>
      <c r="AV11" s="544"/>
      <c r="AW11" s="544"/>
      <c r="AX11" s="544"/>
      <c r="AY11" s="553"/>
      <c r="AZ11" s="553"/>
      <c r="BA11" s="47"/>
      <c r="BB11" s="49"/>
    </row>
    <row r="12" spans="1:54" customFormat="1" ht="11.45" customHeight="1">
      <c r="A12" s="35"/>
      <c r="B12" s="47"/>
      <c r="C12" s="47"/>
      <c r="D12" s="47"/>
      <c r="E12" s="47"/>
      <c r="F12" s="47"/>
      <c r="G12" s="47"/>
      <c r="H12" s="47"/>
      <c r="I12" s="47"/>
      <c r="J12" s="47"/>
      <c r="K12" s="47"/>
      <c r="L12" s="47"/>
      <c r="M12" s="47"/>
      <c r="N12" s="47"/>
      <c r="O12" s="47"/>
      <c r="P12" s="47"/>
      <c r="Q12" s="47"/>
      <c r="R12" s="47"/>
      <c r="S12" s="47"/>
      <c r="T12" s="47"/>
      <c r="U12" s="47"/>
      <c r="V12" s="47"/>
      <c r="W12" s="47"/>
      <c r="X12" s="47"/>
      <c r="Y12" s="555"/>
      <c r="Z12" s="555"/>
      <c r="AA12" s="47"/>
      <c r="AB12" s="47"/>
      <c r="AC12" s="47"/>
      <c r="AD12" s="47"/>
      <c r="AE12" s="47"/>
      <c r="AF12" s="47"/>
      <c r="AG12" s="542"/>
      <c r="AH12" s="47"/>
      <c r="AI12" s="58"/>
      <c r="AJ12" s="542"/>
      <c r="AK12" s="58"/>
      <c r="AL12" s="545"/>
      <c r="AM12" s="58"/>
      <c r="AN12" s="47"/>
      <c r="AO12" s="47"/>
      <c r="AP12" s="543"/>
      <c r="AQ12" s="543"/>
      <c r="AR12" s="543"/>
      <c r="AS12" s="543"/>
      <c r="AT12" s="543"/>
      <c r="AU12" s="543"/>
      <c r="AV12" s="541"/>
      <c r="AW12" s="541"/>
      <c r="AX12" s="541"/>
      <c r="AY12" s="52"/>
      <c r="AZ12" s="52"/>
      <c r="BA12" s="47"/>
      <c r="BB12" s="49"/>
    </row>
    <row r="13" spans="1:54" customFormat="1" ht="11.45" customHeight="1">
      <c r="A13" s="35"/>
      <c r="B13" s="47"/>
      <c r="C13" s="47"/>
      <c r="D13" s="47"/>
      <c r="E13" s="47"/>
      <c r="F13" s="47"/>
      <c r="G13" s="47"/>
      <c r="H13" s="47"/>
      <c r="I13" s="47"/>
      <c r="J13" s="47"/>
      <c r="K13" s="47"/>
      <c r="L13" s="47"/>
      <c r="M13" s="47"/>
      <c r="N13" s="47"/>
      <c r="O13" s="47"/>
      <c r="P13" s="47"/>
      <c r="Q13" s="47"/>
      <c r="R13" s="47"/>
      <c r="S13" s="47"/>
      <c r="T13" s="47"/>
      <c r="U13" s="47"/>
      <c r="V13" s="47"/>
      <c r="W13" s="47"/>
      <c r="X13" s="47"/>
      <c r="Y13" s="47"/>
      <c r="Z13" s="47"/>
      <c r="AA13" s="47"/>
      <c r="AB13" s="47"/>
      <c r="AC13" s="47"/>
      <c r="AD13" s="47"/>
      <c r="AE13" s="47"/>
      <c r="AF13" s="47"/>
      <c r="AG13" s="542"/>
      <c r="AH13" s="47"/>
      <c r="AI13" s="58"/>
      <c r="AJ13" s="545">
        <f>AV8</f>
        <v>0.15</v>
      </c>
      <c r="AK13" s="58"/>
      <c r="AL13" s="545"/>
      <c r="AM13" s="58"/>
      <c r="AN13" s="47"/>
      <c r="AO13" s="47"/>
      <c r="AP13" s="47"/>
      <c r="AQ13" s="47"/>
      <c r="AR13" s="52"/>
      <c r="AS13" s="52"/>
      <c r="AT13" s="52"/>
      <c r="AU13" s="52"/>
      <c r="AV13" s="56"/>
      <c r="AW13" s="56"/>
      <c r="AX13" s="56"/>
      <c r="AY13" s="52"/>
      <c r="AZ13" s="52"/>
      <c r="BA13" s="47"/>
      <c r="BB13" s="49"/>
    </row>
    <row r="14" spans="1:54" customFormat="1" ht="11.45" customHeight="1">
      <c r="A14" s="35"/>
      <c r="B14" s="47"/>
      <c r="C14" s="47"/>
      <c r="D14" s="47"/>
      <c r="E14" s="47"/>
      <c r="F14" s="47"/>
      <c r="G14" s="47"/>
      <c r="H14" s="47"/>
      <c r="I14" s="47"/>
      <c r="J14" s="47"/>
      <c r="K14" s="47"/>
      <c r="L14" s="47"/>
      <c r="M14" s="47"/>
      <c r="N14" s="47"/>
      <c r="O14" s="47"/>
      <c r="P14" s="47"/>
      <c r="Q14" s="47"/>
      <c r="R14" s="47"/>
      <c r="S14" s="47"/>
      <c r="T14" s="47"/>
      <c r="U14" s="47"/>
      <c r="V14" s="47"/>
      <c r="W14" s="47"/>
      <c r="X14" s="47"/>
      <c r="Y14" s="47"/>
      <c r="Z14" s="47"/>
      <c r="AA14" s="47"/>
      <c r="AB14" s="47"/>
      <c r="AC14" s="47"/>
      <c r="AD14" s="47"/>
      <c r="AE14" s="47"/>
      <c r="AF14" s="47"/>
      <c r="AG14" s="58"/>
      <c r="AH14" s="47"/>
      <c r="AI14" s="58"/>
      <c r="AJ14" s="545"/>
      <c r="AK14" s="58"/>
      <c r="AL14" s="545"/>
      <c r="AM14" s="58"/>
      <c r="AN14" s="47"/>
      <c r="AO14" s="47"/>
      <c r="AP14" s="47"/>
      <c r="AQ14" s="47"/>
      <c r="AR14" s="52"/>
      <c r="AS14" s="52"/>
      <c r="AT14" s="52"/>
      <c r="AU14" s="52"/>
      <c r="AV14" s="56"/>
      <c r="AW14" s="56"/>
      <c r="AX14" s="56"/>
      <c r="AY14" s="52"/>
      <c r="AZ14" s="52"/>
      <c r="BA14" s="47"/>
      <c r="BB14" s="49"/>
    </row>
    <row r="15" spans="1:54" customFormat="1" ht="11.45" customHeight="1">
      <c r="A15" s="35"/>
      <c r="B15" s="47"/>
      <c r="C15" s="47"/>
      <c r="D15" s="47"/>
      <c r="E15" s="47"/>
      <c r="F15" s="47"/>
      <c r="G15" s="47"/>
      <c r="H15" s="47"/>
      <c r="I15" s="47"/>
      <c r="J15" s="47"/>
      <c r="K15" s="47"/>
      <c r="L15" s="47"/>
      <c r="M15" s="47"/>
      <c r="N15" s="47"/>
      <c r="O15" s="47"/>
      <c r="P15" s="47"/>
      <c r="Q15" s="47"/>
      <c r="R15" s="47"/>
      <c r="S15" s="47"/>
      <c r="T15" s="47"/>
      <c r="U15" s="47"/>
      <c r="V15" s="47"/>
      <c r="W15" s="47"/>
      <c r="X15" s="47"/>
      <c r="Y15" s="47"/>
      <c r="Z15" s="47"/>
      <c r="AA15" s="47"/>
      <c r="AB15" s="47"/>
      <c r="AC15" s="47"/>
      <c r="AD15" s="47"/>
      <c r="AE15" s="47"/>
      <c r="AF15" s="47"/>
      <c r="AG15" s="58"/>
      <c r="AH15" s="47"/>
      <c r="AI15" s="47"/>
      <c r="AJ15" s="545"/>
      <c r="AK15" s="58"/>
      <c r="AL15" s="47"/>
      <c r="AM15" s="47"/>
      <c r="AN15" s="47"/>
      <c r="AO15" s="47"/>
      <c r="AP15" s="47"/>
      <c r="AQ15" s="47"/>
      <c r="AR15" s="52"/>
      <c r="AS15" s="52"/>
      <c r="AT15" s="52"/>
      <c r="AU15" s="52"/>
      <c r="AV15" s="56"/>
      <c r="AW15" s="56"/>
      <c r="AX15" s="56"/>
      <c r="AY15" s="52"/>
      <c r="AZ15" s="52"/>
      <c r="BA15" s="47"/>
      <c r="BB15" s="49"/>
    </row>
    <row r="16" spans="1:54" customFormat="1" ht="11.45" customHeight="1">
      <c r="A16" s="35"/>
      <c r="B16" s="47"/>
      <c r="C16" s="47"/>
      <c r="D16" s="47"/>
      <c r="E16" s="47"/>
      <c r="F16" s="47"/>
      <c r="G16" s="47"/>
      <c r="H16" s="47"/>
      <c r="I16" s="47"/>
      <c r="J16" s="47"/>
      <c r="K16" s="47"/>
      <c r="L16" s="47"/>
      <c r="M16" s="47"/>
      <c r="N16" s="47"/>
      <c r="O16" s="47"/>
      <c r="P16" s="47"/>
      <c r="Q16" s="47"/>
      <c r="R16" s="47"/>
      <c r="S16" s="47"/>
      <c r="T16" s="47"/>
      <c r="U16" s="47"/>
      <c r="V16" s="47"/>
      <c r="W16" s="47"/>
      <c r="X16" s="47"/>
      <c r="Y16" s="47"/>
      <c r="Z16" s="47"/>
      <c r="AA16" s="47"/>
      <c r="AB16" s="47"/>
      <c r="AC16" s="47"/>
      <c r="AD16" s="47"/>
      <c r="AE16" s="47"/>
      <c r="AF16" s="47"/>
      <c r="AG16" s="58"/>
      <c r="AH16" s="47"/>
      <c r="AI16" s="47"/>
      <c r="AJ16" s="549">
        <v>0.05</v>
      </c>
      <c r="AK16" s="58"/>
      <c r="AL16" s="47"/>
      <c r="AM16" s="47"/>
      <c r="AN16" s="47"/>
      <c r="AO16" s="47"/>
      <c r="AP16" s="47"/>
      <c r="AQ16" s="47"/>
      <c r="AR16" s="60"/>
      <c r="AS16" s="52"/>
      <c r="AT16" s="52"/>
      <c r="AU16" s="52"/>
      <c r="AV16" s="56"/>
      <c r="AW16" s="56"/>
      <c r="AX16" s="56"/>
      <c r="AY16" s="52"/>
      <c r="AZ16" s="52"/>
      <c r="BA16" s="47"/>
      <c r="BB16" s="49"/>
    </row>
    <row r="17" spans="1:54" customFormat="1" ht="11.45" customHeight="1">
      <c r="A17" s="35"/>
      <c r="B17" s="47"/>
      <c r="C17" s="47"/>
      <c r="D17" s="47"/>
      <c r="E17" s="47"/>
      <c r="F17" s="47"/>
      <c r="G17" s="47"/>
      <c r="H17" s="47"/>
      <c r="I17" s="61">
        <v>0.4</v>
      </c>
      <c r="J17" s="51"/>
      <c r="K17" s="51"/>
      <c r="L17" s="47"/>
      <c r="M17" s="47"/>
      <c r="N17" s="53">
        <f>AD1</f>
        <v>0.6</v>
      </c>
      <c r="O17" s="51"/>
      <c r="P17" s="51"/>
      <c r="Q17" s="51"/>
      <c r="R17" s="51"/>
      <c r="S17" s="47"/>
      <c r="T17" s="47"/>
      <c r="U17" s="61">
        <v>0.4</v>
      </c>
      <c r="V17" s="51"/>
      <c r="W17" s="51"/>
      <c r="X17" s="47"/>
      <c r="Y17" s="47"/>
      <c r="Z17" s="47"/>
      <c r="AA17" s="47"/>
      <c r="AB17" s="47"/>
      <c r="AC17" s="47"/>
      <c r="AD17" s="47"/>
      <c r="AE17" s="47"/>
      <c r="AF17" s="47"/>
      <c r="AG17" s="58"/>
      <c r="AH17" s="47"/>
      <c r="AI17" s="47"/>
      <c r="AJ17" s="549"/>
      <c r="AK17" s="58"/>
      <c r="AL17" s="47"/>
      <c r="AM17" s="47"/>
      <c r="AN17" s="47"/>
      <c r="AO17" s="47"/>
      <c r="AP17" s="47"/>
      <c r="AQ17" s="47"/>
      <c r="AR17" s="60"/>
      <c r="AS17" s="52"/>
      <c r="AT17" s="52"/>
      <c r="AU17" s="52"/>
      <c r="AV17" s="56"/>
      <c r="AW17" s="56"/>
      <c r="AX17" s="56"/>
      <c r="AY17" s="52"/>
      <c r="AZ17" s="52"/>
      <c r="BA17" s="47"/>
      <c r="BB17" s="49"/>
    </row>
    <row r="18" spans="1:54" customFormat="1" ht="11.45" customHeight="1">
      <c r="A18" s="35"/>
      <c r="B18" s="47"/>
      <c r="C18" s="47"/>
      <c r="D18" s="47"/>
      <c r="E18" s="47"/>
      <c r="F18" s="47"/>
      <c r="G18" s="47"/>
      <c r="H18" s="47"/>
      <c r="I18" s="47"/>
      <c r="J18" s="47"/>
      <c r="K18" s="53">
        <f>AV7</f>
        <v>0.15</v>
      </c>
      <c r="L18" s="51"/>
      <c r="M18" s="51"/>
      <c r="N18" s="47"/>
      <c r="O18" s="47"/>
      <c r="P18" s="47"/>
      <c r="Q18" s="47"/>
      <c r="R18" s="47"/>
      <c r="S18" s="53">
        <f>AV7</f>
        <v>0.15</v>
      </c>
      <c r="T18" s="51"/>
      <c r="U18" s="51"/>
      <c r="V18" s="47"/>
      <c r="W18" s="47"/>
      <c r="X18" s="47"/>
      <c r="Y18" s="47"/>
      <c r="Z18" s="47"/>
      <c r="AA18" s="47"/>
      <c r="AB18" s="47"/>
      <c r="AC18" s="47"/>
      <c r="AD18" s="47"/>
      <c r="AE18" s="47"/>
      <c r="AF18" s="47"/>
      <c r="AG18" s="47"/>
      <c r="AH18" s="47"/>
      <c r="AI18" s="47"/>
      <c r="AJ18" s="47"/>
      <c r="AK18" s="47"/>
      <c r="AL18" s="47"/>
      <c r="AM18" s="47"/>
      <c r="AN18" s="47"/>
      <c r="AO18" s="47"/>
      <c r="AP18" s="47"/>
      <c r="AQ18" s="47"/>
      <c r="AR18" s="60"/>
      <c r="AS18" s="52"/>
      <c r="AT18" s="52"/>
      <c r="AU18" s="52"/>
      <c r="AV18" s="56"/>
      <c r="AW18" s="56"/>
      <c r="AX18" s="56"/>
      <c r="AY18" s="52"/>
      <c r="AZ18" s="52"/>
      <c r="BA18" s="47"/>
      <c r="BB18" s="49"/>
    </row>
    <row r="19" spans="1:54" customFormat="1" ht="11.45" customHeight="1">
      <c r="A19" s="35"/>
      <c r="B19" s="47"/>
      <c r="C19" s="47"/>
      <c r="D19" s="47"/>
      <c r="E19" s="47"/>
      <c r="F19" s="47"/>
      <c r="G19" s="47"/>
      <c r="H19" s="47"/>
      <c r="I19" s="47"/>
      <c r="J19" s="47"/>
      <c r="K19" s="47"/>
      <c r="L19" s="47"/>
      <c r="M19" s="47"/>
      <c r="N19" s="62">
        <f>I17+K18+N17+S18+U17</f>
        <v>1.6999999999999997</v>
      </c>
      <c r="O19" s="51"/>
      <c r="P19" s="51"/>
      <c r="Q19" s="51"/>
      <c r="R19" s="51"/>
      <c r="S19" s="47"/>
      <c r="T19" s="47"/>
      <c r="U19" s="47"/>
      <c r="V19" s="47"/>
      <c r="W19" s="47"/>
      <c r="X19" s="47"/>
      <c r="Y19" s="47"/>
      <c r="Z19" s="47"/>
      <c r="AA19" s="47" t="s">
        <v>102</v>
      </c>
      <c r="AB19" s="47"/>
      <c r="AC19" s="47"/>
      <c r="AD19" s="149">
        <f>AV9*1000</f>
        <v>100</v>
      </c>
      <c r="AE19" s="51"/>
      <c r="AF19" s="47" t="s">
        <v>2</v>
      </c>
      <c r="AG19" s="149">
        <f>AD19</f>
        <v>100</v>
      </c>
      <c r="AH19" s="51"/>
      <c r="AI19" s="47"/>
      <c r="AJ19" s="47"/>
      <c r="AK19" s="47"/>
      <c r="AL19" s="47"/>
      <c r="AM19" s="47"/>
      <c r="AN19" s="47"/>
      <c r="AO19" s="47"/>
      <c r="AP19" s="47"/>
      <c r="AQ19" s="47"/>
      <c r="AR19" s="60"/>
      <c r="AS19" s="52"/>
      <c r="AT19" s="52"/>
      <c r="AU19" s="52"/>
      <c r="AV19" s="56"/>
      <c r="AW19" s="56"/>
      <c r="AX19" s="56"/>
      <c r="AY19" s="52"/>
      <c r="AZ19" s="52"/>
      <c r="BA19" s="47"/>
      <c r="BB19" s="49"/>
    </row>
    <row r="20" spans="1:54" customFormat="1" ht="11.45" customHeight="1">
      <c r="A20" s="35"/>
      <c r="B20" s="47"/>
      <c r="C20" s="47"/>
      <c r="D20" s="47"/>
      <c r="E20" s="47"/>
      <c r="F20" s="47"/>
      <c r="G20" s="63"/>
      <c r="H20" s="63"/>
      <c r="I20" s="63"/>
      <c r="J20" s="63"/>
      <c r="K20" s="63"/>
      <c r="L20" s="63"/>
      <c r="M20" s="63"/>
      <c r="N20" s="63"/>
      <c r="O20" s="63"/>
      <c r="P20" s="63"/>
      <c r="Q20" s="63"/>
      <c r="R20" s="63"/>
      <c r="S20" s="63"/>
      <c r="T20" s="63"/>
      <c r="U20" s="63"/>
      <c r="V20" s="63"/>
      <c r="W20" s="63"/>
      <c r="X20" s="63"/>
      <c r="Y20" s="63"/>
      <c r="Z20" s="63"/>
      <c r="AA20" s="63"/>
      <c r="AB20" s="63"/>
      <c r="AC20" s="63"/>
      <c r="AD20" s="63"/>
      <c r="AE20" s="63"/>
      <c r="AF20" s="63"/>
      <c r="AG20" s="63"/>
      <c r="AH20" s="63"/>
      <c r="AI20" s="63"/>
      <c r="AJ20" s="63"/>
      <c r="AK20" s="63"/>
      <c r="AL20" s="63"/>
      <c r="AM20" s="63"/>
      <c r="AN20" s="63"/>
      <c r="AO20" s="63"/>
      <c r="AP20" s="63"/>
      <c r="AQ20" s="63"/>
      <c r="AR20" s="64"/>
      <c r="AS20" s="63"/>
      <c r="AT20" s="63"/>
      <c r="AU20" s="63"/>
      <c r="AV20" s="65"/>
      <c r="AW20" s="65"/>
      <c r="AX20" s="65"/>
      <c r="AY20" s="52"/>
      <c r="AZ20" s="47"/>
      <c r="BA20" s="47"/>
      <c r="BB20" s="49"/>
    </row>
    <row r="21" spans="1:54" customFormat="1" ht="17.100000000000001" customHeight="1">
      <c r="A21" s="550" t="s">
        <v>54</v>
      </c>
      <c r="B21" s="551"/>
      <c r="C21" s="551"/>
      <c r="D21" s="551"/>
      <c r="E21" s="551"/>
      <c r="F21" s="551"/>
      <c r="G21" s="551"/>
      <c r="H21" s="550" t="s">
        <v>32</v>
      </c>
      <c r="I21" s="551"/>
      <c r="J21" s="551"/>
      <c r="K21" s="551"/>
      <c r="L21" s="551"/>
      <c r="M21" s="551"/>
      <c r="N21" s="551"/>
      <c r="O21" s="551"/>
      <c r="P21" s="551"/>
      <c r="Q21" s="551"/>
      <c r="R21" s="551"/>
      <c r="S21" s="551"/>
      <c r="T21" s="551"/>
      <c r="U21" s="551"/>
      <c r="V21" s="551"/>
      <c r="W21" s="551"/>
      <c r="X21" s="551"/>
      <c r="Y21" s="551"/>
      <c r="Z21" s="551"/>
      <c r="AA21" s="551"/>
      <c r="AB21" s="551"/>
      <c r="AC21" s="551"/>
      <c r="AD21" s="551"/>
      <c r="AE21" s="551"/>
      <c r="AF21" s="551"/>
      <c r="AG21" s="551"/>
      <c r="AH21" s="551"/>
      <c r="AI21" s="551"/>
      <c r="AJ21" s="551"/>
      <c r="AK21" s="551"/>
      <c r="AL21" s="551"/>
      <c r="AM21" s="551"/>
      <c r="AN21" s="551"/>
      <c r="AO21" s="551"/>
      <c r="AP21" s="551"/>
      <c r="AQ21" s="551"/>
      <c r="AR21" s="551"/>
      <c r="AS21" s="551"/>
      <c r="AT21" s="551"/>
      <c r="AU21" s="551"/>
      <c r="AV21" s="552"/>
      <c r="AW21" s="550" t="s">
        <v>40</v>
      </c>
      <c r="AX21" s="551"/>
      <c r="AY21" s="551"/>
      <c r="AZ21" s="551"/>
      <c r="BA21" s="551"/>
      <c r="BB21" s="552"/>
    </row>
    <row r="22" spans="1:54" s="74" customFormat="1" ht="14.1" customHeight="1">
      <c r="A22" s="66"/>
      <c r="B22" s="67"/>
      <c r="C22" s="67"/>
      <c r="D22" s="67"/>
      <c r="E22" s="67"/>
      <c r="F22" s="67"/>
      <c r="G22" s="68"/>
      <c r="H22" s="69"/>
      <c r="I22" s="70"/>
      <c r="J22" s="70"/>
      <c r="K22" s="70"/>
      <c r="L22" s="70"/>
      <c r="M22" s="70"/>
      <c r="N22" s="70"/>
      <c r="O22" s="70"/>
      <c r="P22" s="70"/>
      <c r="Q22" s="70"/>
      <c r="R22" s="70"/>
      <c r="S22" s="70"/>
      <c r="T22" s="70"/>
      <c r="U22" s="70"/>
      <c r="V22" s="70"/>
      <c r="W22" s="70"/>
      <c r="X22" s="70"/>
      <c r="Y22" s="70"/>
      <c r="Z22" s="70"/>
      <c r="AA22" s="70"/>
      <c r="AB22" s="70"/>
      <c r="AC22" s="70"/>
      <c r="AD22" s="70"/>
      <c r="AE22" s="71"/>
      <c r="AF22" s="72"/>
      <c r="AG22" s="72"/>
      <c r="AH22" s="70"/>
      <c r="AI22" s="70"/>
      <c r="AJ22" s="70"/>
      <c r="AK22" s="70"/>
      <c r="AL22" s="70"/>
      <c r="AM22" s="70"/>
      <c r="AN22" s="70"/>
      <c r="AO22" s="70"/>
      <c r="AP22" s="70"/>
      <c r="AQ22" s="70"/>
      <c r="AR22" s="70"/>
      <c r="AS22" s="70"/>
      <c r="AT22" s="70"/>
      <c r="AU22" s="73"/>
      <c r="AV22" s="70"/>
      <c r="AW22" s="546"/>
      <c r="AX22" s="547"/>
      <c r="AY22" s="547"/>
      <c r="AZ22" s="547"/>
      <c r="BA22" s="547"/>
      <c r="BB22" s="548"/>
    </row>
    <row r="23" spans="1:54" s="74" customFormat="1" ht="13.5" customHeight="1">
      <c r="A23" s="493" t="s">
        <v>84</v>
      </c>
      <c r="B23" s="494"/>
      <c r="C23" s="494"/>
      <c r="D23" s="494"/>
      <c r="E23" s="494"/>
      <c r="F23" s="494"/>
      <c r="G23" s="495"/>
      <c r="H23" s="540" t="s">
        <v>98</v>
      </c>
      <c r="I23" s="541"/>
      <c r="J23" s="541"/>
      <c r="K23" s="75"/>
      <c r="L23" s="75"/>
      <c r="M23" s="75"/>
      <c r="N23" s="75"/>
      <c r="O23" s="75"/>
      <c r="P23" s="75"/>
      <c r="Q23" s="75"/>
      <c r="R23" s="75"/>
      <c r="S23" s="75"/>
      <c r="T23" s="75"/>
      <c r="U23" s="75"/>
      <c r="V23" s="75"/>
      <c r="W23" s="75"/>
      <c r="X23" s="75"/>
      <c r="Y23" s="75"/>
      <c r="Z23" s="75"/>
      <c r="AA23" s="75"/>
      <c r="AB23" s="75"/>
      <c r="AC23" s="75"/>
      <c r="AD23" s="75"/>
      <c r="AE23" s="75"/>
      <c r="AF23" s="75"/>
      <c r="AG23" s="75"/>
      <c r="AH23" s="75"/>
      <c r="AI23" s="75"/>
      <c r="AJ23" s="75"/>
      <c r="AK23" s="75"/>
      <c r="AL23" s="75"/>
      <c r="AM23" s="75"/>
      <c r="AN23" s="75"/>
      <c r="AO23" s="75"/>
      <c r="AP23" s="75"/>
      <c r="AQ23" s="75"/>
      <c r="AR23" s="75"/>
      <c r="AS23" s="75"/>
      <c r="AT23" s="75"/>
      <c r="AU23" s="70"/>
      <c r="AV23" s="70"/>
      <c r="AW23" s="482"/>
      <c r="AX23" s="483"/>
      <c r="AY23" s="483"/>
      <c r="AZ23" s="483"/>
      <c r="BA23" s="483"/>
      <c r="BB23" s="484"/>
    </row>
    <row r="24" spans="1:54" s="74" customFormat="1" ht="14.1" customHeight="1">
      <c r="A24" s="493" t="s">
        <v>165</v>
      </c>
      <c r="B24" s="536"/>
      <c r="C24" s="536"/>
      <c r="D24" s="536"/>
      <c r="E24" s="536"/>
      <c r="F24" s="536"/>
      <c r="G24" s="537"/>
      <c r="H24" s="76"/>
      <c r="I24" s="75" t="s">
        <v>8</v>
      </c>
      <c r="J24" s="539">
        <f>N19</f>
        <v>1.6999999999999997</v>
      </c>
      <c r="K24" s="539"/>
      <c r="L24" s="539"/>
      <c r="M24" s="76" t="s">
        <v>3</v>
      </c>
      <c r="N24" s="539">
        <f>N4</f>
        <v>2.5</v>
      </c>
      <c r="O24" s="539"/>
      <c r="P24" s="539"/>
      <c r="Q24" s="75" t="s">
        <v>4</v>
      </c>
      <c r="R24" s="75" t="s">
        <v>9</v>
      </c>
      <c r="S24" s="497" t="s">
        <v>7</v>
      </c>
      <c r="T24" s="492"/>
      <c r="U24" s="75" t="s">
        <v>9</v>
      </c>
      <c r="V24" s="539">
        <f>AG11</f>
        <v>0.8</v>
      </c>
      <c r="W24" s="539"/>
      <c r="X24" s="539"/>
      <c r="Y24" s="75" t="s">
        <v>9</v>
      </c>
      <c r="Z24" s="506">
        <v>1</v>
      </c>
      <c r="AA24" s="507"/>
      <c r="AB24" s="79" t="s">
        <v>15</v>
      </c>
      <c r="AC24" s="75"/>
      <c r="AD24" s="75"/>
      <c r="AE24" s="75"/>
      <c r="AF24" s="75"/>
      <c r="AG24" s="75"/>
      <c r="AH24" s="75"/>
      <c r="AI24" s="75"/>
      <c r="AJ24" s="75"/>
      <c r="AK24" s="75"/>
      <c r="AL24" s="75"/>
      <c r="AM24" s="75"/>
      <c r="AN24" s="75"/>
      <c r="AO24" s="75"/>
      <c r="AP24" s="75"/>
      <c r="AQ24" s="75"/>
      <c r="AR24" s="59"/>
      <c r="AS24" s="75"/>
      <c r="AT24" s="75"/>
      <c r="AU24" s="70" t="s">
        <v>12</v>
      </c>
      <c r="AV24" s="70"/>
      <c r="AW24" s="533">
        <f>ROUNDDOWN((J24+N24)*0.5*V24*Z24,3)</f>
        <v>1.68</v>
      </c>
      <c r="AX24" s="534"/>
      <c r="AY24" s="534"/>
      <c r="AZ24" s="534"/>
      <c r="BA24" s="534"/>
      <c r="BB24" s="535"/>
    </row>
    <row r="25" spans="1:54" s="74" customFormat="1" ht="14.1" customHeight="1">
      <c r="A25" s="493"/>
      <c r="B25" s="536"/>
      <c r="C25" s="536"/>
      <c r="D25" s="536"/>
      <c r="E25" s="536"/>
      <c r="F25" s="536"/>
      <c r="G25" s="537"/>
      <c r="H25" s="76"/>
      <c r="I25" s="75"/>
      <c r="J25" s="539"/>
      <c r="K25" s="539"/>
      <c r="L25" s="539"/>
      <c r="M25" s="76"/>
      <c r="N25" s="539"/>
      <c r="O25" s="539"/>
      <c r="P25" s="539"/>
      <c r="Q25" s="75"/>
      <c r="R25" s="75"/>
      <c r="S25" s="497"/>
      <c r="T25" s="492"/>
      <c r="U25" s="75"/>
      <c r="V25" s="539"/>
      <c r="W25" s="539"/>
      <c r="X25" s="539"/>
      <c r="Y25" s="75"/>
      <c r="Z25" s="506"/>
      <c r="AA25" s="507"/>
      <c r="AB25" s="79"/>
      <c r="AC25" s="75"/>
      <c r="AD25" s="75"/>
      <c r="AE25" s="75"/>
      <c r="AF25" s="75"/>
      <c r="AG25" s="75"/>
      <c r="AH25" s="75"/>
      <c r="AI25" s="75"/>
      <c r="AJ25" s="75"/>
      <c r="AK25" s="75"/>
      <c r="AL25" s="75"/>
      <c r="AM25" s="75"/>
      <c r="AN25" s="75"/>
      <c r="AO25" s="75"/>
      <c r="AP25" s="75"/>
      <c r="AQ25" s="75"/>
      <c r="AR25" s="75"/>
      <c r="AS25" s="75"/>
      <c r="AT25" s="75"/>
      <c r="AU25" s="70"/>
      <c r="AV25" s="70"/>
      <c r="AW25" s="533"/>
      <c r="AX25" s="534"/>
      <c r="AY25" s="534"/>
      <c r="AZ25" s="534"/>
      <c r="BA25" s="534"/>
      <c r="BB25" s="535"/>
    </row>
    <row r="26" spans="1:54" s="74" customFormat="1" ht="14.1" customHeight="1">
      <c r="A26" s="493" t="s">
        <v>85</v>
      </c>
      <c r="B26" s="494"/>
      <c r="C26" s="494"/>
      <c r="D26" s="494"/>
      <c r="E26" s="494"/>
      <c r="F26" s="494"/>
      <c r="G26" s="495"/>
      <c r="H26" s="69"/>
      <c r="I26" s="70"/>
      <c r="J26" s="70"/>
      <c r="K26" s="70"/>
      <c r="L26" s="70"/>
      <c r="M26" s="70"/>
      <c r="N26" s="70"/>
      <c r="O26" s="70"/>
      <c r="P26" s="80"/>
      <c r="Q26" s="70"/>
      <c r="R26" s="81"/>
      <c r="S26" s="70"/>
      <c r="T26" s="70"/>
      <c r="U26" s="70"/>
      <c r="V26" s="70"/>
      <c r="W26" s="70"/>
      <c r="X26" s="70"/>
      <c r="Y26" s="70"/>
      <c r="Z26" s="70"/>
      <c r="AA26" s="70"/>
      <c r="AB26" s="70"/>
      <c r="AC26" s="70"/>
      <c r="AD26" s="70"/>
      <c r="AE26" s="71"/>
      <c r="AF26" s="72"/>
      <c r="AG26" s="72"/>
      <c r="AH26" s="70"/>
      <c r="AI26" s="70"/>
      <c r="AJ26" s="70"/>
      <c r="AK26" s="70"/>
      <c r="AL26" s="70"/>
      <c r="AM26" s="70"/>
      <c r="AN26" s="70"/>
      <c r="AO26" s="82"/>
      <c r="AP26" s="83"/>
      <c r="AQ26" s="83"/>
      <c r="AR26" s="70"/>
      <c r="AS26" s="70"/>
      <c r="AT26" s="70"/>
      <c r="AU26" s="70"/>
      <c r="AV26" s="70"/>
      <c r="AW26" s="482"/>
      <c r="AX26" s="483"/>
      <c r="AY26" s="483"/>
      <c r="AZ26" s="483"/>
      <c r="BA26" s="483"/>
      <c r="BB26" s="484"/>
    </row>
    <row r="27" spans="1:54" s="74" customFormat="1" ht="14.1" customHeight="1">
      <c r="A27" s="66"/>
      <c r="B27" s="67"/>
      <c r="C27" s="494" t="s">
        <v>86</v>
      </c>
      <c r="D27" s="494"/>
      <c r="E27" s="494"/>
      <c r="F27" s="494"/>
      <c r="G27" s="495"/>
      <c r="H27" s="69"/>
      <c r="I27" s="70"/>
      <c r="J27" s="538">
        <f>AW24+AW25</f>
        <v>1.68</v>
      </c>
      <c r="K27" s="538"/>
      <c r="L27" s="538"/>
      <c r="M27" s="538"/>
      <c r="N27" s="84" t="s">
        <v>33</v>
      </c>
      <c r="O27" s="538">
        <f>AW29</f>
        <v>0.95000000000000018</v>
      </c>
      <c r="P27" s="538"/>
      <c r="Q27" s="538"/>
      <c r="R27" s="538"/>
      <c r="S27" s="70"/>
      <c r="T27" s="85"/>
      <c r="U27" s="75"/>
      <c r="V27" s="75"/>
      <c r="W27" s="75"/>
      <c r="X27" s="70"/>
      <c r="Y27" s="86"/>
      <c r="Z27" s="70"/>
      <c r="AA27" s="70"/>
      <c r="AB27" s="70"/>
      <c r="AC27" s="86"/>
      <c r="AD27" s="70"/>
      <c r="AE27" s="70"/>
      <c r="AF27" s="72"/>
      <c r="AG27" s="72"/>
      <c r="AH27" s="72"/>
      <c r="AI27" s="72"/>
      <c r="AJ27" s="70"/>
      <c r="AK27" s="70"/>
      <c r="AL27" s="86"/>
      <c r="AM27" s="70"/>
      <c r="AN27" s="70"/>
      <c r="AO27" s="82"/>
      <c r="AP27" s="83"/>
      <c r="AQ27" s="83"/>
      <c r="AR27" s="70"/>
      <c r="AS27" s="70"/>
      <c r="AT27" s="70"/>
      <c r="AU27" s="73" t="s">
        <v>12</v>
      </c>
      <c r="AV27" s="70"/>
      <c r="AW27" s="533">
        <f>J27-O27</f>
        <v>0.72999999999999976</v>
      </c>
      <c r="AX27" s="534"/>
      <c r="AY27" s="534"/>
      <c r="AZ27" s="534"/>
      <c r="BA27" s="534"/>
      <c r="BB27" s="535"/>
    </row>
    <row r="28" spans="1:54" s="74" customFormat="1" ht="14.1" customHeight="1">
      <c r="A28" s="66"/>
      <c r="B28" s="67"/>
      <c r="C28" s="67"/>
      <c r="D28" s="67"/>
      <c r="E28" s="67"/>
      <c r="F28" s="67"/>
      <c r="G28" s="68"/>
      <c r="H28" s="69"/>
      <c r="I28" s="70"/>
      <c r="J28" s="70"/>
      <c r="K28" s="70"/>
      <c r="L28" s="70"/>
      <c r="M28" s="72"/>
      <c r="N28" s="72"/>
      <c r="O28" s="70"/>
      <c r="P28" s="87"/>
      <c r="Q28" s="87"/>
      <c r="R28" s="87"/>
      <c r="S28" s="73"/>
      <c r="T28" s="85"/>
      <c r="U28" s="86"/>
      <c r="V28" s="86"/>
      <c r="W28" s="86"/>
      <c r="X28" s="86"/>
      <c r="Y28" s="86"/>
      <c r="Z28" s="70"/>
      <c r="AA28" s="70"/>
      <c r="AB28" s="70"/>
      <c r="AC28" s="70"/>
      <c r="AD28" s="70"/>
      <c r="AE28" s="71"/>
      <c r="AF28" s="72"/>
      <c r="AG28" s="72"/>
      <c r="AH28" s="70"/>
      <c r="AI28" s="70"/>
      <c r="AJ28" s="70"/>
      <c r="AK28" s="70"/>
      <c r="AL28" s="86"/>
      <c r="AM28" s="70"/>
      <c r="AN28" s="70"/>
      <c r="AO28" s="82"/>
      <c r="AP28" s="83"/>
      <c r="AQ28" s="83"/>
      <c r="AR28" s="70"/>
      <c r="AS28" s="70"/>
      <c r="AT28" s="70"/>
      <c r="AU28" s="73"/>
      <c r="AV28" s="70"/>
      <c r="AW28" s="533"/>
      <c r="AX28" s="534"/>
      <c r="AY28" s="534"/>
      <c r="AZ28" s="534"/>
      <c r="BA28" s="534"/>
      <c r="BB28" s="535"/>
    </row>
    <row r="29" spans="1:54" s="74" customFormat="1" ht="14.1" customHeight="1">
      <c r="A29" s="493" t="s">
        <v>100</v>
      </c>
      <c r="B29" s="494"/>
      <c r="C29" s="494"/>
      <c r="D29" s="494"/>
      <c r="E29" s="494"/>
      <c r="F29" s="494"/>
      <c r="G29" s="495"/>
      <c r="H29" s="69"/>
      <c r="I29" s="75" t="s">
        <v>72</v>
      </c>
      <c r="J29" s="539">
        <f>I17</f>
        <v>0.4</v>
      </c>
      <c r="K29" s="539"/>
      <c r="L29" s="539"/>
      <c r="M29" s="76" t="s">
        <v>3</v>
      </c>
      <c r="N29" s="539">
        <f>F6</f>
        <v>0.8</v>
      </c>
      <c r="O29" s="539"/>
      <c r="P29" s="539"/>
      <c r="Q29" s="75" t="s">
        <v>4</v>
      </c>
      <c r="R29" s="75" t="s">
        <v>9</v>
      </c>
      <c r="S29" s="497" t="s">
        <v>7</v>
      </c>
      <c r="T29" s="492"/>
      <c r="U29" s="75" t="s">
        <v>9</v>
      </c>
      <c r="V29" s="539">
        <f>AG11</f>
        <v>0.8</v>
      </c>
      <c r="W29" s="539"/>
      <c r="X29" s="539"/>
      <c r="Y29" s="75" t="s">
        <v>9</v>
      </c>
      <c r="Z29" s="70">
        <v>2</v>
      </c>
      <c r="AA29" s="509" t="s">
        <v>44</v>
      </c>
      <c r="AB29" s="509"/>
      <c r="AC29" s="75" t="s">
        <v>33</v>
      </c>
      <c r="AD29" s="166" t="s">
        <v>8</v>
      </c>
      <c r="AE29" s="539">
        <f>AJ16</f>
        <v>0.05</v>
      </c>
      <c r="AF29" s="539"/>
      <c r="AG29" s="539"/>
      <c r="AH29" s="75" t="s">
        <v>9</v>
      </c>
      <c r="AI29" s="539">
        <v>0.1</v>
      </c>
      <c r="AJ29" s="539"/>
      <c r="AK29" s="539"/>
      <c r="AL29" s="167" t="s">
        <v>4</v>
      </c>
      <c r="AM29" s="75" t="s">
        <v>9</v>
      </c>
      <c r="AN29" s="70">
        <v>2</v>
      </c>
      <c r="AO29" s="509" t="s">
        <v>44</v>
      </c>
      <c r="AP29" s="509"/>
      <c r="AQ29" s="75" t="s">
        <v>60</v>
      </c>
      <c r="AR29" s="75" t="s">
        <v>9</v>
      </c>
      <c r="AS29" s="506">
        <v>1</v>
      </c>
      <c r="AT29" s="507"/>
      <c r="AU29" s="79" t="s">
        <v>15</v>
      </c>
      <c r="AV29" s="70" t="s">
        <v>12</v>
      </c>
      <c r="AW29" s="533">
        <f>((J29+N29)*0.5*V29*Z29-(AE29*AI29)*AN29)*AS29</f>
        <v>0.95000000000000018</v>
      </c>
      <c r="AX29" s="534"/>
      <c r="AY29" s="534"/>
      <c r="AZ29" s="534"/>
      <c r="BA29" s="534"/>
      <c r="BB29" s="535"/>
    </row>
    <row r="30" spans="1:54" s="74" customFormat="1" ht="14.1" customHeight="1">
      <c r="A30" s="66"/>
      <c r="B30" s="67"/>
      <c r="C30" s="67"/>
      <c r="D30" s="67"/>
      <c r="E30" s="67"/>
      <c r="F30" s="67"/>
      <c r="G30" s="68"/>
      <c r="H30" s="70"/>
      <c r="I30" s="70"/>
      <c r="J30" s="70"/>
      <c r="K30" s="70"/>
      <c r="L30" s="70"/>
      <c r="M30" s="70"/>
      <c r="N30" s="70"/>
      <c r="O30" s="70"/>
      <c r="P30" s="80"/>
      <c r="Q30" s="70"/>
      <c r="R30" s="81"/>
      <c r="S30" s="70"/>
      <c r="T30" s="70"/>
      <c r="U30" s="70"/>
      <c r="V30" s="70"/>
      <c r="W30" s="70"/>
      <c r="X30" s="70"/>
      <c r="Y30" s="70"/>
      <c r="Z30" s="70"/>
      <c r="AA30" s="70"/>
      <c r="AB30" s="70"/>
      <c r="AC30" s="70"/>
      <c r="AD30" s="70"/>
      <c r="AE30" s="71"/>
      <c r="AF30" s="72"/>
      <c r="AG30" s="72"/>
      <c r="AH30" s="70"/>
      <c r="AI30" s="70"/>
      <c r="AJ30" s="70"/>
      <c r="AK30" s="70"/>
      <c r="AL30" s="70"/>
      <c r="AM30" s="70"/>
      <c r="AN30" s="70"/>
      <c r="AO30" s="82"/>
      <c r="AP30" s="83"/>
      <c r="AQ30" s="83"/>
      <c r="AR30" s="70"/>
      <c r="AS30" s="70"/>
      <c r="AT30" s="70"/>
      <c r="AU30" s="70"/>
      <c r="AV30" s="70"/>
      <c r="AW30" s="482"/>
      <c r="AX30" s="483"/>
      <c r="AY30" s="483"/>
      <c r="AZ30" s="483"/>
      <c r="BA30" s="483"/>
      <c r="BB30" s="484"/>
    </row>
    <row r="31" spans="1:54" s="74" customFormat="1" ht="14.1" customHeight="1">
      <c r="A31" s="493" t="s">
        <v>83</v>
      </c>
      <c r="B31" s="494"/>
      <c r="C31" s="494"/>
      <c r="D31" s="494"/>
      <c r="E31" s="494"/>
      <c r="F31" s="494"/>
      <c r="G31" s="495"/>
      <c r="H31" s="491" t="s">
        <v>74</v>
      </c>
      <c r="I31" s="492"/>
      <c r="J31" s="492"/>
      <c r="K31" s="492"/>
      <c r="L31" s="70"/>
      <c r="M31" s="70"/>
      <c r="N31" s="70"/>
      <c r="O31" s="70"/>
      <c r="P31" s="70"/>
      <c r="Q31" s="70"/>
      <c r="R31" s="70"/>
      <c r="S31" s="70"/>
      <c r="T31" s="70"/>
      <c r="U31" s="70"/>
      <c r="V31" s="70"/>
      <c r="W31" s="70"/>
      <c r="X31" s="70"/>
      <c r="Y31" s="70"/>
      <c r="Z31" s="70"/>
      <c r="AA31" s="70"/>
      <c r="AB31" s="82"/>
      <c r="AC31" s="88"/>
      <c r="AD31" s="82"/>
      <c r="AE31" s="82"/>
      <c r="AF31" s="82"/>
      <c r="AG31" s="82"/>
      <c r="AH31" s="82"/>
      <c r="AI31" s="82"/>
      <c r="AJ31" s="82"/>
      <c r="AK31" s="82"/>
      <c r="AL31" s="82"/>
      <c r="AM31" s="82"/>
      <c r="AN31" s="82"/>
      <c r="AO31" s="82"/>
      <c r="AP31" s="83"/>
      <c r="AQ31" s="83"/>
      <c r="AR31" s="70"/>
      <c r="AS31" s="70"/>
      <c r="AT31" s="70"/>
      <c r="AU31" s="70"/>
      <c r="AV31" s="70"/>
      <c r="AW31" s="482"/>
      <c r="AX31" s="483"/>
      <c r="AY31" s="483"/>
      <c r="AZ31" s="483"/>
      <c r="BA31" s="483"/>
      <c r="BB31" s="484"/>
    </row>
    <row r="32" spans="1:54" s="74" customFormat="1" ht="14.1" customHeight="1">
      <c r="A32" s="521" t="s">
        <v>170</v>
      </c>
      <c r="B32" s="510"/>
      <c r="C32" s="510"/>
      <c r="D32" s="510"/>
      <c r="E32" s="510"/>
      <c r="F32" s="510"/>
      <c r="G32" s="511"/>
      <c r="H32" s="491" t="s">
        <v>151</v>
      </c>
      <c r="I32" s="492"/>
      <c r="J32" s="492"/>
      <c r="K32" s="492"/>
      <c r="L32" s="492"/>
      <c r="M32" s="86" t="s">
        <v>72</v>
      </c>
      <c r="N32" s="496">
        <f>AV6</f>
        <v>0.15</v>
      </c>
      <c r="O32" s="492"/>
      <c r="P32" s="492"/>
      <c r="Q32" s="86" t="s">
        <v>3</v>
      </c>
      <c r="R32" s="496">
        <f>(AV6+AV9)</f>
        <v>0.25</v>
      </c>
      <c r="S32" s="492"/>
      <c r="T32" s="492"/>
      <c r="U32" s="70" t="s">
        <v>4</v>
      </c>
      <c r="V32" s="70" t="s">
        <v>9</v>
      </c>
      <c r="W32" s="497" t="s">
        <v>7</v>
      </c>
      <c r="X32" s="492"/>
      <c r="Y32" s="72" t="s">
        <v>9</v>
      </c>
      <c r="Z32" s="496">
        <f>AV9</f>
        <v>0.1</v>
      </c>
      <c r="AA32" s="496"/>
      <c r="AB32" s="496"/>
      <c r="AC32" s="72" t="s">
        <v>9</v>
      </c>
      <c r="AD32" s="70">
        <v>2</v>
      </c>
      <c r="AE32" s="509" t="s">
        <v>44</v>
      </c>
      <c r="AF32" s="509"/>
      <c r="AG32" s="72" t="s">
        <v>3</v>
      </c>
      <c r="AH32" s="94" t="s">
        <v>8</v>
      </c>
      <c r="AI32" s="496">
        <f>AV6</f>
        <v>0.15</v>
      </c>
      <c r="AJ32" s="492"/>
      <c r="AK32" s="492"/>
      <c r="AL32" s="72" t="s">
        <v>9</v>
      </c>
      <c r="AM32" s="496">
        <f>AV5-AV9</f>
        <v>0.5</v>
      </c>
      <c r="AN32" s="492"/>
      <c r="AO32" s="492"/>
      <c r="AP32" s="89" t="s">
        <v>4</v>
      </c>
      <c r="AQ32" s="75" t="s">
        <v>9</v>
      </c>
      <c r="AR32" s="70">
        <v>2</v>
      </c>
      <c r="AS32" s="509" t="s">
        <v>44</v>
      </c>
      <c r="AT32" s="509"/>
      <c r="AU32" s="73" t="s">
        <v>12</v>
      </c>
      <c r="AV32" s="70"/>
      <c r="AW32" s="533">
        <f>ROUNDDOWN(((N32+R32)/2*Z32*AD32)+(AI32*AM32*AR32),3)</f>
        <v>0.19</v>
      </c>
      <c r="AX32" s="534"/>
      <c r="AY32" s="534"/>
      <c r="AZ32" s="534"/>
      <c r="BA32" s="534"/>
      <c r="BB32" s="535"/>
    </row>
    <row r="33" spans="1:54" s="74" customFormat="1" ht="14.1" customHeight="1">
      <c r="A33" s="66"/>
      <c r="B33" s="67"/>
      <c r="C33" s="67"/>
      <c r="D33" s="67"/>
      <c r="E33" s="67"/>
      <c r="F33" s="67"/>
      <c r="G33" s="68"/>
      <c r="H33" s="70"/>
      <c r="I33" s="70"/>
      <c r="J33" s="70"/>
      <c r="K33" s="70"/>
      <c r="L33" s="86"/>
      <c r="M33" s="75"/>
      <c r="N33" s="94"/>
      <c r="O33" s="496"/>
      <c r="P33" s="492"/>
      <c r="Q33" s="492"/>
      <c r="R33" s="72"/>
      <c r="S33" s="496"/>
      <c r="T33" s="492"/>
      <c r="U33" s="492"/>
      <c r="V33" s="89"/>
      <c r="W33" s="97"/>
      <c r="X33" s="97"/>
      <c r="Y33" s="89"/>
      <c r="Z33" s="72"/>
      <c r="AA33" s="70"/>
      <c r="AB33" s="87"/>
      <c r="AC33" s="87"/>
      <c r="AD33" s="87"/>
      <c r="AE33" s="73"/>
      <c r="AF33" s="85"/>
      <c r="AG33" s="72"/>
      <c r="AH33" s="70"/>
      <c r="AI33" s="70"/>
      <c r="AJ33" s="70"/>
      <c r="AK33" s="70"/>
      <c r="AL33" s="70"/>
      <c r="AM33" s="70"/>
      <c r="AN33" s="70"/>
      <c r="AO33" s="82"/>
      <c r="AP33" s="83"/>
      <c r="AQ33" s="83"/>
      <c r="AR33" s="70"/>
      <c r="AS33" s="70"/>
      <c r="AT33" s="70"/>
      <c r="AU33" s="73"/>
      <c r="AV33" s="70"/>
      <c r="AW33" s="533"/>
      <c r="AX33" s="534"/>
      <c r="AY33" s="534"/>
      <c r="AZ33" s="534"/>
      <c r="BA33" s="534"/>
      <c r="BB33" s="535"/>
    </row>
    <row r="34" spans="1:54" s="74" customFormat="1" ht="14.1" customHeight="1">
      <c r="A34" s="66"/>
      <c r="B34" s="67"/>
      <c r="C34" s="67"/>
      <c r="D34" s="67"/>
      <c r="E34" s="67"/>
      <c r="F34" s="67"/>
      <c r="G34" s="68"/>
      <c r="H34" s="491" t="s">
        <v>99</v>
      </c>
      <c r="I34" s="492"/>
      <c r="J34" s="492"/>
      <c r="K34" s="492"/>
      <c r="L34" s="492"/>
      <c r="M34" s="86" t="s">
        <v>8</v>
      </c>
      <c r="N34" s="508">
        <f>K18+N17+S18</f>
        <v>0.9</v>
      </c>
      <c r="O34" s="508"/>
      <c r="P34" s="508"/>
      <c r="Q34" s="86" t="s">
        <v>9</v>
      </c>
      <c r="R34" s="496">
        <f>AJ13</f>
        <v>0.15</v>
      </c>
      <c r="S34" s="492"/>
      <c r="T34" s="492"/>
      <c r="U34" s="70" t="s">
        <v>4</v>
      </c>
      <c r="V34" s="75" t="s">
        <v>9</v>
      </c>
      <c r="W34" s="506">
        <v>1</v>
      </c>
      <c r="X34" s="507"/>
      <c r="Y34" s="79" t="s">
        <v>15</v>
      </c>
      <c r="Z34" s="72"/>
      <c r="AA34" s="70"/>
      <c r="AB34" s="87"/>
      <c r="AC34" s="87"/>
      <c r="AD34" s="87"/>
      <c r="AE34" s="73"/>
      <c r="AF34" s="85"/>
      <c r="AG34" s="72"/>
      <c r="AH34" s="70"/>
      <c r="AI34" s="70"/>
      <c r="AJ34" s="70"/>
      <c r="AK34" s="70"/>
      <c r="AL34" s="70"/>
      <c r="AM34" s="70"/>
      <c r="AN34" s="70"/>
      <c r="AO34" s="82"/>
      <c r="AP34" s="83"/>
      <c r="AQ34" s="83"/>
      <c r="AR34" s="70"/>
      <c r="AS34" s="70"/>
      <c r="AT34" s="70"/>
      <c r="AU34" s="73" t="s">
        <v>12</v>
      </c>
      <c r="AV34" s="70"/>
      <c r="AW34" s="533">
        <f>ROUNDDOWN((N34*R34)*W34,3)</f>
        <v>0.13500000000000001</v>
      </c>
      <c r="AX34" s="534"/>
      <c r="AY34" s="534"/>
      <c r="AZ34" s="534"/>
      <c r="BA34" s="534"/>
      <c r="BB34" s="535"/>
    </row>
    <row r="35" spans="1:54" s="74" customFormat="1" ht="14.1" customHeight="1">
      <c r="A35" s="66"/>
      <c r="B35" s="67"/>
      <c r="C35" s="67"/>
      <c r="D35" s="67"/>
      <c r="E35" s="67"/>
      <c r="F35" s="67"/>
      <c r="G35" s="68"/>
      <c r="H35" s="69"/>
      <c r="I35" s="70"/>
      <c r="J35" s="70"/>
      <c r="K35" s="70"/>
      <c r="L35" s="70"/>
      <c r="M35" s="86"/>
      <c r="N35" s="86"/>
      <c r="O35" s="86"/>
      <c r="P35" s="86"/>
      <c r="Q35" s="86"/>
      <c r="R35" s="72"/>
      <c r="S35" s="70"/>
      <c r="T35" s="70"/>
      <c r="U35" s="70"/>
      <c r="V35" s="75"/>
      <c r="W35" s="77"/>
      <c r="X35" s="78"/>
      <c r="Y35" s="79"/>
      <c r="Z35" s="72"/>
      <c r="AA35" s="70"/>
      <c r="AB35" s="87"/>
      <c r="AC35" s="87"/>
      <c r="AD35" s="87"/>
      <c r="AE35" s="73"/>
      <c r="AF35" s="85"/>
      <c r="AG35" s="72"/>
      <c r="AH35" s="70"/>
      <c r="AI35" s="70"/>
      <c r="AJ35" s="70"/>
      <c r="AK35" s="70"/>
      <c r="AL35" s="70"/>
      <c r="AM35" s="70"/>
      <c r="AN35" s="70"/>
      <c r="AO35" s="82"/>
      <c r="AP35" s="83"/>
      <c r="AQ35" s="83"/>
      <c r="AR35" s="70"/>
      <c r="AS35" s="70"/>
      <c r="AT35" s="90" t="s">
        <v>64</v>
      </c>
      <c r="AU35" s="90" t="s">
        <v>4</v>
      </c>
      <c r="AV35" s="90"/>
      <c r="AW35" s="530">
        <f>AW34+AW32</f>
        <v>0.32500000000000001</v>
      </c>
      <c r="AX35" s="531"/>
      <c r="AY35" s="531"/>
      <c r="AZ35" s="531"/>
      <c r="BA35" s="531"/>
      <c r="BB35" s="532"/>
    </row>
    <row r="36" spans="1:54" s="74" customFormat="1" ht="17.100000000000001" customHeight="1">
      <c r="A36" s="66"/>
      <c r="B36" s="67"/>
      <c r="C36" s="67"/>
      <c r="D36" s="67"/>
      <c r="E36" s="67"/>
      <c r="F36" s="67"/>
      <c r="G36" s="68"/>
      <c r="H36" s="491" t="s">
        <v>78</v>
      </c>
      <c r="I36" s="492"/>
      <c r="J36" s="492"/>
      <c r="K36" s="492"/>
      <c r="L36" s="70"/>
      <c r="M36" s="70"/>
      <c r="N36" s="70"/>
      <c r="O36" s="70"/>
      <c r="P36" s="70"/>
      <c r="Q36" s="70"/>
      <c r="R36" s="70"/>
      <c r="S36" s="70"/>
      <c r="T36" s="70"/>
      <c r="U36" s="70"/>
      <c r="V36" s="70"/>
      <c r="W36" s="91"/>
      <c r="X36" s="91"/>
      <c r="Y36" s="91"/>
      <c r="Z36" s="91"/>
      <c r="AA36" s="70"/>
      <c r="AB36" s="70"/>
      <c r="AC36" s="70"/>
      <c r="AD36" s="70"/>
      <c r="AE36" s="70"/>
      <c r="AF36" s="70"/>
      <c r="AG36" s="70"/>
      <c r="AH36" s="70"/>
      <c r="AI36" s="70"/>
      <c r="AJ36" s="70"/>
      <c r="AK36" s="70"/>
      <c r="AL36" s="70"/>
      <c r="AM36" s="70"/>
      <c r="AN36" s="70"/>
      <c r="AO36" s="70"/>
      <c r="AP36" s="70"/>
      <c r="AQ36" s="70"/>
      <c r="AR36" s="70"/>
      <c r="AS36" s="70"/>
      <c r="AT36" s="70"/>
      <c r="AU36" s="70"/>
      <c r="AV36" s="92"/>
      <c r="AW36" s="533"/>
      <c r="AX36" s="534"/>
      <c r="AY36" s="534"/>
      <c r="AZ36" s="534"/>
      <c r="BA36" s="534"/>
      <c r="BB36" s="535"/>
    </row>
    <row r="37" spans="1:54" s="74" customFormat="1" ht="14.1" customHeight="1">
      <c r="A37" s="521" t="s">
        <v>166</v>
      </c>
      <c r="B37" s="510"/>
      <c r="C37" s="510"/>
      <c r="D37" s="510"/>
      <c r="E37" s="510"/>
      <c r="F37" s="510"/>
      <c r="G37" s="511"/>
      <c r="H37" s="491" t="s">
        <v>96</v>
      </c>
      <c r="I37" s="492"/>
      <c r="J37" s="492"/>
      <c r="K37" s="492"/>
      <c r="L37" s="492"/>
      <c r="M37" s="70" t="s">
        <v>8</v>
      </c>
      <c r="N37" s="508">
        <f>AV4+AV7*2+0.2</f>
        <v>1.0999999999999999</v>
      </c>
      <c r="O37" s="508"/>
      <c r="P37" s="508"/>
      <c r="Q37" s="70" t="s">
        <v>9</v>
      </c>
      <c r="R37" s="496">
        <f>AJ16</f>
        <v>0.05</v>
      </c>
      <c r="S37" s="496"/>
      <c r="T37" s="496"/>
      <c r="U37" s="86" t="s">
        <v>4</v>
      </c>
      <c r="V37" s="75" t="s">
        <v>9</v>
      </c>
      <c r="W37" s="506">
        <v>1</v>
      </c>
      <c r="X37" s="507"/>
      <c r="Y37" s="79" t="s">
        <v>15</v>
      </c>
      <c r="Z37" s="72"/>
      <c r="AA37" s="70"/>
      <c r="AB37" s="70"/>
      <c r="AC37" s="73"/>
      <c r="AD37" s="70"/>
      <c r="AE37" s="70"/>
      <c r="AF37" s="72"/>
      <c r="AG37" s="72"/>
      <c r="AH37" s="72"/>
      <c r="AI37" s="70"/>
      <c r="AJ37" s="70"/>
      <c r="AK37" s="70"/>
      <c r="AL37" s="70"/>
      <c r="AM37" s="70"/>
      <c r="AN37" s="70"/>
      <c r="AO37" s="82"/>
      <c r="AP37" s="83"/>
      <c r="AQ37" s="83"/>
      <c r="AR37" s="70"/>
      <c r="AS37" s="70"/>
      <c r="AT37" s="70"/>
      <c r="AU37" s="73" t="s">
        <v>12</v>
      </c>
      <c r="AV37" s="70"/>
      <c r="AW37" s="533">
        <f>ROUNDDOWN((N37*R37)*W37,3)</f>
        <v>5.5E-2</v>
      </c>
      <c r="AX37" s="534"/>
      <c r="AY37" s="534"/>
      <c r="AZ37" s="534"/>
      <c r="BA37" s="534"/>
      <c r="BB37" s="535"/>
    </row>
    <row r="38" spans="1:54" s="74" customFormat="1" ht="14.1" customHeight="1">
      <c r="A38" s="66"/>
      <c r="B38" s="67"/>
      <c r="C38" s="67"/>
      <c r="D38" s="67"/>
      <c r="E38" s="67"/>
      <c r="F38" s="67"/>
      <c r="G38" s="68"/>
      <c r="H38" s="69"/>
      <c r="I38" s="70"/>
      <c r="J38" s="70"/>
      <c r="K38" s="70"/>
      <c r="L38" s="86"/>
      <c r="M38" s="70"/>
      <c r="N38" s="70"/>
      <c r="O38" s="70"/>
      <c r="P38" s="86"/>
      <c r="Q38" s="70"/>
      <c r="R38" s="70"/>
      <c r="S38" s="70"/>
      <c r="T38" s="70"/>
      <c r="U38" s="70"/>
      <c r="V38" s="70"/>
      <c r="W38" s="70"/>
      <c r="X38" s="70"/>
      <c r="Y38" s="70"/>
      <c r="Z38" s="70"/>
      <c r="AA38" s="70"/>
      <c r="AB38" s="70"/>
      <c r="AC38" s="70"/>
      <c r="AD38" s="70"/>
      <c r="AE38" s="71"/>
      <c r="AF38" s="72"/>
      <c r="AG38" s="72"/>
      <c r="AH38" s="70"/>
      <c r="AI38" s="70"/>
      <c r="AJ38" s="70"/>
      <c r="AK38" s="70"/>
      <c r="AL38" s="70"/>
      <c r="AM38" s="70"/>
      <c r="AN38" s="70"/>
      <c r="AO38" s="70"/>
      <c r="AP38" s="70"/>
      <c r="AQ38" s="70"/>
      <c r="AR38" s="70"/>
      <c r="AS38" s="70"/>
      <c r="AT38" s="70"/>
      <c r="AU38" s="73"/>
      <c r="AV38" s="70"/>
      <c r="AW38" s="482"/>
      <c r="AX38" s="483"/>
      <c r="AY38" s="483"/>
      <c r="AZ38" s="483"/>
      <c r="BA38" s="483"/>
      <c r="BB38" s="484"/>
    </row>
    <row r="39" spans="1:54" s="74" customFormat="1" ht="14.1" customHeight="1">
      <c r="A39" s="515" t="s">
        <v>158</v>
      </c>
      <c r="B39" s="516"/>
      <c r="C39" s="516"/>
      <c r="D39" s="516"/>
      <c r="E39" s="516"/>
      <c r="F39" s="516"/>
      <c r="G39" s="517"/>
      <c r="H39" s="154"/>
      <c r="I39" s="155"/>
      <c r="J39" s="155"/>
      <c r="K39" s="155"/>
      <c r="L39" s="156"/>
      <c r="M39" s="156"/>
      <c r="N39" s="156"/>
      <c r="O39" s="156"/>
      <c r="P39" s="156"/>
      <c r="Q39" s="156"/>
      <c r="R39" s="156"/>
      <c r="S39" s="155"/>
      <c r="T39" s="156"/>
      <c r="U39" s="156"/>
      <c r="V39" s="156"/>
      <c r="W39" s="155"/>
      <c r="X39" s="156"/>
      <c r="Y39" s="155"/>
      <c r="Z39" s="155"/>
      <c r="AA39" s="155"/>
      <c r="AB39" s="155"/>
      <c r="AC39" s="157"/>
      <c r="AD39" s="155"/>
      <c r="AE39" s="155"/>
      <c r="AF39" s="158"/>
      <c r="AG39" s="158"/>
      <c r="AH39" s="158"/>
      <c r="AI39" s="155"/>
      <c r="AJ39" s="155"/>
      <c r="AK39" s="155"/>
      <c r="AL39" s="155"/>
      <c r="AM39" s="155"/>
      <c r="AN39" s="155"/>
      <c r="AO39" s="159"/>
      <c r="AP39" s="160"/>
      <c r="AQ39" s="160"/>
      <c r="AR39" s="155"/>
      <c r="AS39" s="155"/>
      <c r="AT39" s="155"/>
      <c r="AU39" s="157"/>
      <c r="AV39" s="155"/>
      <c r="AW39" s="518"/>
      <c r="AX39" s="519"/>
      <c r="AY39" s="519"/>
      <c r="AZ39" s="519"/>
      <c r="BA39" s="519"/>
      <c r="BB39" s="520"/>
    </row>
    <row r="40" spans="1:54" s="74" customFormat="1" ht="14.1" customHeight="1">
      <c r="A40" s="152"/>
      <c r="B40" s="153"/>
      <c r="C40" s="516" t="s">
        <v>93</v>
      </c>
      <c r="D40" s="516"/>
      <c r="E40" s="516"/>
      <c r="F40" s="516"/>
      <c r="G40" s="517"/>
      <c r="H40" s="155"/>
      <c r="I40" s="155" t="s">
        <v>87</v>
      </c>
      <c r="J40" s="527">
        <v>5.19</v>
      </c>
      <c r="K40" s="527"/>
      <c r="L40" s="527"/>
      <c r="M40" s="527"/>
      <c r="N40" s="156" t="s">
        <v>9</v>
      </c>
      <c r="O40" s="526">
        <f>+AV4</f>
        <v>0.6</v>
      </c>
      <c r="P40" s="526"/>
      <c r="Q40" s="526"/>
      <c r="R40" s="161" t="s">
        <v>4</v>
      </c>
      <c r="S40" s="162"/>
      <c r="T40" s="155" t="s">
        <v>3</v>
      </c>
      <c r="U40" s="527">
        <v>7.08</v>
      </c>
      <c r="V40" s="528"/>
      <c r="W40" s="528"/>
      <c r="X40" s="528"/>
      <c r="Y40" s="156" t="s">
        <v>104</v>
      </c>
      <c r="Z40" s="163" t="s">
        <v>4</v>
      </c>
      <c r="AA40" s="156"/>
      <c r="AB40" s="569"/>
      <c r="AC40" s="569"/>
      <c r="AD40" s="569"/>
      <c r="AE40" s="164"/>
      <c r="AF40" s="159"/>
      <c r="AG40" s="159"/>
      <c r="AH40" s="159"/>
      <c r="AI40" s="162"/>
      <c r="AJ40" s="165"/>
      <c r="AK40" s="165"/>
      <c r="AL40" s="155"/>
      <c r="AM40" s="155"/>
      <c r="AN40" s="155"/>
      <c r="AO40" s="159"/>
      <c r="AP40" s="160"/>
      <c r="AQ40" s="160"/>
      <c r="AR40" s="155"/>
      <c r="AS40" s="155"/>
      <c r="AT40" s="155"/>
      <c r="AU40" s="157" t="s">
        <v>12</v>
      </c>
      <c r="AV40" s="155"/>
      <c r="AW40" s="566">
        <v>0.01</v>
      </c>
      <c r="AX40" s="567"/>
      <c r="AY40" s="567"/>
      <c r="AZ40" s="567"/>
      <c r="BA40" s="567"/>
      <c r="BB40" s="568"/>
    </row>
    <row r="41" spans="1:54" s="74" customFormat="1" ht="14.1" customHeight="1">
      <c r="A41" s="66"/>
      <c r="B41" s="67"/>
      <c r="C41" s="67"/>
      <c r="D41" s="67"/>
      <c r="E41" s="67"/>
      <c r="F41" s="67"/>
      <c r="G41" s="68"/>
      <c r="H41" s="70"/>
      <c r="I41" s="86"/>
      <c r="J41" s="70"/>
      <c r="K41" s="70"/>
      <c r="L41" s="86"/>
      <c r="M41" s="86"/>
      <c r="N41" s="70"/>
      <c r="O41" s="70"/>
      <c r="P41" s="93"/>
      <c r="Q41" s="93"/>
      <c r="R41" s="93"/>
      <c r="S41" s="93"/>
      <c r="T41" s="93"/>
      <c r="U41" s="93"/>
      <c r="V41" s="93"/>
      <c r="W41" s="93"/>
      <c r="X41" s="93"/>
      <c r="Y41" s="93"/>
      <c r="Z41" s="93"/>
      <c r="AA41" s="93"/>
      <c r="AB41" s="93"/>
      <c r="AC41" s="93"/>
      <c r="AD41" s="93"/>
      <c r="AE41" s="93"/>
      <c r="AF41" s="93"/>
      <c r="AG41" s="93"/>
      <c r="AH41" s="93"/>
      <c r="AI41" s="93"/>
      <c r="AJ41" s="93"/>
      <c r="AK41" s="93"/>
      <c r="AL41" s="93"/>
      <c r="AM41" s="93"/>
      <c r="AN41" s="70"/>
      <c r="AO41" s="82"/>
      <c r="AP41" s="83"/>
      <c r="AQ41" s="83"/>
      <c r="AR41" s="70"/>
      <c r="AS41" s="70"/>
      <c r="AT41" s="70"/>
      <c r="AU41" s="73"/>
      <c r="AV41" s="70"/>
      <c r="AW41" s="482"/>
      <c r="AX41" s="483"/>
      <c r="AY41" s="483"/>
      <c r="AZ41" s="483"/>
      <c r="BA41" s="483"/>
      <c r="BB41" s="484"/>
    </row>
    <row r="42" spans="1:54" s="74" customFormat="1" ht="13.5" customHeight="1">
      <c r="A42" s="493" t="s">
        <v>162</v>
      </c>
      <c r="B42" s="494"/>
      <c r="C42" s="494"/>
      <c r="D42" s="494"/>
      <c r="E42" s="494"/>
      <c r="F42" s="494"/>
      <c r="G42" s="495"/>
      <c r="H42" s="70"/>
      <c r="I42" s="70"/>
      <c r="J42" s="86"/>
      <c r="K42" s="86"/>
      <c r="L42" s="86"/>
      <c r="M42" s="70"/>
      <c r="N42" s="86"/>
      <c r="O42" s="86"/>
      <c r="P42" s="86"/>
      <c r="Q42" s="70"/>
      <c r="R42" s="81"/>
      <c r="S42" s="70"/>
      <c r="T42" s="86"/>
      <c r="U42" s="86"/>
      <c r="V42" s="86"/>
      <c r="W42" s="70"/>
      <c r="X42" s="86"/>
      <c r="Y42" s="70"/>
      <c r="Z42" s="70"/>
      <c r="AA42" s="70"/>
      <c r="AB42" s="70"/>
      <c r="AC42" s="73"/>
      <c r="AD42" s="70"/>
      <c r="AE42" s="70"/>
      <c r="AF42" s="72"/>
      <c r="AG42" s="72"/>
      <c r="AH42" s="72"/>
      <c r="AI42" s="70"/>
      <c r="AJ42" s="70"/>
      <c r="AK42" s="70"/>
      <c r="AL42" s="70"/>
      <c r="AM42" s="70"/>
      <c r="AN42" s="70"/>
      <c r="AO42" s="82"/>
      <c r="AP42" s="83"/>
      <c r="AQ42" s="83"/>
      <c r="AR42" s="70"/>
      <c r="AS42" s="70"/>
      <c r="AT42" s="70"/>
      <c r="AU42" s="73"/>
      <c r="AV42" s="70"/>
      <c r="AW42" s="482"/>
      <c r="AX42" s="483"/>
      <c r="AY42" s="483"/>
      <c r="AZ42" s="483"/>
      <c r="BA42" s="483"/>
      <c r="BB42" s="484"/>
    </row>
    <row r="43" spans="1:54" s="74" customFormat="1" ht="13.5" customHeight="1">
      <c r="A43" s="66"/>
      <c r="B43" s="67"/>
      <c r="C43" s="510" t="s">
        <v>82</v>
      </c>
      <c r="D43" s="510"/>
      <c r="E43" s="510"/>
      <c r="F43" s="510"/>
      <c r="G43" s="511"/>
      <c r="H43" s="491" t="s">
        <v>81</v>
      </c>
      <c r="I43" s="492"/>
      <c r="J43" s="492"/>
      <c r="K43" s="492"/>
      <c r="L43" s="492"/>
      <c r="M43" s="99" t="s">
        <v>72</v>
      </c>
      <c r="N43" s="508">
        <f>AJ10+AJ13</f>
        <v>0.75</v>
      </c>
      <c r="O43" s="508"/>
      <c r="P43" s="508"/>
      <c r="Q43" s="99" t="s">
        <v>3</v>
      </c>
      <c r="R43" s="508">
        <f>AV5-AV9</f>
        <v>0.5</v>
      </c>
      <c r="S43" s="508"/>
      <c r="T43" s="508"/>
      <c r="U43" s="99" t="s">
        <v>4</v>
      </c>
      <c r="V43" s="75" t="s">
        <v>9</v>
      </c>
      <c r="W43" s="70">
        <v>2</v>
      </c>
      <c r="X43" s="509" t="s">
        <v>44</v>
      </c>
      <c r="Y43" s="509"/>
      <c r="Z43" s="99"/>
      <c r="AA43" s="99"/>
      <c r="AB43" s="99"/>
      <c r="AC43" s="99"/>
      <c r="AD43" s="99"/>
      <c r="AE43" s="99"/>
      <c r="AF43" s="72"/>
      <c r="AG43" s="72"/>
      <c r="AH43" s="72"/>
      <c r="AI43" s="70"/>
      <c r="AJ43" s="70"/>
      <c r="AK43" s="70"/>
      <c r="AL43" s="70"/>
      <c r="AM43" s="70"/>
      <c r="AN43" s="70"/>
      <c r="AO43" s="82"/>
      <c r="AP43" s="83"/>
      <c r="AQ43" s="83"/>
      <c r="AR43" s="70"/>
      <c r="AS43" s="70"/>
      <c r="AT43" s="70"/>
      <c r="AU43" s="73" t="s">
        <v>12</v>
      </c>
      <c r="AV43" s="70"/>
      <c r="AW43" s="488">
        <f>(N43+R43)*W43</f>
        <v>2.5</v>
      </c>
      <c r="AX43" s="489"/>
      <c r="AY43" s="489"/>
      <c r="AZ43" s="489"/>
      <c r="BA43" s="489"/>
      <c r="BB43" s="490"/>
    </row>
    <row r="44" spans="1:54" s="74" customFormat="1" ht="13.5" customHeight="1">
      <c r="A44" s="66"/>
      <c r="B44" s="67"/>
      <c r="C44" s="510"/>
      <c r="D44" s="510"/>
      <c r="E44" s="510"/>
      <c r="F44" s="510"/>
      <c r="G44" s="511"/>
      <c r="H44" s="491" t="s">
        <v>101</v>
      </c>
      <c r="I44" s="492"/>
      <c r="J44" s="492"/>
      <c r="K44" s="492"/>
      <c r="L44" s="492"/>
      <c r="M44" s="99" t="s">
        <v>59</v>
      </c>
      <c r="N44" s="514">
        <f>AV9</f>
        <v>0.1</v>
      </c>
      <c r="O44" s="514"/>
      <c r="P44" s="514"/>
      <c r="Q44" s="150">
        <v>2</v>
      </c>
      <c r="R44" s="99" t="s">
        <v>3</v>
      </c>
      <c r="S44" s="514">
        <f>AV9</f>
        <v>0.1</v>
      </c>
      <c r="T44" s="514"/>
      <c r="U44" s="514"/>
      <c r="V44" s="150">
        <v>2</v>
      </c>
      <c r="W44" s="99" t="s">
        <v>4</v>
      </c>
      <c r="X44" s="75" t="s">
        <v>9</v>
      </c>
      <c r="Y44" s="70">
        <v>2</v>
      </c>
      <c r="Z44" s="509" t="s">
        <v>44</v>
      </c>
      <c r="AA44" s="509"/>
      <c r="AB44" s="75" t="s">
        <v>9</v>
      </c>
      <c r="AC44" s="506">
        <v>1</v>
      </c>
      <c r="AD44" s="507"/>
      <c r="AE44" s="79" t="s">
        <v>15</v>
      </c>
      <c r="AF44" s="72"/>
      <c r="AG44" s="72"/>
      <c r="AH44" s="72"/>
      <c r="AI44" s="70"/>
      <c r="AJ44" s="70"/>
      <c r="AK44" s="70"/>
      <c r="AL44" s="70"/>
      <c r="AM44" s="70"/>
      <c r="AN44" s="70"/>
      <c r="AO44" s="82"/>
      <c r="AP44" s="83"/>
      <c r="AQ44" s="83"/>
      <c r="AR44" s="70"/>
      <c r="AS44" s="70"/>
      <c r="AT44" s="70"/>
      <c r="AU44" s="73" t="s">
        <v>12</v>
      </c>
      <c r="AV44" s="70"/>
      <c r="AW44" s="488">
        <f>SQRT(N44^2+S44^2)*Y44*AC44</f>
        <v>0.28284271247461906</v>
      </c>
      <c r="AX44" s="489"/>
      <c r="AY44" s="489"/>
      <c r="AZ44" s="489"/>
      <c r="BA44" s="489"/>
      <c r="BB44" s="490"/>
    </row>
    <row r="45" spans="1:54" s="74" customFormat="1" ht="13.5" customHeight="1">
      <c r="A45" s="493" t="s">
        <v>172</v>
      </c>
      <c r="B45" s="494"/>
      <c r="C45" s="494"/>
      <c r="D45" s="494"/>
      <c r="E45" s="494"/>
      <c r="F45" s="494"/>
      <c r="G45" s="495"/>
      <c r="H45" s="70"/>
      <c r="I45" s="506">
        <v>1</v>
      </c>
      <c r="J45" s="507"/>
      <c r="K45" s="86" t="s">
        <v>9</v>
      </c>
      <c r="L45" s="497" t="s">
        <v>110</v>
      </c>
      <c r="M45" s="492"/>
      <c r="N45" s="70"/>
      <c r="O45" s="87"/>
      <c r="P45" s="87"/>
      <c r="Q45" s="87"/>
      <c r="R45" s="70"/>
      <c r="S45" s="87"/>
      <c r="T45" s="87"/>
      <c r="U45" s="87"/>
      <c r="V45" s="70"/>
      <c r="W45" s="70"/>
      <c r="X45" s="89"/>
      <c r="Y45" s="70"/>
      <c r="Z45" s="70"/>
      <c r="AA45" s="75"/>
      <c r="AB45" s="77"/>
      <c r="AC45" s="78"/>
      <c r="AD45" s="79"/>
      <c r="AE45" s="72"/>
      <c r="AF45" s="72"/>
      <c r="AG45" s="72"/>
      <c r="AH45" s="70"/>
      <c r="AI45" s="94"/>
      <c r="AJ45" s="94"/>
      <c r="AK45" s="94"/>
      <c r="AL45" s="95"/>
      <c r="AM45" s="70"/>
      <c r="AN45" s="96"/>
      <c r="AO45" s="97"/>
      <c r="AP45" s="70"/>
      <c r="AQ45" s="98"/>
      <c r="AR45" s="96"/>
      <c r="AS45" s="96"/>
      <c r="AT45" s="94"/>
      <c r="AU45" s="73" t="s">
        <v>12</v>
      </c>
      <c r="AV45" s="70"/>
      <c r="AW45" s="498">
        <f>I45*(1/9)</f>
        <v>0.1111111111111111</v>
      </c>
      <c r="AX45" s="499"/>
      <c r="AY45" s="499"/>
      <c r="AZ45" s="499"/>
      <c r="BA45" s="499"/>
      <c r="BB45" s="500"/>
    </row>
    <row r="46" spans="1:54" s="74" customFormat="1" ht="13.5" customHeight="1">
      <c r="A46" s="66"/>
      <c r="B46" s="67"/>
      <c r="C46" s="67"/>
      <c r="D46" s="67"/>
      <c r="E46" s="67"/>
      <c r="F46" s="67"/>
      <c r="G46" s="68"/>
      <c r="H46" s="70"/>
      <c r="I46" s="86"/>
      <c r="J46" s="70"/>
      <c r="K46" s="70"/>
      <c r="L46" s="86"/>
      <c r="M46" s="86"/>
      <c r="N46" s="99"/>
      <c r="O46" s="98"/>
      <c r="P46" s="96"/>
      <c r="Q46" s="96"/>
      <c r="R46" s="70"/>
      <c r="S46" s="98"/>
      <c r="T46" s="96"/>
      <c r="U46" s="96"/>
      <c r="V46" s="89"/>
      <c r="W46" s="72"/>
      <c r="X46" s="94"/>
      <c r="Y46" s="98"/>
      <c r="Z46" s="96"/>
      <c r="AA46" s="96"/>
      <c r="AB46" s="70"/>
      <c r="AC46" s="98"/>
      <c r="AD46" s="96"/>
      <c r="AE46" s="96"/>
      <c r="AF46" s="89"/>
      <c r="AG46" s="82"/>
      <c r="AH46" s="70"/>
      <c r="AI46" s="97"/>
      <c r="AJ46" s="97"/>
      <c r="AK46" s="93"/>
      <c r="AL46" s="93"/>
      <c r="AM46" s="93"/>
      <c r="AN46" s="93"/>
      <c r="AO46" s="93"/>
      <c r="AP46" s="93"/>
      <c r="AQ46" s="93"/>
      <c r="AR46" s="93"/>
      <c r="AS46" s="70"/>
      <c r="AT46" s="70"/>
      <c r="AU46" s="73"/>
      <c r="AV46" s="70"/>
      <c r="AW46" s="482"/>
      <c r="AX46" s="483"/>
      <c r="AY46" s="483"/>
      <c r="AZ46" s="483"/>
      <c r="BA46" s="483"/>
      <c r="BB46" s="484"/>
    </row>
    <row r="47" spans="1:54" s="74" customFormat="1" ht="13.5" customHeight="1">
      <c r="A47" s="493" t="s">
        <v>184</v>
      </c>
      <c r="B47" s="494"/>
      <c r="C47" s="494"/>
      <c r="D47" s="494"/>
      <c r="E47" s="494"/>
      <c r="F47" s="494"/>
      <c r="G47" s="495"/>
      <c r="H47" s="70"/>
      <c r="I47" s="506">
        <f>K18+N17+S18+0.2</f>
        <v>1.1000000000000001</v>
      </c>
      <c r="J47" s="507"/>
      <c r="K47" s="86" t="s">
        <v>9</v>
      </c>
      <c r="L47" s="512">
        <v>1</v>
      </c>
      <c r="M47" s="509"/>
      <c r="N47" s="508"/>
      <c r="O47" s="508"/>
      <c r="P47" s="508"/>
      <c r="Q47" s="86"/>
      <c r="R47" s="100"/>
      <c r="S47" s="513"/>
      <c r="T47" s="513"/>
      <c r="U47" s="79"/>
      <c r="V47" s="93"/>
      <c r="W47" s="75"/>
      <c r="X47" s="506"/>
      <c r="Y47" s="507"/>
      <c r="Z47" s="79"/>
      <c r="AA47" s="70"/>
      <c r="AB47" s="72"/>
      <c r="AC47" s="72"/>
      <c r="AD47" s="89"/>
      <c r="AE47" s="72"/>
      <c r="AF47" s="72"/>
      <c r="AG47" s="72"/>
      <c r="AH47" s="72"/>
      <c r="AI47" s="72"/>
      <c r="AJ47" s="72"/>
      <c r="AK47" s="70"/>
      <c r="AL47" s="72"/>
      <c r="AM47" s="70"/>
      <c r="AN47" s="70"/>
      <c r="AO47" s="82"/>
      <c r="AP47" s="83"/>
      <c r="AQ47" s="83"/>
      <c r="AR47" s="70"/>
      <c r="AS47" s="70"/>
      <c r="AT47" s="70"/>
      <c r="AU47" s="73" t="s">
        <v>12</v>
      </c>
      <c r="AV47" s="70"/>
      <c r="AW47" s="488">
        <f>I47*L47</f>
        <v>1.1000000000000001</v>
      </c>
      <c r="AX47" s="489"/>
      <c r="AY47" s="489"/>
      <c r="AZ47" s="489"/>
      <c r="BA47" s="489"/>
      <c r="BB47" s="490"/>
    </row>
    <row r="48" spans="1:54" s="74" customFormat="1" ht="13.5" customHeight="1">
      <c r="A48" s="66"/>
      <c r="B48" s="67"/>
      <c r="C48" s="67"/>
      <c r="D48" s="67"/>
      <c r="E48" s="67"/>
      <c r="F48" s="67"/>
      <c r="G48" s="68"/>
      <c r="H48" s="70"/>
      <c r="I48" s="86"/>
      <c r="J48" s="70"/>
      <c r="K48" s="70"/>
      <c r="L48" s="86"/>
      <c r="M48" s="86"/>
      <c r="N48" s="86"/>
      <c r="O48" s="86"/>
      <c r="P48" s="86"/>
      <c r="Q48" s="86"/>
      <c r="R48" s="72"/>
      <c r="S48" s="72"/>
      <c r="T48" s="72"/>
      <c r="U48" s="86"/>
      <c r="V48" s="86"/>
      <c r="W48" s="86"/>
      <c r="X48" s="86"/>
      <c r="Y48" s="86"/>
      <c r="Z48" s="73"/>
      <c r="AA48" s="70"/>
      <c r="AB48" s="72"/>
      <c r="AC48" s="72"/>
      <c r="AD48" s="89"/>
      <c r="AE48" s="72"/>
      <c r="AF48" s="72"/>
      <c r="AG48" s="72"/>
      <c r="AH48" s="72"/>
      <c r="AI48" s="72"/>
      <c r="AJ48" s="72"/>
      <c r="AK48" s="70"/>
      <c r="AL48" s="72"/>
      <c r="AM48" s="70"/>
      <c r="AN48" s="70"/>
      <c r="AO48" s="82"/>
      <c r="AP48" s="83"/>
      <c r="AQ48" s="83"/>
      <c r="AR48" s="70"/>
      <c r="AS48" s="70"/>
      <c r="AT48" s="70"/>
      <c r="AU48" s="73"/>
      <c r="AV48" s="70"/>
      <c r="AW48" s="482"/>
      <c r="AX48" s="483"/>
      <c r="AY48" s="483"/>
      <c r="AZ48" s="483"/>
      <c r="BA48" s="483"/>
      <c r="BB48" s="484"/>
    </row>
    <row r="49" spans="1:54" s="74" customFormat="1" ht="13.5" customHeight="1">
      <c r="A49" s="493" t="s">
        <v>175</v>
      </c>
      <c r="B49" s="494"/>
      <c r="C49" s="494"/>
      <c r="D49" s="494"/>
      <c r="E49" s="494"/>
      <c r="F49" s="494"/>
      <c r="G49" s="495"/>
      <c r="H49" s="101"/>
      <c r="I49" s="496">
        <f>AW35</f>
        <v>0.32500000000000001</v>
      </c>
      <c r="J49" s="496"/>
      <c r="K49" s="496"/>
      <c r="L49" s="86" t="s">
        <v>9</v>
      </c>
      <c r="M49" s="497" t="s">
        <v>127</v>
      </c>
      <c r="N49" s="492"/>
      <c r="O49" s="86"/>
      <c r="P49" s="86"/>
      <c r="Q49" s="86"/>
      <c r="R49" s="86"/>
      <c r="S49" s="70"/>
      <c r="T49" s="89"/>
      <c r="U49" s="89"/>
      <c r="V49" s="70"/>
      <c r="W49" s="86"/>
      <c r="X49" s="86"/>
      <c r="Y49" s="86"/>
      <c r="Z49" s="99"/>
      <c r="AA49" s="70"/>
      <c r="AB49" s="86"/>
      <c r="AC49" s="86"/>
      <c r="AD49" s="86"/>
      <c r="AE49" s="75"/>
      <c r="AF49" s="77"/>
      <c r="AG49" s="78"/>
      <c r="AH49" s="79"/>
      <c r="AI49" s="73"/>
      <c r="AJ49" s="70"/>
      <c r="AK49" s="72"/>
      <c r="AL49" s="72"/>
      <c r="AM49" s="70"/>
      <c r="AN49" s="70"/>
      <c r="AO49" s="82"/>
      <c r="AP49" s="83"/>
      <c r="AQ49" s="83"/>
      <c r="AR49" s="70"/>
      <c r="AS49" s="70"/>
      <c r="AT49" s="70"/>
      <c r="AU49" s="73" t="s">
        <v>12</v>
      </c>
      <c r="AV49" s="70"/>
      <c r="AW49" s="488">
        <f>I49*(1/12)</f>
        <v>2.7083333333333334E-2</v>
      </c>
      <c r="AX49" s="489"/>
      <c r="AY49" s="489"/>
      <c r="AZ49" s="489"/>
      <c r="BA49" s="489"/>
      <c r="BB49" s="490"/>
    </row>
    <row r="50" spans="1:54" s="74" customFormat="1" ht="13.5" customHeight="1">
      <c r="A50" s="493"/>
      <c r="B50" s="494"/>
      <c r="C50" s="494"/>
      <c r="D50" s="494"/>
      <c r="E50" s="494"/>
      <c r="F50" s="494"/>
      <c r="G50" s="495"/>
      <c r="H50" s="70"/>
      <c r="I50" s="86"/>
      <c r="J50" s="70"/>
      <c r="K50" s="70"/>
      <c r="L50" s="86"/>
      <c r="M50" s="86"/>
      <c r="N50" s="86"/>
      <c r="O50" s="86"/>
      <c r="P50" s="86"/>
      <c r="Q50" s="86"/>
      <c r="R50" s="72"/>
      <c r="S50" s="72"/>
      <c r="T50" s="72"/>
      <c r="U50" s="86"/>
      <c r="V50" s="86"/>
      <c r="W50" s="86"/>
      <c r="X50" s="86"/>
      <c r="Y50" s="86"/>
      <c r="Z50" s="73"/>
      <c r="AA50" s="70"/>
      <c r="AB50" s="72"/>
      <c r="AC50" s="72"/>
      <c r="AD50" s="89"/>
      <c r="AE50" s="72"/>
      <c r="AF50" s="72"/>
      <c r="AG50" s="72"/>
      <c r="AH50" s="72"/>
      <c r="AI50" s="72"/>
      <c r="AJ50" s="72"/>
      <c r="AK50" s="70"/>
      <c r="AL50" s="72"/>
      <c r="AM50" s="70"/>
      <c r="AN50" s="70"/>
      <c r="AO50" s="82"/>
      <c r="AP50" s="83"/>
      <c r="AQ50" s="83"/>
      <c r="AR50" s="70"/>
      <c r="AS50" s="70"/>
      <c r="AT50" s="70"/>
      <c r="AU50" s="73"/>
      <c r="AV50" s="70"/>
      <c r="AW50" s="482"/>
      <c r="AX50" s="483"/>
      <c r="AY50" s="483"/>
      <c r="AZ50" s="483"/>
      <c r="BA50" s="483"/>
      <c r="BB50" s="484"/>
    </row>
    <row r="51" spans="1:54" s="74" customFormat="1" ht="13.5" customHeight="1">
      <c r="A51" s="493" t="s">
        <v>174</v>
      </c>
      <c r="B51" s="494"/>
      <c r="C51" s="494"/>
      <c r="D51" s="494"/>
      <c r="E51" s="494"/>
      <c r="F51" s="494"/>
      <c r="G51" s="495"/>
      <c r="H51" s="70"/>
      <c r="I51" s="86" t="s">
        <v>72</v>
      </c>
      <c r="J51" s="501" t="s">
        <v>59</v>
      </c>
      <c r="K51" s="501"/>
      <c r="L51" s="502">
        <f>AV9</f>
        <v>0.1</v>
      </c>
      <c r="M51" s="502"/>
      <c r="N51" s="502"/>
      <c r="O51" s="102" t="s">
        <v>57</v>
      </c>
      <c r="P51" s="102" t="s">
        <v>62</v>
      </c>
      <c r="Q51" s="502">
        <f>L51</f>
        <v>0.1</v>
      </c>
      <c r="R51" s="502"/>
      <c r="S51" s="502"/>
      <c r="T51" s="103" t="s">
        <v>66</v>
      </c>
      <c r="U51" s="104"/>
      <c r="V51" s="86" t="s">
        <v>3</v>
      </c>
      <c r="W51" s="503">
        <v>0.15</v>
      </c>
      <c r="X51" s="503"/>
      <c r="Y51" s="503"/>
      <c r="Z51" s="70" t="s">
        <v>3</v>
      </c>
      <c r="AA51" s="503">
        <f>AV5-AV9</f>
        <v>0.5</v>
      </c>
      <c r="AB51" s="503"/>
      <c r="AC51" s="503"/>
      <c r="AD51" s="89" t="s">
        <v>4</v>
      </c>
      <c r="AE51" s="86" t="s">
        <v>9</v>
      </c>
      <c r="AF51" s="504">
        <v>2</v>
      </c>
      <c r="AG51" s="505"/>
      <c r="AH51" s="72" t="s">
        <v>3</v>
      </c>
      <c r="AI51" s="506">
        <f>AV4-AV9*2</f>
        <v>0.39999999999999997</v>
      </c>
      <c r="AJ51" s="507"/>
      <c r="AK51" s="70" t="s">
        <v>60</v>
      </c>
      <c r="AL51" s="86" t="s">
        <v>9</v>
      </c>
      <c r="AM51" s="497" t="s">
        <v>109</v>
      </c>
      <c r="AN51" s="492"/>
      <c r="AO51" s="82"/>
      <c r="AP51" s="83"/>
      <c r="AQ51" s="83"/>
      <c r="AR51" s="70"/>
      <c r="AS51" s="70"/>
      <c r="AT51" s="70"/>
      <c r="AU51" s="73" t="s">
        <v>12</v>
      </c>
      <c r="AV51" s="70"/>
      <c r="AW51" s="498">
        <f>SQRT(((L51^2+Q51^2)+W51+AA51)*AF51+AI51)*(1/6)</f>
        <v>0.21984843263788195</v>
      </c>
      <c r="AX51" s="499"/>
      <c r="AY51" s="499"/>
      <c r="AZ51" s="499"/>
      <c r="BA51" s="499"/>
      <c r="BB51" s="500"/>
    </row>
    <row r="52" spans="1:54" s="74" customFormat="1" ht="13.5" customHeight="1">
      <c r="A52" s="66"/>
      <c r="B52" s="67"/>
      <c r="C52" s="67"/>
      <c r="D52" s="67"/>
      <c r="E52" s="67"/>
      <c r="F52" s="67"/>
      <c r="G52" s="68"/>
      <c r="H52" s="70"/>
      <c r="I52" s="86"/>
      <c r="J52" s="70"/>
      <c r="K52" s="70"/>
      <c r="L52" s="86"/>
      <c r="M52" s="86"/>
      <c r="N52" s="86"/>
      <c r="O52" s="86"/>
      <c r="P52" s="86"/>
      <c r="Q52" s="86"/>
      <c r="R52" s="72"/>
      <c r="S52" s="72"/>
      <c r="T52" s="72"/>
      <c r="U52" s="86"/>
      <c r="V52" s="86"/>
      <c r="W52" s="86"/>
      <c r="X52" s="86"/>
      <c r="Y52" s="86"/>
      <c r="Z52" s="73"/>
      <c r="AA52" s="70"/>
      <c r="AB52" s="72"/>
      <c r="AC52" s="72"/>
      <c r="AD52" s="89"/>
      <c r="AE52" s="72"/>
      <c r="AF52" s="72"/>
      <c r="AG52" s="72"/>
      <c r="AH52" s="72"/>
      <c r="AI52" s="72"/>
      <c r="AJ52" s="72"/>
      <c r="AK52" s="70"/>
      <c r="AL52" s="72"/>
      <c r="AM52" s="70"/>
      <c r="AN52" s="70"/>
      <c r="AO52" s="82"/>
      <c r="AP52" s="83"/>
      <c r="AQ52" s="83"/>
      <c r="AR52" s="70"/>
      <c r="AS52" s="70"/>
      <c r="AT52" s="70"/>
      <c r="AU52" s="73"/>
      <c r="AV52" s="70"/>
      <c r="AW52" s="482"/>
      <c r="AX52" s="483"/>
      <c r="AY52" s="483"/>
      <c r="AZ52" s="483"/>
      <c r="BA52" s="483"/>
      <c r="BB52" s="484"/>
    </row>
    <row r="53" spans="1:54" s="74" customFormat="1" ht="13.5" customHeight="1">
      <c r="A53" s="105"/>
      <c r="B53" s="106"/>
      <c r="C53" s="106"/>
      <c r="D53" s="106"/>
      <c r="E53" s="106"/>
      <c r="F53" s="106"/>
      <c r="G53" s="107"/>
      <c r="H53" s="108"/>
      <c r="I53" s="109"/>
      <c r="J53" s="108"/>
      <c r="K53" s="108"/>
      <c r="L53" s="109"/>
      <c r="M53" s="109"/>
      <c r="N53" s="109"/>
      <c r="O53" s="109"/>
      <c r="P53" s="109"/>
      <c r="Q53" s="109"/>
      <c r="R53" s="110"/>
      <c r="S53" s="110"/>
      <c r="T53" s="110"/>
      <c r="U53" s="109"/>
      <c r="V53" s="109"/>
      <c r="W53" s="109"/>
      <c r="X53" s="109"/>
      <c r="Y53" s="109"/>
      <c r="Z53" s="111"/>
      <c r="AA53" s="108"/>
      <c r="AB53" s="110"/>
      <c r="AC53" s="110"/>
      <c r="AD53" s="112"/>
      <c r="AE53" s="110"/>
      <c r="AF53" s="110"/>
      <c r="AG53" s="110"/>
      <c r="AH53" s="110"/>
      <c r="AI53" s="110"/>
      <c r="AJ53" s="110"/>
      <c r="AK53" s="108"/>
      <c r="AL53" s="110"/>
      <c r="AM53" s="108"/>
      <c r="AN53" s="108"/>
      <c r="AO53" s="113"/>
      <c r="AP53" s="114"/>
      <c r="AQ53" s="114"/>
      <c r="AR53" s="108"/>
      <c r="AS53" s="108"/>
      <c r="AT53" s="108"/>
      <c r="AU53" s="111"/>
      <c r="AV53" s="108"/>
      <c r="AW53" s="485"/>
      <c r="AX53" s="486"/>
      <c r="AY53" s="486"/>
      <c r="AZ53" s="486"/>
      <c r="BA53" s="486"/>
      <c r="BB53" s="487"/>
    </row>
  </sheetData>
  <mergeCells count="159">
    <mergeCell ref="AW52:BB52"/>
    <mergeCell ref="AW53:BB53"/>
    <mergeCell ref="A50:G50"/>
    <mergeCell ref="AW50:BB50"/>
    <mergeCell ref="A51:G51"/>
    <mergeCell ref="J51:K51"/>
    <mergeCell ref="L51:N51"/>
    <mergeCell ref="Q51:S51"/>
    <mergeCell ref="W51:Y51"/>
    <mergeCell ref="AA51:AC51"/>
    <mergeCell ref="AF51:AG51"/>
    <mergeCell ref="AI51:AJ51"/>
    <mergeCell ref="AW47:BB47"/>
    <mergeCell ref="AW48:BB48"/>
    <mergeCell ref="AM51:AN51"/>
    <mergeCell ref="AW51:BB51"/>
    <mergeCell ref="A49:G49"/>
    <mergeCell ref="I49:K49"/>
    <mergeCell ref="M49:N49"/>
    <mergeCell ref="AW49:BB49"/>
    <mergeCell ref="A47:G47"/>
    <mergeCell ref="I47:J47"/>
    <mergeCell ref="L47:M47"/>
    <mergeCell ref="N47:P47"/>
    <mergeCell ref="S47:T47"/>
    <mergeCell ref="X47:Y47"/>
    <mergeCell ref="AW44:BB44"/>
    <mergeCell ref="A45:G45"/>
    <mergeCell ref="I45:J45"/>
    <mergeCell ref="L45:M45"/>
    <mergeCell ref="AW45:BB45"/>
    <mergeCell ref="AW46:BB46"/>
    <mergeCell ref="C44:G44"/>
    <mergeCell ref="H44:L44"/>
    <mergeCell ref="N44:P44"/>
    <mergeCell ref="S44:U44"/>
    <mergeCell ref="Z44:AA44"/>
    <mergeCell ref="AC44:AD44"/>
    <mergeCell ref="AW41:BB41"/>
    <mergeCell ref="A42:G42"/>
    <mergeCell ref="AW42:BB42"/>
    <mergeCell ref="C43:G43"/>
    <mergeCell ref="H43:L43"/>
    <mergeCell ref="N43:P43"/>
    <mergeCell ref="R43:T43"/>
    <mergeCell ref="X43:Y43"/>
    <mergeCell ref="AW43:BB43"/>
    <mergeCell ref="AW38:BB38"/>
    <mergeCell ref="A39:G39"/>
    <mergeCell ref="AW39:BB39"/>
    <mergeCell ref="C40:G40"/>
    <mergeCell ref="J40:M40"/>
    <mergeCell ref="O40:Q40"/>
    <mergeCell ref="U40:X40"/>
    <mergeCell ref="AB40:AD40"/>
    <mergeCell ref="AW40:BB40"/>
    <mergeCell ref="H36:K36"/>
    <mergeCell ref="AW36:BB36"/>
    <mergeCell ref="A37:G37"/>
    <mergeCell ref="H37:L37"/>
    <mergeCell ref="N37:P37"/>
    <mergeCell ref="R37:T37"/>
    <mergeCell ref="W37:X37"/>
    <mergeCell ref="AW37:BB37"/>
    <mergeCell ref="H34:L34"/>
    <mergeCell ref="N34:P34"/>
    <mergeCell ref="R34:T34"/>
    <mergeCell ref="W34:X34"/>
    <mergeCell ref="AW34:BB34"/>
    <mergeCell ref="AW35:BB35"/>
    <mergeCell ref="AE32:AF32"/>
    <mergeCell ref="AI32:AK32"/>
    <mergeCell ref="AM32:AO32"/>
    <mergeCell ref="AS32:AT32"/>
    <mergeCell ref="AW32:BB32"/>
    <mergeCell ref="O33:Q33"/>
    <mergeCell ref="S33:U33"/>
    <mergeCell ref="AW33:BB33"/>
    <mergeCell ref="A32:G32"/>
    <mergeCell ref="H32:L32"/>
    <mergeCell ref="N32:P32"/>
    <mergeCell ref="R32:T32"/>
    <mergeCell ref="W32:X32"/>
    <mergeCell ref="Z32:AB32"/>
    <mergeCell ref="AS29:AT29"/>
    <mergeCell ref="AW29:BB29"/>
    <mergeCell ref="AW30:BB30"/>
    <mergeCell ref="A31:G31"/>
    <mergeCell ref="H31:K31"/>
    <mergeCell ref="AW31:BB31"/>
    <mergeCell ref="AW28:BB28"/>
    <mergeCell ref="A29:G29"/>
    <mergeCell ref="J29:L29"/>
    <mergeCell ref="N29:P29"/>
    <mergeCell ref="S29:T29"/>
    <mergeCell ref="V29:X29"/>
    <mergeCell ref="AA29:AB29"/>
    <mergeCell ref="AE29:AG29"/>
    <mergeCell ref="AI29:AK29"/>
    <mergeCell ref="AO29:AP29"/>
    <mergeCell ref="A26:G26"/>
    <mergeCell ref="AW26:BB26"/>
    <mergeCell ref="C27:G27"/>
    <mergeCell ref="J27:M27"/>
    <mergeCell ref="O27:R27"/>
    <mergeCell ref="AW27:BB27"/>
    <mergeCell ref="AW24:BB24"/>
    <mergeCell ref="A25:G25"/>
    <mergeCell ref="J25:L25"/>
    <mergeCell ref="N25:P25"/>
    <mergeCell ref="S25:T25"/>
    <mergeCell ref="V25:X25"/>
    <mergeCell ref="Z25:AA25"/>
    <mergeCell ref="AW25:BB25"/>
    <mergeCell ref="AW22:BB22"/>
    <mergeCell ref="A23:G23"/>
    <mergeCell ref="H23:J23"/>
    <mergeCell ref="AW23:BB23"/>
    <mergeCell ref="A24:G24"/>
    <mergeCell ref="J24:L24"/>
    <mergeCell ref="N24:P24"/>
    <mergeCell ref="S24:T24"/>
    <mergeCell ref="V24:X24"/>
    <mergeCell ref="Z24:AA24"/>
    <mergeCell ref="A21:G21"/>
    <mergeCell ref="H21:AV21"/>
    <mergeCell ref="AW21:BB21"/>
    <mergeCell ref="AJ10:AJ12"/>
    <mergeCell ref="AL10:AL14"/>
    <mergeCell ref="AP10:AU10"/>
    <mergeCell ref="AV10:AX10"/>
    <mergeCell ref="AY10:AZ10"/>
    <mergeCell ref="Y11:Z12"/>
    <mergeCell ref="AG11:AG13"/>
    <mergeCell ref="AP11:AU11"/>
    <mergeCell ref="AV11:AX11"/>
    <mergeCell ref="AY11:AZ11"/>
    <mergeCell ref="AP12:AU12"/>
    <mergeCell ref="AV12:AX12"/>
    <mergeCell ref="AJ13:AJ15"/>
    <mergeCell ref="AP9:AU9"/>
    <mergeCell ref="AV9:AX9"/>
    <mergeCell ref="AP4:AU4"/>
    <mergeCell ref="AV4:AX4"/>
    <mergeCell ref="AP5:AU5"/>
    <mergeCell ref="AV5:AX5"/>
    <mergeCell ref="AP6:AU6"/>
    <mergeCell ref="AV6:AX6"/>
    <mergeCell ref="AJ16:AJ17"/>
    <mergeCell ref="V1:AC1"/>
    <mergeCell ref="AD1:AE1"/>
    <mergeCell ref="AG1:AH1"/>
    <mergeCell ref="AI1:AS1"/>
    <mergeCell ref="AT1:BB1"/>
    <mergeCell ref="AQ3:AY3"/>
    <mergeCell ref="AP7:AU7"/>
    <mergeCell ref="AV7:AX7"/>
    <mergeCell ref="AP8:AU8"/>
    <mergeCell ref="AV8:AX8"/>
  </mergeCells>
  <phoneticPr fontId="84" type="noConversion"/>
  <pageMargins left="0.75" right="0.75" top="1" bottom="0.85000002384185791" header="0.5" footer="0.5"/>
  <pageSetup paperSize="9" orientation="portrait" r:id="rId1"/>
  <headerFooter alignWithMargins="0"/>
  <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6">
    <tabColor indexed="8"/>
  </sheetPr>
  <dimension ref="A1:BB53"/>
  <sheetViews>
    <sheetView view="pageBreakPreview" zoomScale="130" zoomScaleNormal="100" zoomScaleSheetLayoutView="130" workbookViewId="0"/>
  </sheetViews>
  <sheetFormatPr defaultRowHeight="13.5"/>
  <cols>
    <col min="1" max="7" width="1.44140625" style="115" customWidth="1"/>
    <col min="8" max="48" width="1.33203125" style="115" customWidth="1"/>
    <col min="49" max="53" width="1.44140625" style="115" customWidth="1"/>
    <col min="54" max="54" width="0.77734375" style="115" customWidth="1"/>
    <col min="55" max="16384" width="8.88671875" style="115"/>
  </cols>
  <sheetData>
    <row r="1" spans="1:54" customFormat="1" ht="17.100000000000001" customHeight="1">
      <c r="A1" s="30" t="s">
        <v>134</v>
      </c>
      <c r="B1" s="31"/>
      <c r="C1" s="31"/>
      <c r="D1" s="31"/>
      <c r="E1" s="31"/>
      <c r="F1" s="32"/>
      <c r="G1" s="32"/>
      <c r="H1" s="32"/>
      <c r="I1" s="32"/>
      <c r="J1" s="32"/>
      <c r="K1" s="32"/>
      <c r="L1" s="33"/>
      <c r="M1" s="33"/>
      <c r="N1" s="32"/>
      <c r="O1" s="32"/>
      <c r="P1" s="32"/>
      <c r="Q1" s="32"/>
      <c r="R1" s="32"/>
      <c r="S1" s="32"/>
      <c r="T1" s="32"/>
      <c r="U1" s="32"/>
      <c r="V1" s="556" t="s">
        <v>128</v>
      </c>
      <c r="W1" s="556"/>
      <c r="X1" s="556"/>
      <c r="Y1" s="556"/>
      <c r="Z1" s="556"/>
      <c r="AA1" s="556"/>
      <c r="AB1" s="556"/>
      <c r="AC1" s="556"/>
      <c r="AD1" s="557">
        <v>0.7</v>
      </c>
      <c r="AE1" s="557"/>
      <c r="AF1" s="34" t="s">
        <v>9</v>
      </c>
      <c r="AG1" s="557">
        <v>0.5</v>
      </c>
      <c r="AH1" s="557"/>
      <c r="AI1" s="558"/>
      <c r="AJ1" s="558"/>
      <c r="AK1" s="558"/>
      <c r="AL1" s="558"/>
      <c r="AM1" s="558"/>
      <c r="AN1" s="558"/>
      <c r="AO1" s="558"/>
      <c r="AP1" s="558"/>
      <c r="AQ1" s="558"/>
      <c r="AR1" s="558"/>
      <c r="AS1" s="558"/>
      <c r="AT1" s="559"/>
      <c r="AU1" s="559"/>
      <c r="AV1" s="559"/>
      <c r="AW1" s="559"/>
      <c r="AX1" s="559"/>
      <c r="AY1" s="559"/>
      <c r="AZ1" s="559"/>
      <c r="BA1" s="559"/>
      <c r="BB1" s="560"/>
    </row>
    <row r="2" spans="1:54" customFormat="1" ht="11.25" customHeight="1">
      <c r="A2" s="35"/>
      <c r="B2" s="36"/>
      <c r="C2" s="36"/>
      <c r="D2" s="36"/>
      <c r="E2" s="36"/>
      <c r="F2" s="37"/>
      <c r="G2" s="38"/>
      <c r="H2" s="38"/>
      <c r="I2" s="38"/>
      <c r="J2" s="38"/>
      <c r="K2" s="38"/>
      <c r="L2" s="39"/>
      <c r="M2" s="39"/>
      <c r="N2" s="38"/>
      <c r="O2" s="38"/>
      <c r="P2" s="38"/>
      <c r="Q2" s="38"/>
      <c r="R2" s="38"/>
      <c r="S2" s="38"/>
      <c r="T2" s="38"/>
      <c r="U2" s="38"/>
      <c r="V2" s="40"/>
      <c r="W2" s="40"/>
      <c r="X2" s="40"/>
      <c r="Y2" s="40"/>
      <c r="Z2" s="40"/>
      <c r="AA2" s="40"/>
      <c r="AB2" s="40"/>
      <c r="AC2" s="40"/>
      <c r="AD2" s="41"/>
      <c r="AE2" s="41"/>
      <c r="AF2" s="42"/>
      <c r="AG2" s="41"/>
      <c r="AH2" s="41"/>
      <c r="AI2" s="43"/>
      <c r="AJ2" s="43"/>
      <c r="AK2" s="43"/>
      <c r="AL2" s="43"/>
      <c r="AM2" s="43"/>
      <c r="AN2" s="43"/>
      <c r="AO2" s="43"/>
      <c r="AP2" s="43"/>
      <c r="AQ2" s="43"/>
      <c r="AR2" s="43"/>
      <c r="AS2" s="43"/>
      <c r="AT2" s="44"/>
      <c r="AU2" s="44"/>
      <c r="AV2" s="44"/>
      <c r="AW2" s="44"/>
      <c r="AX2" s="44"/>
      <c r="AY2" s="44"/>
      <c r="AZ2" s="44"/>
      <c r="BA2" s="45"/>
      <c r="BB2" s="46"/>
    </row>
    <row r="3" spans="1:54" customFormat="1" ht="11.45" customHeight="1">
      <c r="A3" s="35"/>
      <c r="B3" s="47"/>
      <c r="C3" s="47"/>
      <c r="D3" s="47"/>
      <c r="E3" s="47"/>
      <c r="F3" s="47"/>
      <c r="G3" s="47"/>
      <c r="H3" s="47"/>
      <c r="I3" s="47"/>
      <c r="J3" s="47"/>
      <c r="K3" s="47"/>
      <c r="L3" s="47"/>
      <c r="M3" s="47"/>
      <c r="N3" s="47"/>
      <c r="O3" s="47"/>
      <c r="P3" s="47"/>
      <c r="Q3" s="47"/>
      <c r="R3" s="47"/>
      <c r="S3" s="47"/>
      <c r="T3" s="47"/>
      <c r="U3" s="47"/>
      <c r="V3" s="47"/>
      <c r="W3" s="47"/>
      <c r="X3" s="47"/>
      <c r="Y3" s="47"/>
      <c r="Z3" s="47"/>
      <c r="AA3" s="47"/>
      <c r="AB3" s="47"/>
      <c r="AC3" s="47"/>
      <c r="AD3" s="47"/>
      <c r="AE3" s="47"/>
      <c r="AF3" s="47"/>
      <c r="AG3" s="47"/>
      <c r="AH3" s="47"/>
      <c r="AI3" s="47"/>
      <c r="AJ3" s="47"/>
      <c r="AK3" s="47"/>
      <c r="AL3" s="47"/>
      <c r="AM3" s="47"/>
      <c r="AN3" s="47"/>
      <c r="AO3" s="47"/>
      <c r="AP3" s="47"/>
      <c r="AQ3" s="561" t="s">
        <v>167</v>
      </c>
      <c r="AR3" s="561"/>
      <c r="AS3" s="561"/>
      <c r="AT3" s="561"/>
      <c r="AU3" s="561"/>
      <c r="AV3" s="561"/>
      <c r="AW3" s="561"/>
      <c r="AX3" s="561"/>
      <c r="AY3" s="561"/>
      <c r="AZ3" s="48"/>
      <c r="BA3" s="47"/>
      <c r="BB3" s="49"/>
    </row>
    <row r="4" spans="1:54" customFormat="1" ht="11.45" customHeight="1">
      <c r="A4" s="35"/>
      <c r="B4" s="47"/>
      <c r="C4" s="47"/>
      <c r="D4" s="47"/>
      <c r="E4" s="47"/>
      <c r="F4" s="47"/>
      <c r="G4" s="47"/>
      <c r="H4" s="47"/>
      <c r="I4" s="47"/>
      <c r="J4" s="47"/>
      <c r="K4" s="47"/>
      <c r="L4" s="47"/>
      <c r="M4" s="47"/>
      <c r="N4" s="50">
        <f>F6+K6+N6+S6+W6</f>
        <v>2.5</v>
      </c>
      <c r="O4" s="51"/>
      <c r="P4" s="51"/>
      <c r="Q4" s="51"/>
      <c r="R4" s="51"/>
      <c r="S4" s="47"/>
      <c r="T4" s="47"/>
      <c r="U4" s="47"/>
      <c r="V4" s="47"/>
      <c r="W4" s="47"/>
      <c r="X4" s="47"/>
      <c r="Y4" s="47"/>
      <c r="Z4" s="47"/>
      <c r="AA4" s="47"/>
      <c r="AB4" s="47"/>
      <c r="AC4" s="47"/>
      <c r="AD4" s="47"/>
      <c r="AE4" s="47"/>
      <c r="AF4" s="47"/>
      <c r="AG4" s="47"/>
      <c r="AH4" s="47"/>
      <c r="AI4" s="47"/>
      <c r="AJ4" s="47"/>
      <c r="AK4" s="47"/>
      <c r="AL4" s="47"/>
      <c r="AM4" s="47"/>
      <c r="AN4" s="47"/>
      <c r="AO4" s="47"/>
      <c r="AP4" s="543" t="s">
        <v>156</v>
      </c>
      <c r="AQ4" s="543"/>
      <c r="AR4" s="543"/>
      <c r="AS4" s="543"/>
      <c r="AT4" s="543"/>
      <c r="AU4" s="543"/>
      <c r="AV4" s="539">
        <f>AD1</f>
        <v>0.7</v>
      </c>
      <c r="AW4" s="539"/>
      <c r="AX4" s="539"/>
      <c r="AY4" s="52" t="s">
        <v>15</v>
      </c>
      <c r="AZ4" s="52"/>
      <c r="BA4" s="47"/>
      <c r="BB4" s="49"/>
    </row>
    <row r="5" spans="1:54" customFormat="1" ht="11.45" customHeight="1">
      <c r="A5" s="35"/>
      <c r="B5" s="47"/>
      <c r="C5" s="47"/>
      <c r="D5" s="47"/>
      <c r="E5" s="47"/>
      <c r="F5" s="47"/>
      <c r="G5" s="47"/>
      <c r="H5" s="47"/>
      <c r="I5" s="47"/>
      <c r="J5" s="47"/>
      <c r="K5" s="47"/>
      <c r="L5" s="47"/>
      <c r="M5" s="47"/>
      <c r="N5" s="47"/>
      <c r="O5" s="47"/>
      <c r="P5" s="47"/>
      <c r="Q5" s="47"/>
      <c r="R5" s="47"/>
      <c r="S5" s="47"/>
      <c r="T5" s="47"/>
      <c r="U5" s="47"/>
      <c r="V5" s="47"/>
      <c r="W5" s="47"/>
      <c r="X5" s="47"/>
      <c r="Y5" s="47"/>
      <c r="Z5" s="47"/>
      <c r="AA5" s="47"/>
      <c r="AB5" s="47"/>
      <c r="AC5" s="47"/>
      <c r="AD5" s="47"/>
      <c r="AE5" s="47"/>
      <c r="AF5" s="47"/>
      <c r="AG5" s="47"/>
      <c r="AH5" s="47"/>
      <c r="AI5" s="47"/>
      <c r="AJ5" s="47"/>
      <c r="AK5" s="47"/>
      <c r="AL5" s="47"/>
      <c r="AM5" s="47"/>
      <c r="AN5" s="47"/>
      <c r="AO5" s="47"/>
      <c r="AP5" s="543" t="s">
        <v>159</v>
      </c>
      <c r="AQ5" s="543"/>
      <c r="AR5" s="543"/>
      <c r="AS5" s="543"/>
      <c r="AT5" s="543"/>
      <c r="AU5" s="543"/>
      <c r="AV5" s="539">
        <f>AG1</f>
        <v>0.5</v>
      </c>
      <c r="AW5" s="539"/>
      <c r="AX5" s="539"/>
      <c r="AY5" s="52" t="s">
        <v>15</v>
      </c>
      <c r="AZ5" s="52"/>
      <c r="BA5" s="47"/>
      <c r="BB5" s="49"/>
    </row>
    <row r="6" spans="1:54" customFormat="1" ht="11.45" customHeight="1">
      <c r="A6" s="35"/>
      <c r="B6" s="47"/>
      <c r="C6" s="47"/>
      <c r="D6" s="47"/>
      <c r="E6" s="47"/>
      <c r="F6" s="53">
        <f>(AG11*0.5)+I17</f>
        <v>0.75</v>
      </c>
      <c r="G6" s="53"/>
      <c r="H6" s="53"/>
      <c r="I6" s="53"/>
      <c r="J6" s="54"/>
      <c r="K6" s="53">
        <f>AV6</f>
        <v>0.15</v>
      </c>
      <c r="L6" s="53"/>
      <c r="M6" s="53"/>
      <c r="N6" s="53">
        <f>AD1</f>
        <v>0.7</v>
      </c>
      <c r="O6" s="53"/>
      <c r="P6" s="53"/>
      <c r="Q6" s="53"/>
      <c r="R6" s="53"/>
      <c r="S6" s="53">
        <f>AV6</f>
        <v>0.15</v>
      </c>
      <c r="T6" s="55"/>
      <c r="U6" s="53"/>
      <c r="V6" s="54"/>
      <c r="W6" s="53">
        <f>(AG11*0.5)+U17</f>
        <v>0.75</v>
      </c>
      <c r="X6" s="53"/>
      <c r="Y6" s="51"/>
      <c r="Z6" s="51"/>
      <c r="AA6" s="47"/>
      <c r="AB6" s="47"/>
      <c r="AC6" s="47"/>
      <c r="AD6" s="47"/>
      <c r="AE6" s="47"/>
      <c r="AF6" s="47"/>
      <c r="AG6" s="47"/>
      <c r="AH6" s="47"/>
      <c r="AI6" s="47"/>
      <c r="AJ6" s="47"/>
      <c r="AK6" s="47"/>
      <c r="AL6" s="47"/>
      <c r="AM6" s="47"/>
      <c r="AN6" s="47"/>
      <c r="AO6" s="47"/>
      <c r="AP6" s="543" t="s">
        <v>157</v>
      </c>
      <c r="AQ6" s="543"/>
      <c r="AR6" s="543"/>
      <c r="AS6" s="543"/>
      <c r="AT6" s="543"/>
      <c r="AU6" s="543"/>
      <c r="AV6" s="541">
        <v>0.15</v>
      </c>
      <c r="AW6" s="541"/>
      <c r="AX6" s="541"/>
      <c r="AY6" s="52" t="s">
        <v>15</v>
      </c>
      <c r="AZ6" s="52"/>
      <c r="BA6" s="47"/>
      <c r="BB6" s="49"/>
    </row>
    <row r="7" spans="1:54" customFormat="1" ht="11.45" customHeight="1">
      <c r="A7" s="35"/>
      <c r="B7" s="47"/>
      <c r="C7" s="47"/>
      <c r="D7" s="47"/>
      <c r="E7" s="47"/>
      <c r="F7" s="47"/>
      <c r="G7" s="47"/>
      <c r="H7" s="47"/>
      <c r="I7" s="47"/>
      <c r="J7" s="47"/>
      <c r="K7" s="47"/>
      <c r="L7" s="47"/>
      <c r="M7" s="47"/>
      <c r="N7" s="47"/>
      <c r="O7" s="47"/>
      <c r="P7" s="47"/>
      <c r="Q7" s="47"/>
      <c r="R7" s="47"/>
      <c r="S7" s="47"/>
      <c r="T7" s="47"/>
      <c r="U7" s="47"/>
      <c r="V7" s="47"/>
      <c r="W7" s="47"/>
      <c r="X7" s="47"/>
      <c r="Y7" s="47"/>
      <c r="Z7" s="47"/>
      <c r="AA7" s="47"/>
      <c r="AB7" s="47"/>
      <c r="AC7" s="47"/>
      <c r="AD7" s="47"/>
      <c r="AE7" s="47"/>
      <c r="AF7" s="47"/>
      <c r="AG7" s="47"/>
      <c r="AH7" s="47"/>
      <c r="AI7" s="47"/>
      <c r="AJ7" s="47"/>
      <c r="AK7" s="47"/>
      <c r="AL7" s="47"/>
      <c r="AM7" s="47"/>
      <c r="AN7" s="47"/>
      <c r="AO7" s="47"/>
      <c r="AP7" s="543" t="s">
        <v>160</v>
      </c>
      <c r="AQ7" s="543"/>
      <c r="AR7" s="543"/>
      <c r="AS7" s="543"/>
      <c r="AT7" s="543"/>
      <c r="AU7" s="543"/>
      <c r="AV7" s="541">
        <v>0.15</v>
      </c>
      <c r="AW7" s="541"/>
      <c r="AX7" s="541"/>
      <c r="AY7" s="52" t="s">
        <v>15</v>
      </c>
      <c r="AZ7" s="52"/>
      <c r="BA7" s="47"/>
      <c r="BB7" s="49"/>
    </row>
    <row r="8" spans="1:54" customFormat="1" ht="11.45" customHeight="1">
      <c r="A8" s="35"/>
      <c r="B8" s="47"/>
      <c r="C8" s="47"/>
      <c r="D8" s="47"/>
      <c r="E8" s="47"/>
      <c r="F8" s="47"/>
      <c r="G8" s="47"/>
      <c r="H8" s="47"/>
      <c r="I8" s="47"/>
      <c r="J8" s="47"/>
      <c r="K8" s="47"/>
      <c r="L8" s="47"/>
      <c r="M8" s="47"/>
      <c r="N8" s="47"/>
      <c r="O8" s="47"/>
      <c r="P8" s="47"/>
      <c r="Q8" s="47"/>
      <c r="R8" s="47"/>
      <c r="S8" s="47"/>
      <c r="T8" s="47"/>
      <c r="U8" s="47"/>
      <c r="V8" s="47"/>
      <c r="W8" s="47"/>
      <c r="X8" s="47"/>
      <c r="Y8" s="47"/>
      <c r="Z8" s="47"/>
      <c r="AA8" s="47"/>
      <c r="AB8" s="47"/>
      <c r="AC8" s="47"/>
      <c r="AD8" s="47"/>
      <c r="AE8" s="47"/>
      <c r="AF8" s="47"/>
      <c r="AG8" s="47"/>
      <c r="AH8" s="47"/>
      <c r="AI8" s="47"/>
      <c r="AJ8" s="47"/>
      <c r="AK8" s="47"/>
      <c r="AL8" s="47"/>
      <c r="AM8" s="47"/>
      <c r="AN8" s="47"/>
      <c r="AO8" s="47"/>
      <c r="AP8" s="543" t="s">
        <v>155</v>
      </c>
      <c r="AQ8" s="543"/>
      <c r="AR8" s="543"/>
      <c r="AS8" s="543"/>
      <c r="AT8" s="543"/>
      <c r="AU8" s="543"/>
      <c r="AV8" s="541">
        <v>0.15</v>
      </c>
      <c r="AW8" s="541"/>
      <c r="AX8" s="541"/>
      <c r="AY8" s="52" t="s">
        <v>15</v>
      </c>
      <c r="AZ8" s="52"/>
      <c r="BA8" s="47"/>
      <c r="BB8" s="49"/>
    </row>
    <row r="9" spans="1:54" customFormat="1" ht="11.45" customHeight="1">
      <c r="A9" s="35"/>
      <c r="B9" s="47"/>
      <c r="C9" s="47"/>
      <c r="D9" s="47"/>
      <c r="E9" s="47"/>
      <c r="F9" s="47"/>
      <c r="G9" s="47"/>
      <c r="H9" s="47"/>
      <c r="I9" s="47"/>
      <c r="J9" s="47"/>
      <c r="K9" s="47"/>
      <c r="L9" s="47"/>
      <c r="M9" s="47"/>
      <c r="N9" s="47"/>
      <c r="O9" s="47"/>
      <c r="P9" s="47"/>
      <c r="Q9" s="47"/>
      <c r="R9" s="47"/>
      <c r="S9" s="47"/>
      <c r="T9" s="47"/>
      <c r="U9" s="47"/>
      <c r="V9" s="47"/>
      <c r="W9" s="47"/>
      <c r="X9" s="47"/>
      <c r="Y9" s="47"/>
      <c r="Z9" s="47"/>
      <c r="AA9" s="47"/>
      <c r="AB9" s="47"/>
      <c r="AC9" s="47"/>
      <c r="AD9" s="47"/>
      <c r="AE9" s="47"/>
      <c r="AF9" s="47"/>
      <c r="AG9" s="47"/>
      <c r="AH9" s="47"/>
      <c r="AI9" s="47"/>
      <c r="AJ9" s="47"/>
      <c r="AK9" s="47"/>
      <c r="AL9" s="47"/>
      <c r="AM9" s="47"/>
      <c r="AN9" s="47"/>
      <c r="AO9" s="47"/>
      <c r="AP9" s="543" t="s">
        <v>125</v>
      </c>
      <c r="AQ9" s="543"/>
      <c r="AR9" s="543"/>
      <c r="AS9" s="543"/>
      <c r="AT9" s="543"/>
      <c r="AU9" s="543"/>
      <c r="AV9" s="541">
        <v>0.1</v>
      </c>
      <c r="AW9" s="541"/>
      <c r="AX9" s="541"/>
      <c r="AY9" s="52" t="s">
        <v>15</v>
      </c>
      <c r="AZ9" s="52"/>
      <c r="BA9" s="47"/>
      <c r="BB9" s="49"/>
    </row>
    <row r="10" spans="1:54" customFormat="1" ht="11.45" customHeight="1">
      <c r="A10" s="35"/>
      <c r="B10" s="47"/>
      <c r="C10" s="47"/>
      <c r="D10" s="47"/>
      <c r="E10" s="47"/>
      <c r="F10" s="47"/>
      <c r="G10" s="47"/>
      <c r="H10" s="47"/>
      <c r="I10" s="47"/>
      <c r="J10" s="47"/>
      <c r="K10" s="47"/>
      <c r="L10" s="47"/>
      <c r="M10" s="47"/>
      <c r="N10" s="47"/>
      <c r="O10" s="47"/>
      <c r="P10" s="47"/>
      <c r="Q10" s="47"/>
      <c r="R10" s="47"/>
      <c r="S10" s="47"/>
      <c r="T10" s="47"/>
      <c r="U10" s="47"/>
      <c r="V10" s="47"/>
      <c r="W10" s="47"/>
      <c r="X10" s="47"/>
      <c r="Y10" s="57"/>
      <c r="Z10" s="57"/>
      <c r="AA10" s="57"/>
      <c r="AB10" s="47"/>
      <c r="AC10" s="47"/>
      <c r="AD10" s="47"/>
      <c r="AE10" s="47"/>
      <c r="AF10" s="47"/>
      <c r="AG10" s="58"/>
      <c r="AH10" s="47"/>
      <c r="AI10" s="58"/>
      <c r="AJ10" s="542">
        <f>AV5</f>
        <v>0.5</v>
      </c>
      <c r="AK10" s="58"/>
      <c r="AL10" s="545">
        <f>AJ13+AJ10</f>
        <v>0.65</v>
      </c>
      <c r="AM10" s="58"/>
      <c r="AN10" s="47"/>
      <c r="AO10" s="47"/>
      <c r="AP10" s="543"/>
      <c r="AQ10" s="543"/>
      <c r="AR10" s="543"/>
      <c r="AS10" s="543"/>
      <c r="AT10" s="543"/>
      <c r="AU10" s="543"/>
      <c r="AV10" s="544"/>
      <c r="AW10" s="544"/>
      <c r="AX10" s="544"/>
      <c r="AY10" s="553"/>
      <c r="AZ10" s="553"/>
      <c r="BA10" s="47"/>
      <c r="BB10" s="49"/>
    </row>
    <row r="11" spans="1:54" customFormat="1" ht="11.45" customHeight="1">
      <c r="A11" s="35"/>
      <c r="B11" s="47"/>
      <c r="C11" s="47"/>
      <c r="D11" s="47"/>
      <c r="E11" s="47"/>
      <c r="F11" s="47"/>
      <c r="G11" s="47"/>
      <c r="H11" s="47"/>
      <c r="I11" s="47"/>
      <c r="J11" s="47"/>
      <c r="K11" s="47"/>
      <c r="L11" s="47"/>
      <c r="M11" s="47"/>
      <c r="N11" s="47"/>
      <c r="O11" s="47"/>
      <c r="P11" s="47"/>
      <c r="Q11" s="47"/>
      <c r="R11" s="47"/>
      <c r="S11" s="47"/>
      <c r="T11" s="47"/>
      <c r="U11" s="47"/>
      <c r="V11" s="47"/>
      <c r="W11" s="47"/>
      <c r="X11" s="47"/>
      <c r="Y11" s="554" t="s">
        <v>25</v>
      </c>
      <c r="Z11" s="555"/>
      <c r="AA11" s="57"/>
      <c r="AB11" s="47"/>
      <c r="AC11" s="47"/>
      <c r="AD11" s="47"/>
      <c r="AE11" s="47"/>
      <c r="AF11" s="47"/>
      <c r="AG11" s="542">
        <f>AJ10+AJ13+AJ16</f>
        <v>0.70000000000000007</v>
      </c>
      <c r="AH11" s="47"/>
      <c r="AI11" s="58"/>
      <c r="AJ11" s="542"/>
      <c r="AK11" s="58"/>
      <c r="AL11" s="545"/>
      <c r="AM11" s="58"/>
      <c r="AN11" s="47"/>
      <c r="AO11" s="47"/>
      <c r="AP11" s="543"/>
      <c r="AQ11" s="543"/>
      <c r="AR11" s="543"/>
      <c r="AS11" s="543"/>
      <c r="AT11" s="543"/>
      <c r="AU11" s="543"/>
      <c r="AV11" s="544"/>
      <c r="AW11" s="544"/>
      <c r="AX11" s="544"/>
      <c r="AY11" s="553"/>
      <c r="AZ11" s="553"/>
      <c r="BA11" s="47"/>
      <c r="BB11" s="49"/>
    </row>
    <row r="12" spans="1:54" customFormat="1" ht="11.45" customHeight="1">
      <c r="A12" s="35"/>
      <c r="B12" s="47"/>
      <c r="C12" s="47"/>
      <c r="D12" s="47"/>
      <c r="E12" s="47"/>
      <c r="F12" s="47"/>
      <c r="G12" s="47"/>
      <c r="H12" s="47"/>
      <c r="I12" s="47"/>
      <c r="J12" s="47"/>
      <c r="K12" s="47"/>
      <c r="L12" s="47"/>
      <c r="M12" s="47"/>
      <c r="N12" s="47"/>
      <c r="O12" s="47"/>
      <c r="P12" s="47"/>
      <c r="Q12" s="47"/>
      <c r="R12" s="47"/>
      <c r="S12" s="47"/>
      <c r="T12" s="47"/>
      <c r="U12" s="47"/>
      <c r="V12" s="47"/>
      <c r="W12" s="47"/>
      <c r="X12" s="47"/>
      <c r="Y12" s="555"/>
      <c r="Z12" s="555"/>
      <c r="AA12" s="47"/>
      <c r="AB12" s="47"/>
      <c r="AC12" s="47"/>
      <c r="AD12" s="47"/>
      <c r="AE12" s="47"/>
      <c r="AF12" s="47"/>
      <c r="AG12" s="542"/>
      <c r="AH12" s="47"/>
      <c r="AI12" s="58"/>
      <c r="AJ12" s="542"/>
      <c r="AK12" s="58"/>
      <c r="AL12" s="545"/>
      <c r="AM12" s="58"/>
      <c r="AN12" s="47"/>
      <c r="AO12" s="47"/>
      <c r="AP12" s="543"/>
      <c r="AQ12" s="543"/>
      <c r="AR12" s="543"/>
      <c r="AS12" s="543"/>
      <c r="AT12" s="543"/>
      <c r="AU12" s="543"/>
      <c r="AV12" s="541"/>
      <c r="AW12" s="541"/>
      <c r="AX12" s="541"/>
      <c r="AY12" s="52"/>
      <c r="AZ12" s="52"/>
      <c r="BA12" s="47"/>
      <c r="BB12" s="49"/>
    </row>
    <row r="13" spans="1:54" customFormat="1" ht="11.45" customHeight="1">
      <c r="A13" s="35"/>
      <c r="B13" s="47"/>
      <c r="C13" s="47"/>
      <c r="D13" s="47"/>
      <c r="E13" s="47"/>
      <c r="F13" s="47"/>
      <c r="G13" s="47"/>
      <c r="H13" s="47"/>
      <c r="I13" s="47"/>
      <c r="J13" s="47"/>
      <c r="K13" s="47"/>
      <c r="L13" s="47"/>
      <c r="M13" s="47"/>
      <c r="N13" s="47"/>
      <c r="O13" s="47"/>
      <c r="P13" s="47"/>
      <c r="Q13" s="47"/>
      <c r="R13" s="47"/>
      <c r="S13" s="47"/>
      <c r="T13" s="47"/>
      <c r="U13" s="47"/>
      <c r="V13" s="47"/>
      <c r="W13" s="47"/>
      <c r="X13" s="47"/>
      <c r="Y13" s="47"/>
      <c r="Z13" s="47"/>
      <c r="AA13" s="47"/>
      <c r="AB13" s="47"/>
      <c r="AC13" s="47"/>
      <c r="AD13" s="47"/>
      <c r="AE13" s="47"/>
      <c r="AF13" s="47"/>
      <c r="AG13" s="542"/>
      <c r="AH13" s="47"/>
      <c r="AI13" s="58"/>
      <c r="AJ13" s="545">
        <f>AV8</f>
        <v>0.15</v>
      </c>
      <c r="AK13" s="58"/>
      <c r="AL13" s="545"/>
      <c r="AM13" s="58"/>
      <c r="AN13" s="47"/>
      <c r="AO13" s="47"/>
      <c r="AP13" s="47"/>
      <c r="AQ13" s="47"/>
      <c r="AR13" s="52"/>
      <c r="AS13" s="52"/>
      <c r="AT13" s="52"/>
      <c r="AU13" s="52"/>
      <c r="AV13" s="56"/>
      <c r="AW13" s="56"/>
      <c r="AX13" s="56"/>
      <c r="AY13" s="52"/>
      <c r="AZ13" s="52"/>
      <c r="BA13" s="47"/>
      <c r="BB13" s="49"/>
    </row>
    <row r="14" spans="1:54" customFormat="1" ht="11.45" customHeight="1">
      <c r="A14" s="35"/>
      <c r="B14" s="47"/>
      <c r="C14" s="47"/>
      <c r="D14" s="47"/>
      <c r="E14" s="47"/>
      <c r="F14" s="47"/>
      <c r="G14" s="47"/>
      <c r="H14" s="47"/>
      <c r="I14" s="47"/>
      <c r="J14" s="47"/>
      <c r="K14" s="47"/>
      <c r="L14" s="47"/>
      <c r="M14" s="47"/>
      <c r="N14" s="47"/>
      <c r="O14" s="47"/>
      <c r="P14" s="47"/>
      <c r="Q14" s="47"/>
      <c r="R14" s="47"/>
      <c r="S14" s="47"/>
      <c r="T14" s="47"/>
      <c r="U14" s="47"/>
      <c r="V14" s="47"/>
      <c r="W14" s="47"/>
      <c r="X14" s="47"/>
      <c r="Y14" s="47"/>
      <c r="Z14" s="47"/>
      <c r="AA14" s="47"/>
      <c r="AB14" s="47"/>
      <c r="AC14" s="47"/>
      <c r="AD14" s="47"/>
      <c r="AE14" s="47"/>
      <c r="AF14" s="47"/>
      <c r="AG14" s="58"/>
      <c r="AH14" s="47"/>
      <c r="AI14" s="58"/>
      <c r="AJ14" s="545"/>
      <c r="AK14" s="58"/>
      <c r="AL14" s="545"/>
      <c r="AM14" s="58"/>
      <c r="AN14" s="47"/>
      <c r="AO14" s="47"/>
      <c r="AP14" s="47"/>
      <c r="AQ14" s="47"/>
      <c r="AR14" s="52"/>
      <c r="AS14" s="52"/>
      <c r="AT14" s="52"/>
      <c r="AU14" s="52"/>
      <c r="AV14" s="56"/>
      <c r="AW14" s="56"/>
      <c r="AX14" s="56"/>
      <c r="AY14" s="52"/>
      <c r="AZ14" s="52"/>
      <c r="BA14" s="47"/>
      <c r="BB14" s="49"/>
    </row>
    <row r="15" spans="1:54" customFormat="1" ht="11.45" customHeight="1">
      <c r="A15" s="35"/>
      <c r="B15" s="47"/>
      <c r="C15" s="47"/>
      <c r="D15" s="47"/>
      <c r="E15" s="47"/>
      <c r="F15" s="47"/>
      <c r="G15" s="47"/>
      <c r="H15" s="47"/>
      <c r="I15" s="47"/>
      <c r="J15" s="47"/>
      <c r="K15" s="47"/>
      <c r="L15" s="47"/>
      <c r="M15" s="47"/>
      <c r="N15" s="47"/>
      <c r="O15" s="47"/>
      <c r="P15" s="47"/>
      <c r="Q15" s="47"/>
      <c r="R15" s="47"/>
      <c r="S15" s="47"/>
      <c r="T15" s="47"/>
      <c r="U15" s="47"/>
      <c r="V15" s="47"/>
      <c r="W15" s="47"/>
      <c r="X15" s="47"/>
      <c r="Y15" s="47"/>
      <c r="Z15" s="47"/>
      <c r="AA15" s="47"/>
      <c r="AB15" s="47"/>
      <c r="AC15" s="47"/>
      <c r="AD15" s="47"/>
      <c r="AE15" s="47"/>
      <c r="AF15" s="47"/>
      <c r="AG15" s="58"/>
      <c r="AH15" s="47"/>
      <c r="AI15" s="47"/>
      <c r="AJ15" s="545"/>
      <c r="AK15" s="58"/>
      <c r="AL15" s="47"/>
      <c r="AM15" s="47"/>
      <c r="AN15" s="47"/>
      <c r="AO15" s="47"/>
      <c r="AP15" s="47"/>
      <c r="AQ15" s="47"/>
      <c r="AR15" s="52"/>
      <c r="AS15" s="52"/>
      <c r="AT15" s="52"/>
      <c r="AU15" s="52"/>
      <c r="AV15" s="56"/>
      <c r="AW15" s="56"/>
      <c r="AX15" s="56"/>
      <c r="AY15" s="52"/>
      <c r="AZ15" s="52"/>
      <c r="BA15" s="47"/>
      <c r="BB15" s="49"/>
    </row>
    <row r="16" spans="1:54" customFormat="1" ht="11.45" customHeight="1">
      <c r="A16" s="35"/>
      <c r="B16" s="47"/>
      <c r="C16" s="47"/>
      <c r="D16" s="47"/>
      <c r="E16" s="47"/>
      <c r="F16" s="47"/>
      <c r="G16" s="47"/>
      <c r="H16" s="47"/>
      <c r="I16" s="47"/>
      <c r="J16" s="47"/>
      <c r="K16" s="47"/>
      <c r="L16" s="47"/>
      <c r="M16" s="47"/>
      <c r="N16" s="47"/>
      <c r="O16" s="47"/>
      <c r="P16" s="47"/>
      <c r="Q16" s="47"/>
      <c r="R16" s="47"/>
      <c r="S16" s="47"/>
      <c r="T16" s="47"/>
      <c r="U16" s="47"/>
      <c r="V16" s="47"/>
      <c r="W16" s="47"/>
      <c r="X16" s="47"/>
      <c r="Y16" s="47"/>
      <c r="Z16" s="47"/>
      <c r="AA16" s="47"/>
      <c r="AB16" s="47"/>
      <c r="AC16" s="47"/>
      <c r="AD16" s="47"/>
      <c r="AE16" s="47"/>
      <c r="AF16" s="47"/>
      <c r="AG16" s="58"/>
      <c r="AH16" s="47"/>
      <c r="AI16" s="47"/>
      <c r="AJ16" s="549">
        <v>0.05</v>
      </c>
      <c r="AK16" s="58"/>
      <c r="AL16" s="47"/>
      <c r="AM16" s="47"/>
      <c r="AN16" s="47"/>
      <c r="AO16" s="47"/>
      <c r="AP16" s="47"/>
      <c r="AQ16" s="47"/>
      <c r="AR16" s="60"/>
      <c r="AS16" s="52"/>
      <c r="AT16" s="52"/>
      <c r="AU16" s="52"/>
      <c r="AV16" s="56"/>
      <c r="AW16" s="56"/>
      <c r="AX16" s="56"/>
      <c r="AY16" s="52"/>
      <c r="AZ16" s="52"/>
      <c r="BA16" s="47"/>
      <c r="BB16" s="49"/>
    </row>
    <row r="17" spans="1:54" customFormat="1" ht="11.45" customHeight="1">
      <c r="A17" s="35"/>
      <c r="B17" s="47"/>
      <c r="C17" s="47"/>
      <c r="D17" s="47"/>
      <c r="E17" s="47"/>
      <c r="F17" s="47"/>
      <c r="G17" s="47"/>
      <c r="H17" s="47"/>
      <c r="I17" s="61">
        <v>0.4</v>
      </c>
      <c r="J17" s="51"/>
      <c r="K17" s="51"/>
      <c r="L17" s="47"/>
      <c r="M17" s="47"/>
      <c r="N17" s="53">
        <f>AD1</f>
        <v>0.7</v>
      </c>
      <c r="O17" s="51"/>
      <c r="P17" s="51"/>
      <c r="Q17" s="51"/>
      <c r="R17" s="51"/>
      <c r="S17" s="47"/>
      <c r="T17" s="47"/>
      <c r="U17" s="61">
        <v>0.4</v>
      </c>
      <c r="V17" s="51"/>
      <c r="W17" s="51"/>
      <c r="X17" s="47"/>
      <c r="Y17" s="47"/>
      <c r="Z17" s="47"/>
      <c r="AA17" s="47"/>
      <c r="AB17" s="47"/>
      <c r="AC17" s="47"/>
      <c r="AD17" s="47"/>
      <c r="AE17" s="47"/>
      <c r="AF17" s="47"/>
      <c r="AG17" s="58"/>
      <c r="AH17" s="47"/>
      <c r="AI17" s="47"/>
      <c r="AJ17" s="549"/>
      <c r="AK17" s="58"/>
      <c r="AL17" s="47"/>
      <c r="AM17" s="47"/>
      <c r="AN17" s="47"/>
      <c r="AO17" s="47"/>
      <c r="AP17" s="47"/>
      <c r="AQ17" s="47"/>
      <c r="AR17" s="60"/>
      <c r="AS17" s="52"/>
      <c r="AT17" s="52"/>
      <c r="AU17" s="52"/>
      <c r="AV17" s="56"/>
      <c r="AW17" s="56"/>
      <c r="AX17" s="56"/>
      <c r="AY17" s="52"/>
      <c r="AZ17" s="52"/>
      <c r="BA17" s="47"/>
      <c r="BB17" s="49"/>
    </row>
    <row r="18" spans="1:54" customFormat="1" ht="11.45" customHeight="1">
      <c r="A18" s="35"/>
      <c r="B18" s="47"/>
      <c r="C18" s="47"/>
      <c r="D18" s="47"/>
      <c r="E18" s="47"/>
      <c r="F18" s="47"/>
      <c r="G18" s="47"/>
      <c r="H18" s="47"/>
      <c r="I18" s="47"/>
      <c r="J18" s="47"/>
      <c r="K18" s="53">
        <f>AV7</f>
        <v>0.15</v>
      </c>
      <c r="L18" s="51"/>
      <c r="M18" s="51"/>
      <c r="N18" s="47"/>
      <c r="O18" s="47"/>
      <c r="P18" s="47"/>
      <c r="Q18" s="47"/>
      <c r="R18" s="47"/>
      <c r="S18" s="53">
        <f>AV7</f>
        <v>0.15</v>
      </c>
      <c r="T18" s="51"/>
      <c r="U18" s="51"/>
      <c r="V18" s="47"/>
      <c r="W18" s="47"/>
      <c r="X18" s="47"/>
      <c r="Y18" s="47"/>
      <c r="Z18" s="47"/>
      <c r="AA18" s="47"/>
      <c r="AB18" s="47"/>
      <c r="AC18" s="47"/>
      <c r="AD18" s="47"/>
      <c r="AE18" s="47"/>
      <c r="AF18" s="47"/>
      <c r="AG18" s="47"/>
      <c r="AH18" s="47"/>
      <c r="AI18" s="47"/>
      <c r="AJ18" s="47"/>
      <c r="AK18" s="47"/>
      <c r="AL18" s="47"/>
      <c r="AM18" s="47"/>
      <c r="AN18" s="47"/>
      <c r="AO18" s="47"/>
      <c r="AP18" s="47"/>
      <c r="AQ18" s="47"/>
      <c r="AR18" s="60"/>
      <c r="AS18" s="52"/>
      <c r="AT18" s="52"/>
      <c r="AU18" s="52"/>
      <c r="AV18" s="56"/>
      <c r="AW18" s="56"/>
      <c r="AX18" s="56"/>
      <c r="AY18" s="52"/>
      <c r="AZ18" s="52"/>
      <c r="BA18" s="47"/>
      <c r="BB18" s="49"/>
    </row>
    <row r="19" spans="1:54" customFormat="1" ht="11.45" customHeight="1">
      <c r="A19" s="35"/>
      <c r="B19" s="47"/>
      <c r="C19" s="47"/>
      <c r="D19" s="47"/>
      <c r="E19" s="47"/>
      <c r="F19" s="47"/>
      <c r="G19" s="47"/>
      <c r="H19" s="47"/>
      <c r="I19" s="47"/>
      <c r="J19" s="47"/>
      <c r="K19" s="47"/>
      <c r="L19" s="47"/>
      <c r="M19" s="47"/>
      <c r="N19" s="62">
        <f>I17+K18+N17+S18+U17</f>
        <v>1.7999999999999998</v>
      </c>
      <c r="O19" s="51"/>
      <c r="P19" s="51"/>
      <c r="Q19" s="51"/>
      <c r="R19" s="51"/>
      <c r="S19" s="47"/>
      <c r="T19" s="47"/>
      <c r="U19" s="47"/>
      <c r="V19" s="47"/>
      <c r="W19" s="47"/>
      <c r="X19" s="47"/>
      <c r="Y19" s="47"/>
      <c r="Z19" s="47"/>
      <c r="AA19" s="47" t="s">
        <v>102</v>
      </c>
      <c r="AB19" s="47"/>
      <c r="AC19" s="47"/>
      <c r="AD19" s="149">
        <f>AV9*1000</f>
        <v>100</v>
      </c>
      <c r="AE19" s="51"/>
      <c r="AF19" s="47" t="s">
        <v>2</v>
      </c>
      <c r="AG19" s="149">
        <f>AD19</f>
        <v>100</v>
      </c>
      <c r="AH19" s="51"/>
      <c r="AI19" s="47"/>
      <c r="AJ19" s="47"/>
      <c r="AK19" s="47"/>
      <c r="AL19" s="47"/>
      <c r="AM19" s="47"/>
      <c r="AN19" s="47"/>
      <c r="AO19" s="47"/>
      <c r="AP19" s="47"/>
      <c r="AQ19" s="47"/>
      <c r="AR19" s="60"/>
      <c r="AS19" s="52"/>
      <c r="AT19" s="52"/>
      <c r="AU19" s="52"/>
      <c r="AV19" s="56"/>
      <c r="AW19" s="56"/>
      <c r="AX19" s="56"/>
      <c r="AY19" s="52"/>
      <c r="AZ19" s="52"/>
      <c r="BA19" s="47"/>
      <c r="BB19" s="49"/>
    </row>
    <row r="20" spans="1:54" customFormat="1" ht="11.45" customHeight="1">
      <c r="A20" s="35"/>
      <c r="B20" s="47"/>
      <c r="C20" s="47"/>
      <c r="D20" s="47"/>
      <c r="E20" s="47"/>
      <c r="F20" s="47"/>
      <c r="G20" s="63"/>
      <c r="H20" s="63"/>
      <c r="I20" s="63"/>
      <c r="J20" s="63"/>
      <c r="K20" s="63"/>
      <c r="L20" s="63"/>
      <c r="M20" s="63"/>
      <c r="N20" s="63"/>
      <c r="O20" s="63"/>
      <c r="P20" s="63"/>
      <c r="Q20" s="63"/>
      <c r="R20" s="63"/>
      <c r="S20" s="63"/>
      <c r="T20" s="63"/>
      <c r="U20" s="63"/>
      <c r="V20" s="63"/>
      <c r="W20" s="63"/>
      <c r="X20" s="63"/>
      <c r="Y20" s="63"/>
      <c r="Z20" s="63"/>
      <c r="AA20" s="63"/>
      <c r="AB20" s="63"/>
      <c r="AC20" s="63"/>
      <c r="AD20" s="63"/>
      <c r="AE20" s="63"/>
      <c r="AF20" s="63"/>
      <c r="AG20" s="63"/>
      <c r="AH20" s="63"/>
      <c r="AI20" s="63"/>
      <c r="AJ20" s="63"/>
      <c r="AK20" s="63"/>
      <c r="AL20" s="63"/>
      <c r="AM20" s="63"/>
      <c r="AN20" s="63"/>
      <c r="AO20" s="63"/>
      <c r="AP20" s="63"/>
      <c r="AQ20" s="63"/>
      <c r="AR20" s="64"/>
      <c r="AS20" s="63"/>
      <c r="AT20" s="63"/>
      <c r="AU20" s="63"/>
      <c r="AV20" s="65"/>
      <c r="AW20" s="65"/>
      <c r="AX20" s="65"/>
      <c r="AY20" s="52"/>
      <c r="AZ20" s="47"/>
      <c r="BA20" s="47"/>
      <c r="BB20" s="49"/>
    </row>
    <row r="21" spans="1:54" customFormat="1" ht="17.100000000000001" customHeight="1">
      <c r="A21" s="550" t="s">
        <v>54</v>
      </c>
      <c r="B21" s="551"/>
      <c r="C21" s="551"/>
      <c r="D21" s="551"/>
      <c r="E21" s="551"/>
      <c r="F21" s="551"/>
      <c r="G21" s="551"/>
      <c r="H21" s="550" t="s">
        <v>32</v>
      </c>
      <c r="I21" s="551"/>
      <c r="J21" s="551"/>
      <c r="K21" s="551"/>
      <c r="L21" s="551"/>
      <c r="M21" s="551"/>
      <c r="N21" s="551"/>
      <c r="O21" s="551"/>
      <c r="P21" s="551"/>
      <c r="Q21" s="551"/>
      <c r="R21" s="551"/>
      <c r="S21" s="551"/>
      <c r="T21" s="551"/>
      <c r="U21" s="551"/>
      <c r="V21" s="551"/>
      <c r="W21" s="551"/>
      <c r="X21" s="551"/>
      <c r="Y21" s="551"/>
      <c r="Z21" s="551"/>
      <c r="AA21" s="551"/>
      <c r="AB21" s="551"/>
      <c r="AC21" s="551"/>
      <c r="AD21" s="551"/>
      <c r="AE21" s="551"/>
      <c r="AF21" s="551"/>
      <c r="AG21" s="551"/>
      <c r="AH21" s="551"/>
      <c r="AI21" s="551"/>
      <c r="AJ21" s="551"/>
      <c r="AK21" s="551"/>
      <c r="AL21" s="551"/>
      <c r="AM21" s="551"/>
      <c r="AN21" s="551"/>
      <c r="AO21" s="551"/>
      <c r="AP21" s="551"/>
      <c r="AQ21" s="551"/>
      <c r="AR21" s="551"/>
      <c r="AS21" s="551"/>
      <c r="AT21" s="551"/>
      <c r="AU21" s="551"/>
      <c r="AV21" s="552"/>
      <c r="AW21" s="550" t="s">
        <v>40</v>
      </c>
      <c r="AX21" s="551"/>
      <c r="AY21" s="551"/>
      <c r="AZ21" s="551"/>
      <c r="BA21" s="551"/>
      <c r="BB21" s="552"/>
    </row>
    <row r="22" spans="1:54" s="74" customFormat="1" ht="14.1" customHeight="1">
      <c r="A22" s="66"/>
      <c r="B22" s="67"/>
      <c r="C22" s="67"/>
      <c r="D22" s="67"/>
      <c r="E22" s="67"/>
      <c r="F22" s="67"/>
      <c r="G22" s="68"/>
      <c r="H22" s="69"/>
      <c r="I22" s="70"/>
      <c r="J22" s="70"/>
      <c r="K22" s="70"/>
      <c r="L22" s="70"/>
      <c r="M22" s="70"/>
      <c r="N22" s="70"/>
      <c r="O22" s="70"/>
      <c r="P22" s="70"/>
      <c r="Q22" s="70"/>
      <c r="R22" s="70"/>
      <c r="S22" s="70"/>
      <c r="T22" s="70"/>
      <c r="U22" s="70"/>
      <c r="V22" s="70"/>
      <c r="W22" s="70"/>
      <c r="X22" s="70"/>
      <c r="Y22" s="70"/>
      <c r="Z22" s="70"/>
      <c r="AA22" s="70"/>
      <c r="AB22" s="70"/>
      <c r="AC22" s="70"/>
      <c r="AD22" s="70"/>
      <c r="AE22" s="71"/>
      <c r="AF22" s="72"/>
      <c r="AG22" s="72"/>
      <c r="AH22" s="70"/>
      <c r="AI22" s="70"/>
      <c r="AJ22" s="70"/>
      <c r="AK22" s="70"/>
      <c r="AL22" s="70"/>
      <c r="AM22" s="70"/>
      <c r="AN22" s="70"/>
      <c r="AO22" s="70"/>
      <c r="AP22" s="70"/>
      <c r="AQ22" s="70"/>
      <c r="AR22" s="70"/>
      <c r="AS22" s="70"/>
      <c r="AT22" s="70"/>
      <c r="AU22" s="73"/>
      <c r="AV22" s="70"/>
      <c r="AW22" s="546"/>
      <c r="AX22" s="547"/>
      <c r="AY22" s="547"/>
      <c r="AZ22" s="547"/>
      <c r="BA22" s="547"/>
      <c r="BB22" s="548"/>
    </row>
    <row r="23" spans="1:54" s="74" customFormat="1" ht="13.5" customHeight="1">
      <c r="A23" s="493" t="s">
        <v>84</v>
      </c>
      <c r="B23" s="494"/>
      <c r="C23" s="494"/>
      <c r="D23" s="494"/>
      <c r="E23" s="494"/>
      <c r="F23" s="494"/>
      <c r="G23" s="495"/>
      <c r="H23" s="540" t="s">
        <v>98</v>
      </c>
      <c r="I23" s="541"/>
      <c r="J23" s="541"/>
      <c r="K23" s="75"/>
      <c r="L23" s="75"/>
      <c r="M23" s="75"/>
      <c r="N23" s="75"/>
      <c r="O23" s="75"/>
      <c r="P23" s="75"/>
      <c r="Q23" s="75"/>
      <c r="R23" s="75"/>
      <c r="S23" s="75"/>
      <c r="T23" s="75"/>
      <c r="U23" s="75"/>
      <c r="V23" s="75"/>
      <c r="W23" s="75"/>
      <c r="X23" s="75"/>
      <c r="Y23" s="75"/>
      <c r="Z23" s="75"/>
      <c r="AA23" s="75"/>
      <c r="AB23" s="75"/>
      <c r="AC23" s="75"/>
      <c r="AD23" s="75"/>
      <c r="AE23" s="75"/>
      <c r="AF23" s="75"/>
      <c r="AG23" s="75"/>
      <c r="AH23" s="75"/>
      <c r="AI23" s="75"/>
      <c r="AJ23" s="75"/>
      <c r="AK23" s="75"/>
      <c r="AL23" s="75"/>
      <c r="AM23" s="75"/>
      <c r="AN23" s="75"/>
      <c r="AO23" s="75"/>
      <c r="AP23" s="75"/>
      <c r="AQ23" s="75"/>
      <c r="AR23" s="75"/>
      <c r="AS23" s="75"/>
      <c r="AT23" s="75"/>
      <c r="AU23" s="70"/>
      <c r="AV23" s="70"/>
      <c r="AW23" s="482"/>
      <c r="AX23" s="483"/>
      <c r="AY23" s="483"/>
      <c r="AZ23" s="483"/>
      <c r="BA23" s="483"/>
      <c r="BB23" s="484"/>
    </row>
    <row r="24" spans="1:54" s="74" customFormat="1" ht="14.1" customHeight="1">
      <c r="A24" s="493" t="s">
        <v>165</v>
      </c>
      <c r="B24" s="536"/>
      <c r="C24" s="536"/>
      <c r="D24" s="536"/>
      <c r="E24" s="536"/>
      <c r="F24" s="536"/>
      <c r="G24" s="537"/>
      <c r="H24" s="76"/>
      <c r="I24" s="75" t="s">
        <v>8</v>
      </c>
      <c r="J24" s="539">
        <f>N19</f>
        <v>1.7999999999999998</v>
      </c>
      <c r="K24" s="539"/>
      <c r="L24" s="539"/>
      <c r="M24" s="76" t="s">
        <v>3</v>
      </c>
      <c r="N24" s="539">
        <f>N4</f>
        <v>2.5</v>
      </c>
      <c r="O24" s="539"/>
      <c r="P24" s="539"/>
      <c r="Q24" s="75" t="s">
        <v>4</v>
      </c>
      <c r="R24" s="75" t="s">
        <v>9</v>
      </c>
      <c r="S24" s="497" t="s">
        <v>7</v>
      </c>
      <c r="T24" s="492"/>
      <c r="U24" s="75" t="s">
        <v>9</v>
      </c>
      <c r="V24" s="539">
        <f>AG11</f>
        <v>0.70000000000000007</v>
      </c>
      <c r="W24" s="539"/>
      <c r="X24" s="539"/>
      <c r="Y24" s="75" t="s">
        <v>9</v>
      </c>
      <c r="Z24" s="506">
        <v>1</v>
      </c>
      <c r="AA24" s="507"/>
      <c r="AB24" s="79" t="s">
        <v>15</v>
      </c>
      <c r="AC24" s="75"/>
      <c r="AD24" s="75"/>
      <c r="AE24" s="75"/>
      <c r="AF24" s="75"/>
      <c r="AG24" s="75"/>
      <c r="AH24" s="75"/>
      <c r="AI24" s="75"/>
      <c r="AJ24" s="75"/>
      <c r="AK24" s="75"/>
      <c r="AL24" s="75"/>
      <c r="AM24" s="75"/>
      <c r="AN24" s="75"/>
      <c r="AO24" s="75"/>
      <c r="AP24" s="75"/>
      <c r="AQ24" s="75"/>
      <c r="AR24" s="59"/>
      <c r="AS24" s="75"/>
      <c r="AT24" s="75"/>
      <c r="AU24" s="70" t="s">
        <v>12</v>
      </c>
      <c r="AV24" s="70"/>
      <c r="AW24" s="533">
        <f>ROUNDDOWN((J24+N24)*0.5*V24*Z24,3)</f>
        <v>1.5049999999999999</v>
      </c>
      <c r="AX24" s="534"/>
      <c r="AY24" s="534"/>
      <c r="AZ24" s="534"/>
      <c r="BA24" s="534"/>
      <c r="BB24" s="535"/>
    </row>
    <row r="25" spans="1:54" s="74" customFormat="1" ht="14.1" customHeight="1">
      <c r="A25" s="493"/>
      <c r="B25" s="536"/>
      <c r="C25" s="536"/>
      <c r="D25" s="536"/>
      <c r="E25" s="536"/>
      <c r="F25" s="536"/>
      <c r="G25" s="537"/>
      <c r="H25" s="76"/>
      <c r="I25" s="75"/>
      <c r="J25" s="539"/>
      <c r="K25" s="539"/>
      <c r="L25" s="539"/>
      <c r="M25" s="76"/>
      <c r="N25" s="539"/>
      <c r="O25" s="539"/>
      <c r="P25" s="539"/>
      <c r="Q25" s="75"/>
      <c r="R25" s="75"/>
      <c r="S25" s="497"/>
      <c r="T25" s="492"/>
      <c r="U25" s="75"/>
      <c r="V25" s="539"/>
      <c r="W25" s="539"/>
      <c r="X25" s="539"/>
      <c r="Y25" s="75"/>
      <c r="Z25" s="506"/>
      <c r="AA25" s="507"/>
      <c r="AB25" s="79"/>
      <c r="AC25" s="75"/>
      <c r="AD25" s="75"/>
      <c r="AE25" s="75"/>
      <c r="AF25" s="75"/>
      <c r="AG25" s="75"/>
      <c r="AH25" s="75"/>
      <c r="AI25" s="75"/>
      <c r="AJ25" s="75"/>
      <c r="AK25" s="75"/>
      <c r="AL25" s="75"/>
      <c r="AM25" s="75"/>
      <c r="AN25" s="75"/>
      <c r="AO25" s="75"/>
      <c r="AP25" s="75"/>
      <c r="AQ25" s="75"/>
      <c r="AR25" s="75"/>
      <c r="AS25" s="75"/>
      <c r="AT25" s="75"/>
      <c r="AU25" s="70"/>
      <c r="AV25" s="70"/>
      <c r="AW25" s="533"/>
      <c r="AX25" s="534"/>
      <c r="AY25" s="534"/>
      <c r="AZ25" s="534"/>
      <c r="BA25" s="534"/>
      <c r="BB25" s="535"/>
    </row>
    <row r="26" spans="1:54" s="74" customFormat="1" ht="14.1" customHeight="1">
      <c r="A26" s="493" t="s">
        <v>85</v>
      </c>
      <c r="B26" s="494"/>
      <c r="C26" s="494"/>
      <c r="D26" s="494"/>
      <c r="E26" s="494"/>
      <c r="F26" s="494"/>
      <c r="G26" s="495"/>
      <c r="H26" s="69"/>
      <c r="I26" s="70"/>
      <c r="J26" s="70"/>
      <c r="K26" s="70"/>
      <c r="L26" s="70"/>
      <c r="M26" s="70"/>
      <c r="N26" s="70"/>
      <c r="O26" s="70"/>
      <c r="P26" s="80"/>
      <c r="Q26" s="70"/>
      <c r="R26" s="81"/>
      <c r="S26" s="70"/>
      <c r="T26" s="70"/>
      <c r="U26" s="70"/>
      <c r="V26" s="70"/>
      <c r="W26" s="70"/>
      <c r="X26" s="70"/>
      <c r="Y26" s="70"/>
      <c r="Z26" s="70"/>
      <c r="AA26" s="70"/>
      <c r="AB26" s="70"/>
      <c r="AC26" s="70"/>
      <c r="AD26" s="70"/>
      <c r="AE26" s="71"/>
      <c r="AF26" s="72"/>
      <c r="AG26" s="72"/>
      <c r="AH26" s="70"/>
      <c r="AI26" s="70"/>
      <c r="AJ26" s="70"/>
      <c r="AK26" s="70"/>
      <c r="AL26" s="70"/>
      <c r="AM26" s="70"/>
      <c r="AN26" s="70"/>
      <c r="AO26" s="82"/>
      <c r="AP26" s="83"/>
      <c r="AQ26" s="83"/>
      <c r="AR26" s="70"/>
      <c r="AS26" s="70"/>
      <c r="AT26" s="70"/>
      <c r="AU26" s="70"/>
      <c r="AV26" s="70"/>
      <c r="AW26" s="482"/>
      <c r="AX26" s="483"/>
      <c r="AY26" s="483"/>
      <c r="AZ26" s="483"/>
      <c r="BA26" s="483"/>
      <c r="BB26" s="484"/>
    </row>
    <row r="27" spans="1:54" s="74" customFormat="1" ht="14.1" customHeight="1">
      <c r="A27" s="66"/>
      <c r="B27" s="67"/>
      <c r="C27" s="494" t="s">
        <v>86</v>
      </c>
      <c r="D27" s="494"/>
      <c r="E27" s="494"/>
      <c r="F27" s="494"/>
      <c r="G27" s="495"/>
      <c r="H27" s="69"/>
      <c r="I27" s="70"/>
      <c r="J27" s="538">
        <f>AW24+AW25</f>
        <v>1.5049999999999999</v>
      </c>
      <c r="K27" s="538"/>
      <c r="L27" s="538"/>
      <c r="M27" s="538"/>
      <c r="N27" s="84" t="s">
        <v>33</v>
      </c>
      <c r="O27" s="538">
        <f>AW29</f>
        <v>0.79500000000000004</v>
      </c>
      <c r="P27" s="538"/>
      <c r="Q27" s="538"/>
      <c r="R27" s="538"/>
      <c r="S27" s="70"/>
      <c r="T27" s="85"/>
      <c r="U27" s="75"/>
      <c r="V27" s="75"/>
      <c r="W27" s="75"/>
      <c r="X27" s="70"/>
      <c r="Y27" s="86"/>
      <c r="Z27" s="70"/>
      <c r="AA27" s="70"/>
      <c r="AB27" s="70"/>
      <c r="AC27" s="86"/>
      <c r="AD27" s="70"/>
      <c r="AE27" s="70"/>
      <c r="AF27" s="72"/>
      <c r="AG27" s="72"/>
      <c r="AH27" s="72"/>
      <c r="AI27" s="72"/>
      <c r="AJ27" s="70"/>
      <c r="AK27" s="70"/>
      <c r="AL27" s="86"/>
      <c r="AM27" s="70"/>
      <c r="AN27" s="70"/>
      <c r="AO27" s="82"/>
      <c r="AP27" s="83"/>
      <c r="AQ27" s="83"/>
      <c r="AR27" s="70"/>
      <c r="AS27" s="70"/>
      <c r="AT27" s="70"/>
      <c r="AU27" s="73" t="s">
        <v>12</v>
      </c>
      <c r="AV27" s="70"/>
      <c r="AW27" s="533">
        <f>J27-O27</f>
        <v>0.70999999999999985</v>
      </c>
      <c r="AX27" s="534"/>
      <c r="AY27" s="534"/>
      <c r="AZ27" s="534"/>
      <c r="BA27" s="534"/>
      <c r="BB27" s="535"/>
    </row>
    <row r="28" spans="1:54" s="74" customFormat="1" ht="14.1" customHeight="1">
      <c r="A28" s="66"/>
      <c r="B28" s="67"/>
      <c r="C28" s="67"/>
      <c r="D28" s="67"/>
      <c r="E28" s="67"/>
      <c r="F28" s="67"/>
      <c r="G28" s="68"/>
      <c r="H28" s="69"/>
      <c r="I28" s="70"/>
      <c r="J28" s="70"/>
      <c r="K28" s="70"/>
      <c r="L28" s="70"/>
      <c r="M28" s="72"/>
      <c r="N28" s="72"/>
      <c r="O28" s="70"/>
      <c r="P28" s="87"/>
      <c r="Q28" s="87"/>
      <c r="R28" s="87"/>
      <c r="S28" s="73"/>
      <c r="T28" s="85"/>
      <c r="U28" s="86"/>
      <c r="V28" s="86"/>
      <c r="W28" s="86"/>
      <c r="X28" s="86"/>
      <c r="Y28" s="86"/>
      <c r="Z28" s="70"/>
      <c r="AA28" s="70"/>
      <c r="AB28" s="70"/>
      <c r="AC28" s="70"/>
      <c r="AD28" s="70"/>
      <c r="AE28" s="71"/>
      <c r="AF28" s="72"/>
      <c r="AG28" s="72"/>
      <c r="AH28" s="70"/>
      <c r="AI28" s="70"/>
      <c r="AJ28" s="70"/>
      <c r="AK28" s="70"/>
      <c r="AL28" s="86"/>
      <c r="AM28" s="70"/>
      <c r="AN28" s="70"/>
      <c r="AO28" s="82"/>
      <c r="AP28" s="83"/>
      <c r="AQ28" s="83"/>
      <c r="AR28" s="70"/>
      <c r="AS28" s="70"/>
      <c r="AT28" s="70"/>
      <c r="AU28" s="73"/>
      <c r="AV28" s="70"/>
      <c r="AW28" s="533"/>
      <c r="AX28" s="534"/>
      <c r="AY28" s="534"/>
      <c r="AZ28" s="534"/>
      <c r="BA28" s="534"/>
      <c r="BB28" s="535"/>
    </row>
    <row r="29" spans="1:54" s="74" customFormat="1" ht="14.1" customHeight="1">
      <c r="A29" s="493" t="s">
        <v>100</v>
      </c>
      <c r="B29" s="494"/>
      <c r="C29" s="494"/>
      <c r="D29" s="494"/>
      <c r="E29" s="494"/>
      <c r="F29" s="494"/>
      <c r="G29" s="495"/>
      <c r="H29" s="69"/>
      <c r="I29" s="75" t="s">
        <v>72</v>
      </c>
      <c r="J29" s="539">
        <f>I17</f>
        <v>0.4</v>
      </c>
      <c r="K29" s="539"/>
      <c r="L29" s="539"/>
      <c r="M29" s="76" t="s">
        <v>3</v>
      </c>
      <c r="N29" s="539">
        <f>F6</f>
        <v>0.75</v>
      </c>
      <c r="O29" s="539"/>
      <c r="P29" s="539"/>
      <c r="Q29" s="75" t="s">
        <v>4</v>
      </c>
      <c r="R29" s="75" t="s">
        <v>9</v>
      </c>
      <c r="S29" s="497" t="s">
        <v>7</v>
      </c>
      <c r="T29" s="492"/>
      <c r="U29" s="75" t="s">
        <v>9</v>
      </c>
      <c r="V29" s="539">
        <f>AG11</f>
        <v>0.70000000000000007</v>
      </c>
      <c r="W29" s="539"/>
      <c r="X29" s="539"/>
      <c r="Y29" s="75" t="s">
        <v>9</v>
      </c>
      <c r="Z29" s="70">
        <v>2</v>
      </c>
      <c r="AA29" s="509" t="s">
        <v>44</v>
      </c>
      <c r="AB29" s="509"/>
      <c r="AC29" s="75" t="s">
        <v>33</v>
      </c>
      <c r="AD29" s="166" t="s">
        <v>8</v>
      </c>
      <c r="AE29" s="539">
        <f>AJ16</f>
        <v>0.05</v>
      </c>
      <c r="AF29" s="539"/>
      <c r="AG29" s="539"/>
      <c r="AH29" s="75" t="s">
        <v>9</v>
      </c>
      <c r="AI29" s="539">
        <v>0.1</v>
      </c>
      <c r="AJ29" s="539"/>
      <c r="AK29" s="539"/>
      <c r="AL29" s="167" t="s">
        <v>4</v>
      </c>
      <c r="AM29" s="75" t="s">
        <v>9</v>
      </c>
      <c r="AN29" s="70">
        <v>2</v>
      </c>
      <c r="AO29" s="509" t="s">
        <v>44</v>
      </c>
      <c r="AP29" s="509"/>
      <c r="AQ29" s="75" t="s">
        <v>60</v>
      </c>
      <c r="AR29" s="75" t="s">
        <v>9</v>
      </c>
      <c r="AS29" s="506">
        <v>1</v>
      </c>
      <c r="AT29" s="507"/>
      <c r="AU29" s="79" t="s">
        <v>15</v>
      </c>
      <c r="AV29" s="70" t="s">
        <v>12</v>
      </c>
      <c r="AW29" s="533">
        <f>((J29+N29)*0.5*V29*Z29-(AE29*AI29)*AN29)*AS29</f>
        <v>0.79500000000000004</v>
      </c>
      <c r="AX29" s="534"/>
      <c r="AY29" s="534"/>
      <c r="AZ29" s="534"/>
      <c r="BA29" s="534"/>
      <c r="BB29" s="535"/>
    </row>
    <row r="30" spans="1:54" s="74" customFormat="1" ht="14.1" customHeight="1">
      <c r="A30" s="66"/>
      <c r="B30" s="67"/>
      <c r="C30" s="67"/>
      <c r="D30" s="67"/>
      <c r="E30" s="67"/>
      <c r="F30" s="67"/>
      <c r="G30" s="68"/>
      <c r="H30" s="70"/>
      <c r="I30" s="70"/>
      <c r="J30" s="70"/>
      <c r="K30" s="70"/>
      <c r="L30" s="70"/>
      <c r="M30" s="70"/>
      <c r="N30" s="70"/>
      <c r="O30" s="70"/>
      <c r="P30" s="80"/>
      <c r="Q30" s="70"/>
      <c r="R30" s="81"/>
      <c r="S30" s="70"/>
      <c r="T30" s="70"/>
      <c r="U30" s="70"/>
      <c r="V30" s="70"/>
      <c r="W30" s="70"/>
      <c r="X30" s="70"/>
      <c r="Y30" s="70"/>
      <c r="Z30" s="70"/>
      <c r="AA30" s="70"/>
      <c r="AB30" s="70"/>
      <c r="AC30" s="70"/>
      <c r="AD30" s="70"/>
      <c r="AE30" s="71"/>
      <c r="AF30" s="72"/>
      <c r="AG30" s="72"/>
      <c r="AH30" s="70"/>
      <c r="AI30" s="70"/>
      <c r="AJ30" s="70"/>
      <c r="AK30" s="70"/>
      <c r="AL30" s="70"/>
      <c r="AM30" s="70"/>
      <c r="AN30" s="70"/>
      <c r="AO30" s="82"/>
      <c r="AP30" s="83"/>
      <c r="AQ30" s="83"/>
      <c r="AR30" s="70"/>
      <c r="AS30" s="70"/>
      <c r="AT30" s="70"/>
      <c r="AU30" s="70"/>
      <c r="AV30" s="70"/>
      <c r="AW30" s="482"/>
      <c r="AX30" s="483"/>
      <c r="AY30" s="483"/>
      <c r="AZ30" s="483"/>
      <c r="BA30" s="483"/>
      <c r="BB30" s="484"/>
    </row>
    <row r="31" spans="1:54" s="74" customFormat="1" ht="14.1" customHeight="1">
      <c r="A31" s="493" t="s">
        <v>83</v>
      </c>
      <c r="B31" s="494"/>
      <c r="C31" s="494"/>
      <c r="D31" s="494"/>
      <c r="E31" s="494"/>
      <c r="F31" s="494"/>
      <c r="G31" s="495"/>
      <c r="H31" s="491" t="s">
        <v>74</v>
      </c>
      <c r="I31" s="492"/>
      <c r="J31" s="492"/>
      <c r="K31" s="492"/>
      <c r="L31" s="70"/>
      <c r="M31" s="70"/>
      <c r="N31" s="70"/>
      <c r="O31" s="70"/>
      <c r="P31" s="70"/>
      <c r="Q31" s="70"/>
      <c r="R31" s="70"/>
      <c r="S31" s="70"/>
      <c r="T31" s="70"/>
      <c r="U31" s="70"/>
      <c r="V31" s="70"/>
      <c r="W31" s="70"/>
      <c r="X31" s="70"/>
      <c r="Y31" s="70"/>
      <c r="Z31" s="70"/>
      <c r="AA31" s="70"/>
      <c r="AB31" s="82"/>
      <c r="AC31" s="88"/>
      <c r="AD31" s="82"/>
      <c r="AE31" s="82"/>
      <c r="AF31" s="82"/>
      <c r="AG31" s="82"/>
      <c r="AH31" s="82"/>
      <c r="AI31" s="82"/>
      <c r="AJ31" s="82"/>
      <c r="AK31" s="82"/>
      <c r="AL31" s="82"/>
      <c r="AM31" s="82"/>
      <c r="AN31" s="82"/>
      <c r="AO31" s="82"/>
      <c r="AP31" s="83"/>
      <c r="AQ31" s="83"/>
      <c r="AR31" s="70"/>
      <c r="AS31" s="70"/>
      <c r="AT31" s="70"/>
      <c r="AU31" s="70"/>
      <c r="AV31" s="70"/>
      <c r="AW31" s="482"/>
      <c r="AX31" s="483"/>
      <c r="AY31" s="483"/>
      <c r="AZ31" s="483"/>
      <c r="BA31" s="483"/>
      <c r="BB31" s="484"/>
    </row>
    <row r="32" spans="1:54" s="74" customFormat="1" ht="14.1" customHeight="1">
      <c r="A32" s="521" t="s">
        <v>170</v>
      </c>
      <c r="B32" s="510"/>
      <c r="C32" s="510"/>
      <c r="D32" s="510"/>
      <c r="E32" s="510"/>
      <c r="F32" s="510"/>
      <c r="G32" s="511"/>
      <c r="H32" s="491" t="s">
        <v>151</v>
      </c>
      <c r="I32" s="492"/>
      <c r="J32" s="492"/>
      <c r="K32" s="492"/>
      <c r="L32" s="492"/>
      <c r="M32" s="86" t="s">
        <v>72</v>
      </c>
      <c r="N32" s="496">
        <f>AV6</f>
        <v>0.15</v>
      </c>
      <c r="O32" s="492"/>
      <c r="P32" s="492"/>
      <c r="Q32" s="86" t="s">
        <v>3</v>
      </c>
      <c r="R32" s="496">
        <f>(AV6+AV9)</f>
        <v>0.25</v>
      </c>
      <c r="S32" s="492"/>
      <c r="T32" s="492"/>
      <c r="U32" s="70" t="s">
        <v>4</v>
      </c>
      <c r="V32" s="70" t="s">
        <v>9</v>
      </c>
      <c r="W32" s="497" t="s">
        <v>7</v>
      </c>
      <c r="X32" s="492"/>
      <c r="Y32" s="72" t="s">
        <v>9</v>
      </c>
      <c r="Z32" s="496">
        <f>AV9</f>
        <v>0.1</v>
      </c>
      <c r="AA32" s="496"/>
      <c r="AB32" s="496"/>
      <c r="AC32" s="72" t="s">
        <v>9</v>
      </c>
      <c r="AD32" s="70">
        <v>2</v>
      </c>
      <c r="AE32" s="509" t="s">
        <v>44</v>
      </c>
      <c r="AF32" s="509"/>
      <c r="AG32" s="72" t="s">
        <v>3</v>
      </c>
      <c r="AH32" s="94" t="s">
        <v>8</v>
      </c>
      <c r="AI32" s="496">
        <f>AV6</f>
        <v>0.15</v>
      </c>
      <c r="AJ32" s="492"/>
      <c r="AK32" s="492"/>
      <c r="AL32" s="72" t="s">
        <v>9</v>
      </c>
      <c r="AM32" s="496">
        <f>AV5-AV9</f>
        <v>0.4</v>
      </c>
      <c r="AN32" s="492"/>
      <c r="AO32" s="492"/>
      <c r="AP32" s="89" t="s">
        <v>4</v>
      </c>
      <c r="AQ32" s="75" t="s">
        <v>9</v>
      </c>
      <c r="AR32" s="70">
        <v>2</v>
      </c>
      <c r="AS32" s="509" t="s">
        <v>44</v>
      </c>
      <c r="AT32" s="509"/>
      <c r="AU32" s="73" t="s">
        <v>12</v>
      </c>
      <c r="AV32" s="70"/>
      <c r="AW32" s="533">
        <f>ROUNDDOWN(((N32+R32)/2*Z32*AD32)+(AI32*AM32*AR32),3)</f>
        <v>0.16</v>
      </c>
      <c r="AX32" s="534"/>
      <c r="AY32" s="534"/>
      <c r="AZ32" s="534"/>
      <c r="BA32" s="534"/>
      <c r="BB32" s="535"/>
    </row>
    <row r="33" spans="1:54" s="74" customFormat="1" ht="14.1" customHeight="1">
      <c r="A33" s="66"/>
      <c r="B33" s="67"/>
      <c r="C33" s="67"/>
      <c r="D33" s="67"/>
      <c r="E33" s="67"/>
      <c r="F33" s="67"/>
      <c r="G33" s="68"/>
      <c r="H33" s="70"/>
      <c r="I33" s="70"/>
      <c r="J33" s="70"/>
      <c r="K33" s="70"/>
      <c r="L33" s="86"/>
      <c r="M33" s="75"/>
      <c r="N33" s="94"/>
      <c r="O33" s="496"/>
      <c r="P33" s="492"/>
      <c r="Q33" s="492"/>
      <c r="R33" s="72"/>
      <c r="S33" s="496"/>
      <c r="T33" s="492"/>
      <c r="U33" s="492"/>
      <c r="V33" s="89"/>
      <c r="W33" s="97"/>
      <c r="X33" s="97"/>
      <c r="Y33" s="89"/>
      <c r="Z33" s="72"/>
      <c r="AA33" s="70"/>
      <c r="AB33" s="87"/>
      <c r="AC33" s="87"/>
      <c r="AD33" s="87"/>
      <c r="AE33" s="73"/>
      <c r="AF33" s="85"/>
      <c r="AG33" s="72"/>
      <c r="AH33" s="70"/>
      <c r="AI33" s="70"/>
      <c r="AJ33" s="70"/>
      <c r="AK33" s="70"/>
      <c r="AL33" s="70"/>
      <c r="AM33" s="70"/>
      <c r="AN33" s="70"/>
      <c r="AO33" s="82"/>
      <c r="AP33" s="83"/>
      <c r="AQ33" s="83"/>
      <c r="AR33" s="70"/>
      <c r="AS33" s="70"/>
      <c r="AT33" s="70"/>
      <c r="AU33" s="73"/>
      <c r="AV33" s="70"/>
      <c r="AW33" s="533"/>
      <c r="AX33" s="534"/>
      <c r="AY33" s="534"/>
      <c r="AZ33" s="534"/>
      <c r="BA33" s="534"/>
      <c r="BB33" s="535"/>
    </row>
    <row r="34" spans="1:54" s="74" customFormat="1" ht="14.1" customHeight="1">
      <c r="A34" s="66"/>
      <c r="B34" s="67"/>
      <c r="C34" s="67"/>
      <c r="D34" s="67"/>
      <c r="E34" s="67"/>
      <c r="F34" s="67"/>
      <c r="G34" s="68"/>
      <c r="H34" s="491" t="s">
        <v>99</v>
      </c>
      <c r="I34" s="492"/>
      <c r="J34" s="492"/>
      <c r="K34" s="492"/>
      <c r="L34" s="492"/>
      <c r="M34" s="86" t="s">
        <v>8</v>
      </c>
      <c r="N34" s="508">
        <f>K18+N17+S18</f>
        <v>1</v>
      </c>
      <c r="O34" s="508"/>
      <c r="P34" s="508"/>
      <c r="Q34" s="86" t="s">
        <v>9</v>
      </c>
      <c r="R34" s="496">
        <f>AJ13</f>
        <v>0.15</v>
      </c>
      <c r="S34" s="492"/>
      <c r="T34" s="492"/>
      <c r="U34" s="70" t="s">
        <v>4</v>
      </c>
      <c r="V34" s="75" t="s">
        <v>9</v>
      </c>
      <c r="W34" s="506">
        <v>1</v>
      </c>
      <c r="X34" s="507"/>
      <c r="Y34" s="79" t="s">
        <v>15</v>
      </c>
      <c r="Z34" s="72"/>
      <c r="AA34" s="70"/>
      <c r="AB34" s="87"/>
      <c r="AC34" s="87"/>
      <c r="AD34" s="87"/>
      <c r="AE34" s="73"/>
      <c r="AF34" s="85"/>
      <c r="AG34" s="72"/>
      <c r="AH34" s="70"/>
      <c r="AI34" s="70"/>
      <c r="AJ34" s="70"/>
      <c r="AK34" s="70"/>
      <c r="AL34" s="70"/>
      <c r="AM34" s="70"/>
      <c r="AN34" s="70"/>
      <c r="AO34" s="82"/>
      <c r="AP34" s="83"/>
      <c r="AQ34" s="83"/>
      <c r="AR34" s="70"/>
      <c r="AS34" s="70"/>
      <c r="AT34" s="70"/>
      <c r="AU34" s="73" t="s">
        <v>12</v>
      </c>
      <c r="AV34" s="70"/>
      <c r="AW34" s="533">
        <f>ROUNDDOWN((N34*R34)*W34,3)</f>
        <v>0.15</v>
      </c>
      <c r="AX34" s="534"/>
      <c r="AY34" s="534"/>
      <c r="AZ34" s="534"/>
      <c r="BA34" s="534"/>
      <c r="BB34" s="535"/>
    </row>
    <row r="35" spans="1:54" s="74" customFormat="1" ht="14.1" customHeight="1">
      <c r="A35" s="66"/>
      <c r="B35" s="67"/>
      <c r="C35" s="67"/>
      <c r="D35" s="67"/>
      <c r="E35" s="67"/>
      <c r="F35" s="67"/>
      <c r="G35" s="68"/>
      <c r="H35" s="69"/>
      <c r="I35" s="70"/>
      <c r="J35" s="70"/>
      <c r="K35" s="70"/>
      <c r="L35" s="70"/>
      <c r="M35" s="86"/>
      <c r="N35" s="86"/>
      <c r="O35" s="86"/>
      <c r="P35" s="86"/>
      <c r="Q35" s="86"/>
      <c r="R35" s="72"/>
      <c r="S35" s="70"/>
      <c r="T35" s="70"/>
      <c r="U35" s="70"/>
      <c r="V35" s="75"/>
      <c r="W35" s="77"/>
      <c r="X35" s="78"/>
      <c r="Y35" s="79"/>
      <c r="Z35" s="72"/>
      <c r="AA35" s="70"/>
      <c r="AB35" s="87"/>
      <c r="AC35" s="87"/>
      <c r="AD35" s="87"/>
      <c r="AE35" s="73"/>
      <c r="AF35" s="85"/>
      <c r="AG35" s="72"/>
      <c r="AH35" s="70"/>
      <c r="AI35" s="70"/>
      <c r="AJ35" s="70"/>
      <c r="AK35" s="70"/>
      <c r="AL35" s="70"/>
      <c r="AM35" s="70"/>
      <c r="AN35" s="70"/>
      <c r="AO35" s="82"/>
      <c r="AP35" s="83"/>
      <c r="AQ35" s="83"/>
      <c r="AR35" s="70"/>
      <c r="AS35" s="70"/>
      <c r="AT35" s="90" t="s">
        <v>64</v>
      </c>
      <c r="AU35" s="90" t="s">
        <v>4</v>
      </c>
      <c r="AV35" s="90"/>
      <c r="AW35" s="530">
        <f>AW34+AW32</f>
        <v>0.31</v>
      </c>
      <c r="AX35" s="531"/>
      <c r="AY35" s="531"/>
      <c r="AZ35" s="531"/>
      <c r="BA35" s="531"/>
      <c r="BB35" s="532"/>
    </row>
    <row r="36" spans="1:54" s="74" customFormat="1" ht="17.100000000000001" customHeight="1">
      <c r="A36" s="66"/>
      <c r="B36" s="67"/>
      <c r="C36" s="67"/>
      <c r="D36" s="67"/>
      <c r="E36" s="67"/>
      <c r="F36" s="67"/>
      <c r="G36" s="68"/>
      <c r="H36" s="491" t="s">
        <v>78</v>
      </c>
      <c r="I36" s="492"/>
      <c r="J36" s="492"/>
      <c r="K36" s="492"/>
      <c r="L36" s="70"/>
      <c r="M36" s="70"/>
      <c r="N36" s="70"/>
      <c r="O36" s="70"/>
      <c r="P36" s="70"/>
      <c r="Q36" s="70"/>
      <c r="R36" s="70"/>
      <c r="S36" s="70"/>
      <c r="T36" s="70"/>
      <c r="U36" s="70"/>
      <c r="V36" s="70"/>
      <c r="W36" s="91"/>
      <c r="X36" s="91"/>
      <c r="Y36" s="91"/>
      <c r="Z36" s="91"/>
      <c r="AA36" s="70"/>
      <c r="AB36" s="70"/>
      <c r="AC36" s="70"/>
      <c r="AD36" s="70"/>
      <c r="AE36" s="70"/>
      <c r="AF36" s="70"/>
      <c r="AG36" s="70"/>
      <c r="AH36" s="70"/>
      <c r="AI36" s="70"/>
      <c r="AJ36" s="70"/>
      <c r="AK36" s="70"/>
      <c r="AL36" s="70"/>
      <c r="AM36" s="70"/>
      <c r="AN36" s="70"/>
      <c r="AO36" s="70"/>
      <c r="AP36" s="70"/>
      <c r="AQ36" s="70"/>
      <c r="AR36" s="70"/>
      <c r="AS36" s="70"/>
      <c r="AT36" s="70"/>
      <c r="AU36" s="70"/>
      <c r="AV36" s="92"/>
      <c r="AW36" s="533"/>
      <c r="AX36" s="534"/>
      <c r="AY36" s="534"/>
      <c r="AZ36" s="534"/>
      <c r="BA36" s="534"/>
      <c r="BB36" s="535"/>
    </row>
    <row r="37" spans="1:54" s="74" customFormat="1" ht="14.1" customHeight="1">
      <c r="A37" s="521" t="s">
        <v>166</v>
      </c>
      <c r="B37" s="510"/>
      <c r="C37" s="510"/>
      <c r="D37" s="510"/>
      <c r="E37" s="510"/>
      <c r="F37" s="510"/>
      <c r="G37" s="511"/>
      <c r="H37" s="491" t="s">
        <v>96</v>
      </c>
      <c r="I37" s="492"/>
      <c r="J37" s="492"/>
      <c r="K37" s="492"/>
      <c r="L37" s="492"/>
      <c r="M37" s="70" t="s">
        <v>8</v>
      </c>
      <c r="N37" s="508">
        <f>AV4+AV7*2+0.2</f>
        <v>1.2</v>
      </c>
      <c r="O37" s="508"/>
      <c r="P37" s="508"/>
      <c r="Q37" s="70" t="s">
        <v>9</v>
      </c>
      <c r="R37" s="496">
        <f>AJ16</f>
        <v>0.05</v>
      </c>
      <c r="S37" s="496"/>
      <c r="T37" s="496"/>
      <c r="U37" s="86" t="s">
        <v>4</v>
      </c>
      <c r="V37" s="75" t="s">
        <v>9</v>
      </c>
      <c r="W37" s="506">
        <v>1</v>
      </c>
      <c r="X37" s="507"/>
      <c r="Y37" s="79" t="s">
        <v>15</v>
      </c>
      <c r="Z37" s="72"/>
      <c r="AA37" s="70"/>
      <c r="AB37" s="70"/>
      <c r="AC37" s="73"/>
      <c r="AD37" s="70"/>
      <c r="AE37" s="70"/>
      <c r="AF37" s="72"/>
      <c r="AG37" s="72"/>
      <c r="AH37" s="72"/>
      <c r="AI37" s="70"/>
      <c r="AJ37" s="70"/>
      <c r="AK37" s="70"/>
      <c r="AL37" s="70"/>
      <c r="AM37" s="70"/>
      <c r="AN37" s="70"/>
      <c r="AO37" s="82"/>
      <c r="AP37" s="83"/>
      <c r="AQ37" s="83"/>
      <c r="AR37" s="70"/>
      <c r="AS37" s="70"/>
      <c r="AT37" s="70"/>
      <c r="AU37" s="73" t="s">
        <v>12</v>
      </c>
      <c r="AV37" s="70"/>
      <c r="AW37" s="533">
        <f>ROUNDDOWN((N37*R37)*W37,3)</f>
        <v>0.06</v>
      </c>
      <c r="AX37" s="534"/>
      <c r="AY37" s="534"/>
      <c r="AZ37" s="534"/>
      <c r="BA37" s="534"/>
      <c r="BB37" s="535"/>
    </row>
    <row r="38" spans="1:54" s="74" customFormat="1" ht="14.1" customHeight="1">
      <c r="A38" s="66"/>
      <c r="B38" s="67"/>
      <c r="C38" s="67"/>
      <c r="D38" s="67"/>
      <c r="E38" s="67"/>
      <c r="F38" s="67"/>
      <c r="G38" s="68"/>
      <c r="H38" s="69"/>
      <c r="I38" s="70"/>
      <c r="J38" s="70"/>
      <c r="K38" s="70"/>
      <c r="L38" s="86"/>
      <c r="M38" s="70"/>
      <c r="N38" s="70"/>
      <c r="O38" s="70"/>
      <c r="P38" s="86"/>
      <c r="Q38" s="70"/>
      <c r="R38" s="70"/>
      <c r="S38" s="70"/>
      <c r="T38" s="70"/>
      <c r="U38" s="70"/>
      <c r="V38" s="70"/>
      <c r="W38" s="70"/>
      <c r="X38" s="70"/>
      <c r="Y38" s="70"/>
      <c r="Z38" s="70"/>
      <c r="AA38" s="70"/>
      <c r="AB38" s="70"/>
      <c r="AC38" s="70"/>
      <c r="AD38" s="70"/>
      <c r="AE38" s="71"/>
      <c r="AF38" s="72"/>
      <c r="AG38" s="72"/>
      <c r="AH38" s="70"/>
      <c r="AI38" s="70"/>
      <c r="AJ38" s="70"/>
      <c r="AK38" s="70"/>
      <c r="AL38" s="70"/>
      <c r="AM38" s="70"/>
      <c r="AN38" s="70"/>
      <c r="AO38" s="70"/>
      <c r="AP38" s="70"/>
      <c r="AQ38" s="70"/>
      <c r="AR38" s="70"/>
      <c r="AS38" s="70"/>
      <c r="AT38" s="70"/>
      <c r="AU38" s="73"/>
      <c r="AV38" s="70"/>
      <c r="AW38" s="482"/>
      <c r="AX38" s="483"/>
      <c r="AY38" s="483"/>
      <c r="AZ38" s="483"/>
      <c r="BA38" s="483"/>
      <c r="BB38" s="484"/>
    </row>
    <row r="39" spans="1:54" s="74" customFormat="1" ht="14.1" customHeight="1">
      <c r="A39" s="515" t="s">
        <v>158</v>
      </c>
      <c r="B39" s="516"/>
      <c r="C39" s="516"/>
      <c r="D39" s="516"/>
      <c r="E39" s="516"/>
      <c r="F39" s="516"/>
      <c r="G39" s="517"/>
      <c r="H39" s="154"/>
      <c r="I39" s="155"/>
      <c r="J39" s="155"/>
      <c r="K39" s="155"/>
      <c r="L39" s="156"/>
      <c r="M39" s="156"/>
      <c r="N39" s="156"/>
      <c r="O39" s="156"/>
      <c r="P39" s="156"/>
      <c r="Q39" s="156"/>
      <c r="R39" s="156"/>
      <c r="S39" s="155"/>
      <c r="T39" s="156"/>
      <c r="U39" s="156"/>
      <c r="V39" s="156"/>
      <c r="W39" s="155"/>
      <c r="X39" s="156"/>
      <c r="Y39" s="155"/>
      <c r="Z39" s="155"/>
      <c r="AA39" s="155"/>
      <c r="AB39" s="155"/>
      <c r="AC39" s="157"/>
      <c r="AD39" s="155"/>
      <c r="AE39" s="155"/>
      <c r="AF39" s="158"/>
      <c r="AG39" s="158"/>
      <c r="AH39" s="158"/>
      <c r="AI39" s="155"/>
      <c r="AJ39" s="155"/>
      <c r="AK39" s="155"/>
      <c r="AL39" s="155"/>
      <c r="AM39" s="155"/>
      <c r="AN39" s="155"/>
      <c r="AO39" s="159"/>
      <c r="AP39" s="160"/>
      <c r="AQ39" s="160"/>
      <c r="AR39" s="155"/>
      <c r="AS39" s="155"/>
      <c r="AT39" s="155"/>
      <c r="AU39" s="157"/>
      <c r="AV39" s="155"/>
      <c r="AW39" s="518"/>
      <c r="AX39" s="519"/>
      <c r="AY39" s="519"/>
      <c r="AZ39" s="519"/>
      <c r="BA39" s="519"/>
      <c r="BB39" s="520"/>
    </row>
    <row r="40" spans="1:54" s="74" customFormat="1" ht="14.1" customHeight="1">
      <c r="A40" s="152"/>
      <c r="B40" s="153"/>
      <c r="C40" s="516" t="s">
        <v>93</v>
      </c>
      <c r="D40" s="516"/>
      <c r="E40" s="516"/>
      <c r="F40" s="516"/>
      <c r="G40" s="517"/>
      <c r="H40" s="155"/>
      <c r="I40" s="155" t="s">
        <v>87</v>
      </c>
      <c r="J40" s="527">
        <v>5.19</v>
      </c>
      <c r="K40" s="527"/>
      <c r="L40" s="527"/>
      <c r="M40" s="527"/>
      <c r="N40" s="156" t="s">
        <v>9</v>
      </c>
      <c r="O40" s="526">
        <f>+AV4</f>
        <v>0.7</v>
      </c>
      <c r="P40" s="526"/>
      <c r="Q40" s="526"/>
      <c r="R40" s="161" t="s">
        <v>4</v>
      </c>
      <c r="S40" s="162"/>
      <c r="T40" s="155" t="s">
        <v>3</v>
      </c>
      <c r="U40" s="527">
        <v>7.08</v>
      </c>
      <c r="V40" s="528"/>
      <c r="W40" s="528"/>
      <c r="X40" s="528"/>
      <c r="Y40" s="156" t="s">
        <v>104</v>
      </c>
      <c r="Z40" s="163" t="s">
        <v>4</v>
      </c>
      <c r="AA40" s="156"/>
      <c r="AB40" s="569"/>
      <c r="AC40" s="569"/>
      <c r="AD40" s="569"/>
      <c r="AE40" s="164"/>
      <c r="AF40" s="159"/>
      <c r="AG40" s="159"/>
      <c r="AH40" s="159"/>
      <c r="AI40" s="162"/>
      <c r="AJ40" s="165"/>
      <c r="AK40" s="165"/>
      <c r="AL40" s="155"/>
      <c r="AM40" s="155"/>
      <c r="AN40" s="155"/>
      <c r="AO40" s="159"/>
      <c r="AP40" s="160"/>
      <c r="AQ40" s="160"/>
      <c r="AR40" s="155"/>
      <c r="AS40" s="155"/>
      <c r="AT40" s="155"/>
      <c r="AU40" s="157" t="s">
        <v>12</v>
      </c>
      <c r="AV40" s="155"/>
      <c r="AW40" s="566">
        <v>0.01</v>
      </c>
      <c r="AX40" s="567"/>
      <c r="AY40" s="567"/>
      <c r="AZ40" s="567"/>
      <c r="BA40" s="567"/>
      <c r="BB40" s="568"/>
    </row>
    <row r="41" spans="1:54" s="74" customFormat="1" ht="14.1" customHeight="1">
      <c r="A41" s="66"/>
      <c r="B41" s="67"/>
      <c r="C41" s="67"/>
      <c r="D41" s="67"/>
      <c r="E41" s="67"/>
      <c r="F41" s="67"/>
      <c r="G41" s="68"/>
      <c r="H41" s="70"/>
      <c r="I41" s="86"/>
      <c r="J41" s="70"/>
      <c r="K41" s="70"/>
      <c r="L41" s="86"/>
      <c r="M41" s="86"/>
      <c r="N41" s="70"/>
      <c r="O41" s="70"/>
      <c r="P41" s="93"/>
      <c r="Q41" s="93"/>
      <c r="R41" s="93"/>
      <c r="S41" s="93"/>
      <c r="T41" s="93"/>
      <c r="U41" s="93"/>
      <c r="V41" s="93"/>
      <c r="W41" s="93"/>
      <c r="X41" s="93"/>
      <c r="Y41" s="93"/>
      <c r="Z41" s="93"/>
      <c r="AA41" s="93"/>
      <c r="AB41" s="93"/>
      <c r="AC41" s="93"/>
      <c r="AD41" s="93"/>
      <c r="AE41" s="93"/>
      <c r="AF41" s="93"/>
      <c r="AG41" s="93"/>
      <c r="AH41" s="93"/>
      <c r="AI41" s="93"/>
      <c r="AJ41" s="93"/>
      <c r="AK41" s="93"/>
      <c r="AL41" s="93"/>
      <c r="AM41" s="93"/>
      <c r="AN41" s="70"/>
      <c r="AO41" s="82"/>
      <c r="AP41" s="83"/>
      <c r="AQ41" s="83"/>
      <c r="AR41" s="70"/>
      <c r="AS41" s="70"/>
      <c r="AT41" s="70"/>
      <c r="AU41" s="73"/>
      <c r="AV41" s="70"/>
      <c r="AW41" s="482"/>
      <c r="AX41" s="483"/>
      <c r="AY41" s="483"/>
      <c r="AZ41" s="483"/>
      <c r="BA41" s="483"/>
      <c r="BB41" s="484"/>
    </row>
    <row r="42" spans="1:54" s="74" customFormat="1" ht="13.5" customHeight="1">
      <c r="A42" s="493" t="s">
        <v>162</v>
      </c>
      <c r="B42" s="494"/>
      <c r="C42" s="494"/>
      <c r="D42" s="494"/>
      <c r="E42" s="494"/>
      <c r="F42" s="494"/>
      <c r="G42" s="495"/>
      <c r="H42" s="70"/>
      <c r="I42" s="70"/>
      <c r="J42" s="86"/>
      <c r="K42" s="86"/>
      <c r="L42" s="86"/>
      <c r="M42" s="70"/>
      <c r="N42" s="86"/>
      <c r="O42" s="86"/>
      <c r="P42" s="86"/>
      <c r="Q42" s="70"/>
      <c r="R42" s="81"/>
      <c r="S42" s="70"/>
      <c r="T42" s="86"/>
      <c r="U42" s="86"/>
      <c r="V42" s="86"/>
      <c r="W42" s="70"/>
      <c r="X42" s="86"/>
      <c r="Y42" s="70"/>
      <c r="Z42" s="70"/>
      <c r="AA42" s="70"/>
      <c r="AB42" s="70"/>
      <c r="AC42" s="73"/>
      <c r="AD42" s="70"/>
      <c r="AE42" s="70"/>
      <c r="AF42" s="72"/>
      <c r="AG42" s="72"/>
      <c r="AH42" s="72"/>
      <c r="AI42" s="70"/>
      <c r="AJ42" s="70"/>
      <c r="AK42" s="70"/>
      <c r="AL42" s="70"/>
      <c r="AM42" s="70"/>
      <c r="AN42" s="70"/>
      <c r="AO42" s="82"/>
      <c r="AP42" s="83"/>
      <c r="AQ42" s="83"/>
      <c r="AR42" s="70"/>
      <c r="AS42" s="70"/>
      <c r="AT42" s="70"/>
      <c r="AU42" s="73"/>
      <c r="AV42" s="70"/>
      <c r="AW42" s="482"/>
      <c r="AX42" s="483"/>
      <c r="AY42" s="483"/>
      <c r="AZ42" s="483"/>
      <c r="BA42" s="483"/>
      <c r="BB42" s="484"/>
    </row>
    <row r="43" spans="1:54" s="74" customFormat="1" ht="13.5" customHeight="1">
      <c r="A43" s="66"/>
      <c r="B43" s="67"/>
      <c r="C43" s="510" t="s">
        <v>82</v>
      </c>
      <c r="D43" s="510"/>
      <c r="E43" s="510"/>
      <c r="F43" s="510"/>
      <c r="G43" s="511"/>
      <c r="H43" s="491" t="s">
        <v>81</v>
      </c>
      <c r="I43" s="492"/>
      <c r="J43" s="492"/>
      <c r="K43" s="492"/>
      <c r="L43" s="492"/>
      <c r="M43" s="99" t="s">
        <v>72</v>
      </c>
      <c r="N43" s="508">
        <f>AJ10+AJ13</f>
        <v>0.65</v>
      </c>
      <c r="O43" s="508"/>
      <c r="P43" s="508"/>
      <c r="Q43" s="99" t="s">
        <v>3</v>
      </c>
      <c r="R43" s="508">
        <f>AV5-AV9</f>
        <v>0.4</v>
      </c>
      <c r="S43" s="508"/>
      <c r="T43" s="508"/>
      <c r="U43" s="99" t="s">
        <v>4</v>
      </c>
      <c r="V43" s="75" t="s">
        <v>9</v>
      </c>
      <c r="W43" s="70">
        <v>2</v>
      </c>
      <c r="X43" s="509" t="s">
        <v>44</v>
      </c>
      <c r="Y43" s="509"/>
      <c r="Z43" s="99"/>
      <c r="AA43" s="99"/>
      <c r="AB43" s="99"/>
      <c r="AC43" s="99"/>
      <c r="AD43" s="99"/>
      <c r="AE43" s="99"/>
      <c r="AF43" s="72"/>
      <c r="AG43" s="72"/>
      <c r="AH43" s="72"/>
      <c r="AI43" s="70"/>
      <c r="AJ43" s="70"/>
      <c r="AK43" s="70"/>
      <c r="AL43" s="70"/>
      <c r="AM43" s="70"/>
      <c r="AN43" s="70"/>
      <c r="AO43" s="82"/>
      <c r="AP43" s="83"/>
      <c r="AQ43" s="83"/>
      <c r="AR43" s="70"/>
      <c r="AS43" s="70"/>
      <c r="AT43" s="70"/>
      <c r="AU43" s="73" t="s">
        <v>12</v>
      </c>
      <c r="AV43" s="70"/>
      <c r="AW43" s="488">
        <f>(N43+R43)*W43</f>
        <v>2.1</v>
      </c>
      <c r="AX43" s="489"/>
      <c r="AY43" s="489"/>
      <c r="AZ43" s="489"/>
      <c r="BA43" s="489"/>
      <c r="BB43" s="490"/>
    </row>
    <row r="44" spans="1:54" s="74" customFormat="1" ht="13.5" customHeight="1">
      <c r="A44" s="66"/>
      <c r="B44" s="67"/>
      <c r="C44" s="510"/>
      <c r="D44" s="510"/>
      <c r="E44" s="510"/>
      <c r="F44" s="510"/>
      <c r="G44" s="511"/>
      <c r="H44" s="491" t="s">
        <v>101</v>
      </c>
      <c r="I44" s="492"/>
      <c r="J44" s="492"/>
      <c r="K44" s="492"/>
      <c r="L44" s="492"/>
      <c r="M44" s="99" t="s">
        <v>59</v>
      </c>
      <c r="N44" s="514">
        <f>AV9</f>
        <v>0.1</v>
      </c>
      <c r="O44" s="514"/>
      <c r="P44" s="514"/>
      <c r="Q44" s="150">
        <v>2</v>
      </c>
      <c r="R44" s="99" t="s">
        <v>3</v>
      </c>
      <c r="S44" s="514">
        <f>AV9</f>
        <v>0.1</v>
      </c>
      <c r="T44" s="514"/>
      <c r="U44" s="514"/>
      <c r="V44" s="150">
        <v>2</v>
      </c>
      <c r="W44" s="99" t="s">
        <v>4</v>
      </c>
      <c r="X44" s="75" t="s">
        <v>9</v>
      </c>
      <c r="Y44" s="70">
        <v>2</v>
      </c>
      <c r="Z44" s="509" t="s">
        <v>44</v>
      </c>
      <c r="AA44" s="509"/>
      <c r="AB44" s="75" t="s">
        <v>9</v>
      </c>
      <c r="AC44" s="506">
        <v>1</v>
      </c>
      <c r="AD44" s="507"/>
      <c r="AE44" s="79" t="s">
        <v>15</v>
      </c>
      <c r="AF44" s="72"/>
      <c r="AG44" s="72"/>
      <c r="AH44" s="72"/>
      <c r="AI44" s="70"/>
      <c r="AJ44" s="70"/>
      <c r="AK44" s="70"/>
      <c r="AL44" s="70"/>
      <c r="AM44" s="70"/>
      <c r="AN44" s="70"/>
      <c r="AO44" s="82"/>
      <c r="AP44" s="83"/>
      <c r="AQ44" s="83"/>
      <c r="AR44" s="70"/>
      <c r="AS44" s="70"/>
      <c r="AT44" s="70"/>
      <c r="AU44" s="73" t="s">
        <v>12</v>
      </c>
      <c r="AV44" s="70"/>
      <c r="AW44" s="488">
        <f>SQRT(N44^2+S44^2)*Y44*AC44</f>
        <v>0.28284271247461906</v>
      </c>
      <c r="AX44" s="489"/>
      <c r="AY44" s="489"/>
      <c r="AZ44" s="489"/>
      <c r="BA44" s="489"/>
      <c r="BB44" s="490"/>
    </row>
    <row r="45" spans="1:54" s="74" customFormat="1" ht="13.5" customHeight="1">
      <c r="A45" s="493" t="s">
        <v>172</v>
      </c>
      <c r="B45" s="494"/>
      <c r="C45" s="494"/>
      <c r="D45" s="494"/>
      <c r="E45" s="494"/>
      <c r="F45" s="494"/>
      <c r="G45" s="495"/>
      <c r="H45" s="70"/>
      <c r="I45" s="506">
        <v>1</v>
      </c>
      <c r="J45" s="507"/>
      <c r="K45" s="86" t="s">
        <v>9</v>
      </c>
      <c r="L45" s="497" t="s">
        <v>110</v>
      </c>
      <c r="M45" s="492"/>
      <c r="N45" s="70"/>
      <c r="O45" s="87"/>
      <c r="P45" s="87"/>
      <c r="Q45" s="87"/>
      <c r="R45" s="70"/>
      <c r="S45" s="87"/>
      <c r="T45" s="87"/>
      <c r="U45" s="87"/>
      <c r="V45" s="70"/>
      <c r="W45" s="70"/>
      <c r="X45" s="89"/>
      <c r="Y45" s="70"/>
      <c r="Z45" s="70"/>
      <c r="AA45" s="75"/>
      <c r="AB45" s="77"/>
      <c r="AC45" s="78"/>
      <c r="AD45" s="79"/>
      <c r="AE45" s="72"/>
      <c r="AF45" s="72"/>
      <c r="AG45" s="72"/>
      <c r="AH45" s="70"/>
      <c r="AI45" s="94"/>
      <c r="AJ45" s="94"/>
      <c r="AK45" s="94"/>
      <c r="AL45" s="95"/>
      <c r="AM45" s="70"/>
      <c r="AN45" s="96"/>
      <c r="AO45" s="97"/>
      <c r="AP45" s="70"/>
      <c r="AQ45" s="98"/>
      <c r="AR45" s="96"/>
      <c r="AS45" s="96"/>
      <c r="AT45" s="94"/>
      <c r="AU45" s="73" t="s">
        <v>12</v>
      </c>
      <c r="AV45" s="70"/>
      <c r="AW45" s="498">
        <f>I45*(1/9)</f>
        <v>0.1111111111111111</v>
      </c>
      <c r="AX45" s="499"/>
      <c r="AY45" s="499"/>
      <c r="AZ45" s="499"/>
      <c r="BA45" s="499"/>
      <c r="BB45" s="500"/>
    </row>
    <row r="46" spans="1:54" s="74" customFormat="1" ht="13.5" customHeight="1">
      <c r="A46" s="66"/>
      <c r="B46" s="67"/>
      <c r="C46" s="67"/>
      <c r="D46" s="67"/>
      <c r="E46" s="67"/>
      <c r="F46" s="67"/>
      <c r="G46" s="68"/>
      <c r="H46" s="70"/>
      <c r="I46" s="86"/>
      <c r="J46" s="70"/>
      <c r="K46" s="70"/>
      <c r="L46" s="86"/>
      <c r="M46" s="86"/>
      <c r="N46" s="99"/>
      <c r="O46" s="98"/>
      <c r="P46" s="96"/>
      <c r="Q46" s="96"/>
      <c r="R46" s="70"/>
      <c r="S46" s="98"/>
      <c r="T46" s="96"/>
      <c r="U46" s="96"/>
      <c r="V46" s="89"/>
      <c r="W46" s="72"/>
      <c r="X46" s="94"/>
      <c r="Y46" s="98"/>
      <c r="Z46" s="96"/>
      <c r="AA46" s="96"/>
      <c r="AB46" s="70"/>
      <c r="AC46" s="98"/>
      <c r="AD46" s="96"/>
      <c r="AE46" s="96"/>
      <c r="AF46" s="89"/>
      <c r="AG46" s="82"/>
      <c r="AH46" s="70"/>
      <c r="AI46" s="97"/>
      <c r="AJ46" s="97"/>
      <c r="AK46" s="93"/>
      <c r="AL46" s="93"/>
      <c r="AM46" s="93"/>
      <c r="AN46" s="93"/>
      <c r="AO46" s="93"/>
      <c r="AP46" s="93"/>
      <c r="AQ46" s="93"/>
      <c r="AR46" s="93"/>
      <c r="AS46" s="70"/>
      <c r="AT46" s="70"/>
      <c r="AU46" s="73"/>
      <c r="AV46" s="70"/>
      <c r="AW46" s="482"/>
      <c r="AX46" s="483"/>
      <c r="AY46" s="483"/>
      <c r="AZ46" s="483"/>
      <c r="BA46" s="483"/>
      <c r="BB46" s="484"/>
    </row>
    <row r="47" spans="1:54" s="74" customFormat="1" ht="13.5" customHeight="1">
      <c r="A47" s="493" t="s">
        <v>184</v>
      </c>
      <c r="B47" s="494"/>
      <c r="C47" s="494"/>
      <c r="D47" s="494"/>
      <c r="E47" s="494"/>
      <c r="F47" s="494"/>
      <c r="G47" s="495"/>
      <c r="H47" s="70"/>
      <c r="I47" s="506">
        <f>(K18+N17+S18)+0.2</f>
        <v>1.2</v>
      </c>
      <c r="J47" s="507"/>
      <c r="K47" s="86" t="s">
        <v>9</v>
      </c>
      <c r="L47" s="512">
        <v>1</v>
      </c>
      <c r="M47" s="509"/>
      <c r="N47" s="508"/>
      <c r="O47" s="508"/>
      <c r="P47" s="508"/>
      <c r="Q47" s="86"/>
      <c r="R47" s="100"/>
      <c r="S47" s="513"/>
      <c r="T47" s="513"/>
      <c r="U47" s="79"/>
      <c r="V47" s="93"/>
      <c r="W47" s="75"/>
      <c r="X47" s="506"/>
      <c r="Y47" s="507"/>
      <c r="Z47" s="79"/>
      <c r="AA47" s="70"/>
      <c r="AB47" s="72"/>
      <c r="AC47" s="72"/>
      <c r="AD47" s="89"/>
      <c r="AE47" s="72"/>
      <c r="AF47" s="72"/>
      <c r="AG47" s="72"/>
      <c r="AH47" s="72"/>
      <c r="AI47" s="72"/>
      <c r="AJ47" s="72"/>
      <c r="AK47" s="70"/>
      <c r="AL47" s="72"/>
      <c r="AM47" s="70"/>
      <c r="AN47" s="70"/>
      <c r="AO47" s="82"/>
      <c r="AP47" s="83"/>
      <c r="AQ47" s="83"/>
      <c r="AR47" s="70"/>
      <c r="AS47" s="70"/>
      <c r="AT47" s="70"/>
      <c r="AU47" s="73" t="s">
        <v>12</v>
      </c>
      <c r="AV47" s="70"/>
      <c r="AW47" s="488">
        <f>I47*L47</f>
        <v>1.2</v>
      </c>
      <c r="AX47" s="489"/>
      <c r="AY47" s="489"/>
      <c r="AZ47" s="489"/>
      <c r="BA47" s="489"/>
      <c r="BB47" s="490"/>
    </row>
    <row r="48" spans="1:54" s="74" customFormat="1" ht="13.5" customHeight="1">
      <c r="A48" s="66"/>
      <c r="B48" s="67"/>
      <c r="C48" s="67"/>
      <c r="D48" s="67"/>
      <c r="E48" s="67"/>
      <c r="F48" s="67"/>
      <c r="G48" s="68"/>
      <c r="H48" s="70"/>
      <c r="I48" s="86"/>
      <c r="J48" s="70"/>
      <c r="K48" s="70"/>
      <c r="L48" s="86"/>
      <c r="M48" s="86"/>
      <c r="N48" s="86"/>
      <c r="O48" s="86"/>
      <c r="P48" s="86"/>
      <c r="Q48" s="86"/>
      <c r="R48" s="72"/>
      <c r="S48" s="72"/>
      <c r="T48" s="72"/>
      <c r="U48" s="86"/>
      <c r="V48" s="86"/>
      <c r="W48" s="86"/>
      <c r="X48" s="86"/>
      <c r="Y48" s="86"/>
      <c r="Z48" s="73"/>
      <c r="AA48" s="70"/>
      <c r="AB48" s="72"/>
      <c r="AC48" s="72"/>
      <c r="AD48" s="89"/>
      <c r="AE48" s="72"/>
      <c r="AF48" s="72"/>
      <c r="AG48" s="72"/>
      <c r="AH48" s="72"/>
      <c r="AI48" s="72"/>
      <c r="AJ48" s="72"/>
      <c r="AK48" s="70"/>
      <c r="AL48" s="72"/>
      <c r="AM48" s="70"/>
      <c r="AN48" s="70"/>
      <c r="AO48" s="82"/>
      <c r="AP48" s="83"/>
      <c r="AQ48" s="83"/>
      <c r="AR48" s="70"/>
      <c r="AS48" s="70"/>
      <c r="AT48" s="70"/>
      <c r="AU48" s="73"/>
      <c r="AV48" s="70"/>
      <c r="AW48" s="482"/>
      <c r="AX48" s="483"/>
      <c r="AY48" s="483"/>
      <c r="AZ48" s="483"/>
      <c r="BA48" s="483"/>
      <c r="BB48" s="484"/>
    </row>
    <row r="49" spans="1:54" s="74" customFormat="1" ht="13.5" customHeight="1">
      <c r="A49" s="493" t="s">
        <v>175</v>
      </c>
      <c r="B49" s="494"/>
      <c r="C49" s="494"/>
      <c r="D49" s="494"/>
      <c r="E49" s="494"/>
      <c r="F49" s="494"/>
      <c r="G49" s="495"/>
      <c r="H49" s="101"/>
      <c r="I49" s="496">
        <f>AW35</f>
        <v>0.31</v>
      </c>
      <c r="J49" s="496"/>
      <c r="K49" s="496"/>
      <c r="L49" s="86" t="s">
        <v>9</v>
      </c>
      <c r="M49" s="497" t="s">
        <v>127</v>
      </c>
      <c r="N49" s="492"/>
      <c r="O49" s="86"/>
      <c r="P49" s="86"/>
      <c r="Q49" s="86"/>
      <c r="R49" s="86"/>
      <c r="S49" s="70"/>
      <c r="T49" s="89"/>
      <c r="U49" s="89"/>
      <c r="V49" s="70"/>
      <c r="W49" s="86"/>
      <c r="X49" s="86"/>
      <c r="Y49" s="86"/>
      <c r="Z49" s="99"/>
      <c r="AA49" s="70"/>
      <c r="AB49" s="86"/>
      <c r="AC49" s="86"/>
      <c r="AD49" s="86"/>
      <c r="AE49" s="75"/>
      <c r="AF49" s="77"/>
      <c r="AG49" s="78"/>
      <c r="AH49" s="79"/>
      <c r="AI49" s="73"/>
      <c r="AJ49" s="70"/>
      <c r="AK49" s="72"/>
      <c r="AL49" s="72"/>
      <c r="AM49" s="70"/>
      <c r="AN49" s="70"/>
      <c r="AO49" s="82"/>
      <c r="AP49" s="83"/>
      <c r="AQ49" s="83"/>
      <c r="AR49" s="70"/>
      <c r="AS49" s="70"/>
      <c r="AT49" s="70"/>
      <c r="AU49" s="73" t="s">
        <v>12</v>
      </c>
      <c r="AV49" s="70"/>
      <c r="AW49" s="488">
        <f>I49*(1/12)</f>
        <v>2.5833333333333333E-2</v>
      </c>
      <c r="AX49" s="489"/>
      <c r="AY49" s="489"/>
      <c r="AZ49" s="489"/>
      <c r="BA49" s="489"/>
      <c r="BB49" s="490"/>
    </row>
    <row r="50" spans="1:54" s="74" customFormat="1" ht="13.5" customHeight="1">
      <c r="A50" s="493"/>
      <c r="B50" s="494"/>
      <c r="C50" s="494"/>
      <c r="D50" s="494"/>
      <c r="E50" s="494"/>
      <c r="F50" s="494"/>
      <c r="G50" s="495"/>
      <c r="H50" s="70"/>
      <c r="I50" s="86"/>
      <c r="J50" s="70"/>
      <c r="K50" s="70"/>
      <c r="L50" s="86"/>
      <c r="M50" s="86"/>
      <c r="N50" s="86"/>
      <c r="O50" s="86"/>
      <c r="P50" s="86"/>
      <c r="Q50" s="86"/>
      <c r="R50" s="72"/>
      <c r="S50" s="72"/>
      <c r="T50" s="72"/>
      <c r="U50" s="86"/>
      <c r="V50" s="86"/>
      <c r="W50" s="86"/>
      <c r="X50" s="86"/>
      <c r="Y50" s="86"/>
      <c r="Z50" s="73"/>
      <c r="AA50" s="70"/>
      <c r="AB50" s="72"/>
      <c r="AC50" s="72"/>
      <c r="AD50" s="89"/>
      <c r="AE50" s="72"/>
      <c r="AF50" s="72"/>
      <c r="AG50" s="72"/>
      <c r="AH50" s="72"/>
      <c r="AI50" s="72"/>
      <c r="AJ50" s="72"/>
      <c r="AK50" s="70"/>
      <c r="AL50" s="72"/>
      <c r="AM50" s="70"/>
      <c r="AN50" s="70"/>
      <c r="AO50" s="82"/>
      <c r="AP50" s="83"/>
      <c r="AQ50" s="83"/>
      <c r="AR50" s="70"/>
      <c r="AS50" s="70"/>
      <c r="AT50" s="70"/>
      <c r="AU50" s="73"/>
      <c r="AV50" s="70"/>
      <c r="AW50" s="482"/>
      <c r="AX50" s="483"/>
      <c r="AY50" s="483"/>
      <c r="AZ50" s="483"/>
      <c r="BA50" s="483"/>
      <c r="BB50" s="484"/>
    </row>
    <row r="51" spans="1:54" s="74" customFormat="1" ht="13.5" customHeight="1">
      <c r="A51" s="493" t="s">
        <v>174</v>
      </c>
      <c r="B51" s="494"/>
      <c r="C51" s="494"/>
      <c r="D51" s="494"/>
      <c r="E51" s="494"/>
      <c r="F51" s="494"/>
      <c r="G51" s="495"/>
      <c r="H51" s="70"/>
      <c r="I51" s="86" t="s">
        <v>72</v>
      </c>
      <c r="J51" s="501" t="s">
        <v>59</v>
      </c>
      <c r="K51" s="501"/>
      <c r="L51" s="502">
        <f>AV9</f>
        <v>0.1</v>
      </c>
      <c r="M51" s="502"/>
      <c r="N51" s="502"/>
      <c r="O51" s="102" t="s">
        <v>57</v>
      </c>
      <c r="P51" s="102" t="s">
        <v>62</v>
      </c>
      <c r="Q51" s="502">
        <f>L51</f>
        <v>0.1</v>
      </c>
      <c r="R51" s="502"/>
      <c r="S51" s="502"/>
      <c r="T51" s="103" t="s">
        <v>66</v>
      </c>
      <c r="U51" s="104"/>
      <c r="V51" s="86" t="s">
        <v>3</v>
      </c>
      <c r="W51" s="503">
        <v>0.15</v>
      </c>
      <c r="X51" s="503"/>
      <c r="Y51" s="503"/>
      <c r="Z51" s="70" t="s">
        <v>3</v>
      </c>
      <c r="AA51" s="503">
        <f>AV5-AV9</f>
        <v>0.4</v>
      </c>
      <c r="AB51" s="503"/>
      <c r="AC51" s="503"/>
      <c r="AD51" s="89" t="s">
        <v>4</v>
      </c>
      <c r="AE51" s="86" t="s">
        <v>9</v>
      </c>
      <c r="AF51" s="504">
        <v>2</v>
      </c>
      <c r="AG51" s="505"/>
      <c r="AH51" s="72" t="s">
        <v>3</v>
      </c>
      <c r="AI51" s="506">
        <f>AV4-AV9*2</f>
        <v>0.49999999999999994</v>
      </c>
      <c r="AJ51" s="507"/>
      <c r="AK51" s="70" t="s">
        <v>60</v>
      </c>
      <c r="AL51" s="86" t="s">
        <v>9</v>
      </c>
      <c r="AM51" s="497" t="s">
        <v>109</v>
      </c>
      <c r="AN51" s="492"/>
      <c r="AO51" s="82"/>
      <c r="AP51" s="83"/>
      <c r="AQ51" s="83"/>
      <c r="AR51" s="70"/>
      <c r="AS51" s="70"/>
      <c r="AT51" s="70"/>
      <c r="AU51" s="73" t="s">
        <v>12</v>
      </c>
      <c r="AV51" s="70"/>
      <c r="AW51" s="498">
        <f>SQRT(((L51^2+Q51^2)+W51+AA51)*AF51+AI51)*(1/6)</f>
        <v>0.21343747458109497</v>
      </c>
      <c r="AX51" s="499"/>
      <c r="AY51" s="499"/>
      <c r="AZ51" s="499"/>
      <c r="BA51" s="499"/>
      <c r="BB51" s="500"/>
    </row>
    <row r="52" spans="1:54" s="74" customFormat="1" ht="13.5" customHeight="1">
      <c r="A52" s="66"/>
      <c r="B52" s="67"/>
      <c r="C52" s="67"/>
      <c r="D52" s="67"/>
      <c r="E52" s="67"/>
      <c r="F52" s="67"/>
      <c r="G52" s="68"/>
      <c r="H52" s="70"/>
      <c r="I52" s="86"/>
      <c r="J52" s="70"/>
      <c r="K52" s="70"/>
      <c r="L52" s="86"/>
      <c r="M52" s="86"/>
      <c r="N52" s="86"/>
      <c r="O52" s="86"/>
      <c r="P52" s="86"/>
      <c r="Q52" s="86"/>
      <c r="R52" s="72"/>
      <c r="S52" s="72"/>
      <c r="T52" s="72"/>
      <c r="U52" s="86"/>
      <c r="V52" s="86"/>
      <c r="W52" s="86"/>
      <c r="X52" s="86"/>
      <c r="Y52" s="86"/>
      <c r="Z52" s="73"/>
      <c r="AA52" s="70"/>
      <c r="AB52" s="72"/>
      <c r="AC52" s="72"/>
      <c r="AD52" s="89"/>
      <c r="AE52" s="72"/>
      <c r="AF52" s="72"/>
      <c r="AG52" s="72"/>
      <c r="AH52" s="72"/>
      <c r="AI52" s="72"/>
      <c r="AJ52" s="72"/>
      <c r="AK52" s="70"/>
      <c r="AL52" s="72"/>
      <c r="AM52" s="70"/>
      <c r="AN52" s="70"/>
      <c r="AO52" s="82"/>
      <c r="AP52" s="83"/>
      <c r="AQ52" s="83"/>
      <c r="AR52" s="70"/>
      <c r="AS52" s="70"/>
      <c r="AT52" s="70"/>
      <c r="AU52" s="73"/>
      <c r="AV52" s="70"/>
      <c r="AW52" s="482"/>
      <c r="AX52" s="483"/>
      <c r="AY52" s="483"/>
      <c r="AZ52" s="483"/>
      <c r="BA52" s="483"/>
      <c r="BB52" s="484"/>
    </row>
    <row r="53" spans="1:54" s="74" customFormat="1" ht="13.5" customHeight="1">
      <c r="A53" s="105"/>
      <c r="B53" s="106"/>
      <c r="C53" s="106"/>
      <c r="D53" s="106"/>
      <c r="E53" s="106"/>
      <c r="F53" s="106"/>
      <c r="G53" s="107"/>
      <c r="H53" s="108"/>
      <c r="I53" s="109"/>
      <c r="J53" s="108"/>
      <c r="K53" s="108"/>
      <c r="L53" s="109"/>
      <c r="M53" s="109"/>
      <c r="N53" s="109"/>
      <c r="O53" s="109"/>
      <c r="P53" s="109"/>
      <c r="Q53" s="109"/>
      <c r="R53" s="110"/>
      <c r="S53" s="110"/>
      <c r="T53" s="110"/>
      <c r="U53" s="109"/>
      <c r="V53" s="109"/>
      <c r="W53" s="109"/>
      <c r="X53" s="109"/>
      <c r="Y53" s="109"/>
      <c r="Z53" s="111"/>
      <c r="AA53" s="108"/>
      <c r="AB53" s="110"/>
      <c r="AC53" s="110"/>
      <c r="AD53" s="112"/>
      <c r="AE53" s="110"/>
      <c r="AF53" s="110"/>
      <c r="AG53" s="110"/>
      <c r="AH53" s="110"/>
      <c r="AI53" s="110"/>
      <c r="AJ53" s="110"/>
      <c r="AK53" s="108"/>
      <c r="AL53" s="110"/>
      <c r="AM53" s="108"/>
      <c r="AN53" s="108"/>
      <c r="AO53" s="113"/>
      <c r="AP53" s="114"/>
      <c r="AQ53" s="114"/>
      <c r="AR53" s="108"/>
      <c r="AS53" s="108"/>
      <c r="AT53" s="108"/>
      <c r="AU53" s="111"/>
      <c r="AV53" s="108"/>
      <c r="AW53" s="485"/>
      <c r="AX53" s="486"/>
      <c r="AY53" s="486"/>
      <c r="AZ53" s="486"/>
      <c r="BA53" s="486"/>
      <c r="BB53" s="487"/>
    </row>
  </sheetData>
  <mergeCells count="159">
    <mergeCell ref="A21:G21"/>
    <mergeCell ref="H21:AV21"/>
    <mergeCell ref="A26:G26"/>
    <mergeCell ref="A32:G32"/>
    <mergeCell ref="N32:P32"/>
    <mergeCell ref="C27:G27"/>
    <mergeCell ref="A23:G23"/>
    <mergeCell ref="H23:J23"/>
    <mergeCell ref="A25:G25"/>
    <mergeCell ref="J25:L25"/>
    <mergeCell ref="A24:G24"/>
    <mergeCell ref="H32:L32"/>
    <mergeCell ref="AP12:AU12"/>
    <mergeCell ref="AJ16:AJ17"/>
    <mergeCell ref="AP9:AU9"/>
    <mergeCell ref="AV9:AX9"/>
    <mergeCell ref="AW21:BB21"/>
    <mergeCell ref="AY10:AZ10"/>
    <mergeCell ref="AY11:AZ11"/>
    <mergeCell ref="AW23:BB23"/>
    <mergeCell ref="V24:X24"/>
    <mergeCell ref="J24:L24"/>
    <mergeCell ref="N24:P24"/>
    <mergeCell ref="S24:T24"/>
    <mergeCell ref="AE29:AG29"/>
    <mergeCell ref="AI29:AK29"/>
    <mergeCell ref="V29:X29"/>
    <mergeCell ref="AA29:AB29"/>
    <mergeCell ref="J27:M27"/>
    <mergeCell ref="O27:R27"/>
    <mergeCell ref="AO29:AP29"/>
    <mergeCell ref="AW22:BB22"/>
    <mergeCell ref="Z24:AA24"/>
    <mergeCell ref="AI1:AS1"/>
    <mergeCell ref="V1:AC1"/>
    <mergeCell ref="AD1:AE1"/>
    <mergeCell ref="AG1:AH1"/>
    <mergeCell ref="AT1:BB1"/>
    <mergeCell ref="AV5:AX5"/>
    <mergeCell ref="AP5:AU5"/>
    <mergeCell ref="AQ3:AY3"/>
    <mergeCell ref="AP4:AU4"/>
    <mergeCell ref="AV4:AX4"/>
    <mergeCell ref="AP6:AU6"/>
    <mergeCell ref="AV6:AX6"/>
    <mergeCell ref="AV7:AX7"/>
    <mergeCell ref="AP8:AU8"/>
    <mergeCell ref="Y11:Z12"/>
    <mergeCell ref="AG11:AG13"/>
    <mergeCell ref="AP11:AU11"/>
    <mergeCell ref="AV11:AX11"/>
    <mergeCell ref="AV12:AX12"/>
    <mergeCell ref="AJ13:AJ15"/>
    <mergeCell ref="AJ10:AJ12"/>
    <mergeCell ref="AL10:AL14"/>
    <mergeCell ref="AP10:AU10"/>
    <mergeCell ref="AV10:AX10"/>
    <mergeCell ref="AV8:AX8"/>
    <mergeCell ref="AP7:AU7"/>
    <mergeCell ref="AW24:BB24"/>
    <mergeCell ref="V25:X25"/>
    <mergeCell ref="Z25:AA25"/>
    <mergeCell ref="AW27:BB27"/>
    <mergeCell ref="AW28:BB28"/>
    <mergeCell ref="N25:P25"/>
    <mergeCell ref="S25:T25"/>
    <mergeCell ref="AW26:BB26"/>
    <mergeCell ref="AW25:BB25"/>
    <mergeCell ref="AW30:BB30"/>
    <mergeCell ref="A31:G31"/>
    <mergeCell ref="H31:K31"/>
    <mergeCell ref="AW31:BB31"/>
    <mergeCell ref="A29:G29"/>
    <mergeCell ref="J29:L29"/>
    <mergeCell ref="N29:P29"/>
    <mergeCell ref="S29:T29"/>
    <mergeCell ref="AW29:BB29"/>
    <mergeCell ref="AS29:AT29"/>
    <mergeCell ref="AW32:BB32"/>
    <mergeCell ref="AI32:AK32"/>
    <mergeCell ref="AM32:AO32"/>
    <mergeCell ref="AS32:AT32"/>
    <mergeCell ref="R32:T32"/>
    <mergeCell ref="W32:X32"/>
    <mergeCell ref="Z32:AB32"/>
    <mergeCell ref="AE32:AF32"/>
    <mergeCell ref="AW37:BB37"/>
    <mergeCell ref="AW33:BB33"/>
    <mergeCell ref="H34:L34"/>
    <mergeCell ref="N34:P34"/>
    <mergeCell ref="R34:T34"/>
    <mergeCell ref="W34:X34"/>
    <mergeCell ref="AW34:BB34"/>
    <mergeCell ref="O33:Q33"/>
    <mergeCell ref="S33:U33"/>
    <mergeCell ref="AB40:AD40"/>
    <mergeCell ref="AW40:BB40"/>
    <mergeCell ref="AW35:BB35"/>
    <mergeCell ref="H36:K36"/>
    <mergeCell ref="AW36:BB36"/>
    <mergeCell ref="AW38:BB38"/>
    <mergeCell ref="AW39:BB39"/>
    <mergeCell ref="J40:M40"/>
    <mergeCell ref="O40:Q40"/>
    <mergeCell ref="AW46:BB46"/>
    <mergeCell ref="AW41:BB41"/>
    <mergeCell ref="U40:X40"/>
    <mergeCell ref="AW44:BB44"/>
    <mergeCell ref="N44:P44"/>
    <mergeCell ref="S44:U44"/>
    <mergeCell ref="Z44:AA44"/>
    <mergeCell ref="AC44:AD44"/>
    <mergeCell ref="A37:G37"/>
    <mergeCell ref="H37:L37"/>
    <mergeCell ref="N37:P37"/>
    <mergeCell ref="R37:T37"/>
    <mergeCell ref="W37:X37"/>
    <mergeCell ref="N43:P43"/>
    <mergeCell ref="R43:T43"/>
    <mergeCell ref="X43:Y43"/>
    <mergeCell ref="A39:G39"/>
    <mergeCell ref="C40:G40"/>
    <mergeCell ref="C44:G44"/>
    <mergeCell ref="H44:L44"/>
    <mergeCell ref="A42:G42"/>
    <mergeCell ref="AW42:BB42"/>
    <mergeCell ref="C43:G43"/>
    <mergeCell ref="H43:L43"/>
    <mergeCell ref="AW43:BB43"/>
    <mergeCell ref="A45:G45"/>
    <mergeCell ref="I45:J45"/>
    <mergeCell ref="L45:M45"/>
    <mergeCell ref="AW45:BB45"/>
    <mergeCell ref="AW52:BB52"/>
    <mergeCell ref="AW53:BB53"/>
    <mergeCell ref="X47:Y47"/>
    <mergeCell ref="A47:G47"/>
    <mergeCell ref="I47:J47"/>
    <mergeCell ref="L47:M47"/>
    <mergeCell ref="N47:P47"/>
    <mergeCell ref="S47:T47"/>
    <mergeCell ref="A49:G49"/>
    <mergeCell ref="I49:K49"/>
    <mergeCell ref="M49:N49"/>
    <mergeCell ref="A50:G50"/>
    <mergeCell ref="AW50:BB50"/>
    <mergeCell ref="A51:G51"/>
    <mergeCell ref="J51:K51"/>
    <mergeCell ref="L51:N51"/>
    <mergeCell ref="Q51:S51"/>
    <mergeCell ref="W51:Y51"/>
    <mergeCell ref="AA51:AC51"/>
    <mergeCell ref="AW47:BB47"/>
    <mergeCell ref="AF51:AG51"/>
    <mergeCell ref="AI51:AJ51"/>
    <mergeCell ref="AW48:BB48"/>
    <mergeCell ref="AW51:BB51"/>
    <mergeCell ref="AM51:AN51"/>
    <mergeCell ref="AW49:BB49"/>
  </mergeCells>
  <phoneticPr fontId="84" type="noConversion"/>
  <printOptions horizontalCentered="1"/>
  <pageMargins left="0.59041666984558105" right="0.59041666984558105" top="1.1808333396911621" bottom="0.78694444894790649" header="0" footer="0"/>
  <pageSetup paperSize="9" orientation="portrait" r:id="rId1"/>
  <headerFooter alignWithMargins="0"/>
  <drawing r:id="rId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0"/>
  <dimension ref="A1:AK269"/>
  <sheetViews>
    <sheetView showGridLines="0" view="pageBreakPreview" topLeftCell="A7" zoomScaleNormal="100" zoomScaleSheetLayoutView="100" workbookViewId="0">
      <selection activeCell="K15" sqref="K15:M15"/>
    </sheetView>
  </sheetViews>
  <sheetFormatPr defaultColWidth="6.88671875" defaultRowHeight="10.5"/>
  <cols>
    <col min="1" max="1" width="1.33203125" style="319" customWidth="1"/>
    <col min="2" max="2" width="9" style="319" customWidth="1"/>
    <col min="3" max="3" width="1.33203125" style="319" customWidth="1"/>
    <col min="4" max="34" width="1.6640625" style="320" customWidth="1"/>
    <col min="35" max="35" width="7.77734375" style="122" customWidth="1"/>
    <col min="36" max="36" width="2.109375" style="319" customWidth="1"/>
    <col min="37" max="220" width="1.33203125" style="320" customWidth="1"/>
    <col min="221" max="16384" width="6.88671875" style="320"/>
  </cols>
  <sheetData>
    <row r="1" spans="1:37" s="318" customFormat="1" ht="30" customHeight="1">
      <c r="A1" s="574" t="s">
        <v>54</v>
      </c>
      <c r="B1" s="570"/>
      <c r="C1" s="571"/>
      <c r="D1" s="574" t="s">
        <v>67</v>
      </c>
      <c r="E1" s="570"/>
      <c r="F1" s="570"/>
      <c r="G1" s="570"/>
      <c r="H1" s="570"/>
      <c r="I1" s="570"/>
      <c r="J1" s="570"/>
      <c r="K1" s="570"/>
      <c r="L1" s="570"/>
      <c r="M1" s="570"/>
      <c r="N1" s="570"/>
      <c r="O1" s="570"/>
      <c r="P1" s="570"/>
      <c r="Q1" s="570"/>
      <c r="R1" s="570"/>
      <c r="S1" s="570"/>
      <c r="T1" s="570"/>
      <c r="U1" s="570"/>
      <c r="V1" s="570"/>
      <c r="W1" s="570"/>
      <c r="X1" s="570"/>
      <c r="Y1" s="570"/>
      <c r="Z1" s="570"/>
      <c r="AA1" s="570"/>
      <c r="AB1" s="570"/>
      <c r="AC1" s="570"/>
      <c r="AD1" s="570"/>
      <c r="AE1" s="570"/>
      <c r="AF1" s="570"/>
      <c r="AG1" s="571"/>
      <c r="AH1" s="570" t="s">
        <v>56</v>
      </c>
      <c r="AI1" s="570"/>
      <c r="AJ1" s="570"/>
      <c r="AK1" s="571"/>
    </row>
    <row r="2" spans="1:37" ht="15" customHeight="1">
      <c r="A2" s="321"/>
      <c r="C2" s="322"/>
      <c r="AH2" s="323"/>
      <c r="AK2" s="324"/>
    </row>
    <row r="3" spans="1:37" ht="15" customHeight="1">
      <c r="A3" s="325"/>
      <c r="B3" s="319" t="s">
        <v>142</v>
      </c>
      <c r="C3" s="326"/>
      <c r="E3" s="320" t="s">
        <v>124</v>
      </c>
      <c r="V3" s="572"/>
      <c r="W3" s="572"/>
      <c r="X3" s="572"/>
      <c r="Y3" s="572"/>
      <c r="Z3" s="572"/>
      <c r="AA3" s="572"/>
      <c r="AB3" s="572"/>
      <c r="AC3" s="572"/>
      <c r="AH3" s="327"/>
      <c r="AK3" s="328"/>
    </row>
    <row r="4" spans="1:37" ht="15" customHeight="1">
      <c r="A4" s="325"/>
      <c r="B4" s="319" t="s">
        <v>50</v>
      </c>
      <c r="C4" s="326"/>
      <c r="AH4" s="327"/>
      <c r="AK4" s="328"/>
    </row>
    <row r="5" spans="1:37" ht="15" customHeight="1">
      <c r="A5" s="325"/>
      <c r="C5" s="326"/>
      <c r="AH5" s="327"/>
      <c r="AK5" s="328"/>
    </row>
    <row r="6" spans="1:37" ht="15" customHeight="1">
      <c r="A6" s="325"/>
      <c r="C6" s="326"/>
      <c r="AH6" s="327"/>
      <c r="AK6" s="328"/>
    </row>
    <row r="7" spans="1:37" ht="15" customHeight="1">
      <c r="A7" s="325"/>
      <c r="C7" s="326"/>
      <c r="AH7" s="327"/>
      <c r="AK7" s="328"/>
    </row>
    <row r="8" spans="1:37" ht="15" customHeight="1">
      <c r="A8" s="325"/>
      <c r="C8" s="326"/>
      <c r="AH8" s="327"/>
      <c r="AK8" s="328"/>
    </row>
    <row r="9" spans="1:37" ht="15" customHeight="1">
      <c r="A9" s="325"/>
      <c r="C9" s="326"/>
      <c r="AH9" s="327"/>
      <c r="AK9" s="328"/>
    </row>
    <row r="10" spans="1:37" ht="15" customHeight="1">
      <c r="A10" s="325"/>
      <c r="C10" s="326"/>
      <c r="AH10" s="327"/>
      <c r="AK10" s="328"/>
    </row>
    <row r="11" spans="1:37" ht="15" customHeight="1">
      <c r="A11" s="325"/>
      <c r="C11" s="326"/>
      <c r="AH11" s="327"/>
      <c r="AK11" s="328"/>
    </row>
    <row r="12" spans="1:37" ht="15" customHeight="1">
      <c r="A12" s="325"/>
      <c r="C12" s="326"/>
      <c r="AH12" s="327"/>
      <c r="AK12" s="328"/>
    </row>
    <row r="13" spans="1:37" ht="15" customHeight="1">
      <c r="A13" s="325"/>
      <c r="C13" s="326"/>
      <c r="AH13" s="327"/>
      <c r="AK13" s="328"/>
    </row>
    <row r="14" spans="1:37" ht="15" customHeight="1">
      <c r="A14" s="325"/>
      <c r="B14" s="329"/>
      <c r="C14" s="329"/>
      <c r="D14" s="327"/>
      <c r="E14" s="330"/>
      <c r="F14" s="331"/>
      <c r="G14" s="331"/>
      <c r="H14" s="331"/>
      <c r="AA14" s="331"/>
      <c r="AB14" s="331"/>
      <c r="AC14" s="331"/>
      <c r="AD14" s="331"/>
      <c r="AE14" s="331"/>
      <c r="AF14" s="331"/>
      <c r="AG14" s="328"/>
      <c r="AH14" s="331"/>
      <c r="AI14" s="131"/>
      <c r="AJ14" s="329"/>
      <c r="AK14" s="328"/>
    </row>
    <row r="15" spans="1:37" ht="15" customHeight="1">
      <c r="A15" s="325"/>
      <c r="B15" s="332" t="s">
        <v>177</v>
      </c>
      <c r="C15" s="329"/>
      <c r="D15" s="327"/>
      <c r="E15" s="330"/>
      <c r="F15" s="331" t="s">
        <v>8</v>
      </c>
      <c r="G15" s="475">
        <v>0.7</v>
      </c>
      <c r="H15" s="475"/>
      <c r="I15" s="475"/>
      <c r="J15" s="329" t="s">
        <v>58</v>
      </c>
      <c r="K15" s="475">
        <v>0.15</v>
      </c>
      <c r="L15" s="475"/>
      <c r="M15" s="475"/>
      <c r="N15" s="329" t="s">
        <v>4</v>
      </c>
      <c r="O15" s="329" t="s">
        <v>62</v>
      </c>
      <c r="P15" s="331" t="s">
        <v>8</v>
      </c>
      <c r="Q15" s="475">
        <v>0.15</v>
      </c>
      <c r="R15" s="475"/>
      <c r="S15" s="475"/>
      <c r="T15" s="329" t="s">
        <v>58</v>
      </c>
      <c r="U15" s="475">
        <v>0.2</v>
      </c>
      <c r="V15" s="475"/>
      <c r="W15" s="475"/>
      <c r="X15" s="128" t="s">
        <v>58</v>
      </c>
      <c r="Y15" s="473">
        <v>2</v>
      </c>
      <c r="Z15" s="473"/>
      <c r="AA15" s="473"/>
      <c r="AB15" s="130" t="s">
        <v>4</v>
      </c>
      <c r="AC15" s="331"/>
      <c r="AD15" s="331"/>
      <c r="AE15" s="331"/>
      <c r="AF15" s="331" t="s">
        <v>12</v>
      </c>
      <c r="AG15" s="328"/>
      <c r="AH15" s="331"/>
      <c r="AI15" s="131">
        <f>ROUND((G15*K15)+(Q15*U15*Y15),3)</f>
        <v>0.16500000000000001</v>
      </c>
      <c r="AJ15" s="329" t="s">
        <v>65</v>
      </c>
      <c r="AK15" s="328"/>
    </row>
    <row r="16" spans="1:37" ht="15" customHeight="1">
      <c r="A16" s="325"/>
      <c r="B16" s="329" t="s">
        <v>173</v>
      </c>
      <c r="C16" s="329"/>
      <c r="D16" s="327"/>
      <c r="E16" s="330"/>
      <c r="F16" s="329"/>
      <c r="G16" s="331"/>
      <c r="H16" s="331"/>
      <c r="I16" s="331"/>
      <c r="J16" s="331"/>
      <c r="K16" s="329"/>
      <c r="L16" s="130"/>
      <c r="M16" s="130"/>
      <c r="AB16" s="331"/>
      <c r="AC16" s="331"/>
      <c r="AD16" s="331"/>
      <c r="AE16" s="331"/>
      <c r="AG16" s="328"/>
      <c r="AH16" s="331"/>
      <c r="AK16" s="328"/>
    </row>
    <row r="17" spans="1:37" ht="15" customHeight="1">
      <c r="A17" s="325"/>
      <c r="B17" s="329"/>
      <c r="C17" s="329"/>
      <c r="D17" s="327"/>
      <c r="E17" s="132"/>
      <c r="F17" s="331"/>
      <c r="G17" s="331"/>
      <c r="H17" s="331"/>
      <c r="I17" s="331"/>
      <c r="S17" s="331"/>
      <c r="T17" s="331"/>
      <c r="U17" s="331"/>
      <c r="V17" s="331"/>
      <c r="W17" s="331"/>
      <c r="X17" s="331"/>
      <c r="Y17" s="331"/>
      <c r="Z17" s="331"/>
      <c r="AA17" s="331"/>
      <c r="AB17" s="331"/>
      <c r="AC17" s="331"/>
      <c r="AD17" s="331"/>
      <c r="AE17" s="331"/>
      <c r="AF17" s="331"/>
      <c r="AG17" s="328"/>
      <c r="AH17" s="331"/>
      <c r="AI17" s="331"/>
      <c r="AJ17" s="331"/>
      <c r="AK17" s="328"/>
    </row>
    <row r="18" spans="1:37" ht="15" customHeight="1">
      <c r="A18" s="325"/>
      <c r="B18" s="329" t="s">
        <v>137</v>
      </c>
      <c r="C18" s="329"/>
      <c r="D18" s="327"/>
      <c r="E18" s="132"/>
      <c r="F18" s="331" t="s">
        <v>141</v>
      </c>
      <c r="G18" s="331"/>
      <c r="H18" s="331"/>
      <c r="I18" s="331"/>
      <c r="J18" s="331" t="s">
        <v>8</v>
      </c>
      <c r="K18" s="573">
        <v>0.35</v>
      </c>
      <c r="L18" s="573"/>
      <c r="M18" s="329" t="s">
        <v>58</v>
      </c>
      <c r="N18" s="473">
        <v>2</v>
      </c>
      <c r="O18" s="473"/>
      <c r="P18" s="329" t="s">
        <v>4</v>
      </c>
      <c r="Q18" s="329" t="s">
        <v>62</v>
      </c>
      <c r="R18" s="331" t="s">
        <v>8</v>
      </c>
      <c r="S18" s="472">
        <v>0.2</v>
      </c>
      <c r="T18" s="472"/>
      <c r="U18" s="472"/>
      <c r="V18" s="128" t="s">
        <v>58</v>
      </c>
      <c r="W18" s="473">
        <v>2</v>
      </c>
      <c r="X18" s="473"/>
      <c r="Y18" s="473"/>
      <c r="Z18" s="329" t="s">
        <v>4</v>
      </c>
      <c r="AA18" s="331"/>
      <c r="AB18" s="331"/>
      <c r="AC18" s="331"/>
      <c r="AD18" s="331"/>
      <c r="AE18" s="331"/>
      <c r="AF18" s="333" t="s">
        <v>12</v>
      </c>
      <c r="AG18" s="328"/>
      <c r="AH18" s="331"/>
      <c r="AI18" s="131">
        <f>(K18*N18)+(S18*W18)</f>
        <v>1.1000000000000001</v>
      </c>
      <c r="AJ18" s="329" t="s">
        <v>63</v>
      </c>
      <c r="AK18" s="328"/>
    </row>
    <row r="19" spans="1:37" ht="15" customHeight="1">
      <c r="A19" s="325"/>
      <c r="B19" s="329" t="s">
        <v>61</v>
      </c>
      <c r="C19" s="329"/>
      <c r="D19" s="327"/>
      <c r="E19" s="132"/>
      <c r="F19" s="331"/>
      <c r="G19" s="331"/>
      <c r="H19" s="331"/>
      <c r="I19" s="331"/>
      <c r="J19" s="331"/>
      <c r="K19" s="573"/>
      <c r="L19" s="573"/>
      <c r="M19" s="329"/>
      <c r="N19" s="573"/>
      <c r="O19" s="573"/>
      <c r="P19" s="329"/>
      <c r="Q19" s="329"/>
      <c r="R19" s="331"/>
      <c r="S19" s="472"/>
      <c r="T19" s="472"/>
      <c r="U19" s="472"/>
      <c r="V19" s="128"/>
      <c r="W19" s="476"/>
      <c r="X19" s="476"/>
      <c r="Y19" s="476"/>
      <c r="Z19" s="329"/>
      <c r="AA19" s="331"/>
      <c r="AB19" s="331"/>
      <c r="AC19" s="331"/>
      <c r="AD19" s="331"/>
      <c r="AE19" s="331"/>
      <c r="AF19" s="333"/>
      <c r="AG19" s="328"/>
      <c r="AH19" s="333"/>
      <c r="AK19" s="328"/>
    </row>
    <row r="20" spans="1:37" ht="15" customHeight="1">
      <c r="A20" s="325"/>
      <c r="B20" s="329"/>
      <c r="C20" s="329"/>
      <c r="D20" s="327"/>
      <c r="E20" s="331"/>
      <c r="F20" s="331"/>
      <c r="G20" s="331"/>
      <c r="H20" s="331"/>
      <c r="I20" s="331"/>
      <c r="J20" s="331"/>
      <c r="K20" s="331"/>
      <c r="L20" s="331"/>
      <c r="M20" s="331"/>
      <c r="N20" s="331"/>
      <c r="O20" s="331"/>
      <c r="P20" s="331"/>
      <c r="Q20" s="331"/>
      <c r="R20" s="331"/>
      <c r="S20" s="331"/>
      <c r="T20" s="331"/>
      <c r="U20" s="331"/>
      <c r="V20" s="331"/>
      <c r="W20" s="331"/>
      <c r="X20" s="331"/>
      <c r="Y20" s="331"/>
      <c r="Z20" s="331"/>
      <c r="AA20" s="331"/>
      <c r="AB20" s="331"/>
      <c r="AC20" s="331"/>
      <c r="AD20" s="331"/>
      <c r="AE20" s="331"/>
      <c r="AF20" s="331"/>
      <c r="AG20" s="328"/>
      <c r="AH20" s="331"/>
      <c r="AI20" s="131"/>
      <c r="AJ20" s="329"/>
      <c r="AK20" s="328"/>
    </row>
    <row r="21" spans="1:37" ht="15" customHeight="1">
      <c r="A21" s="325"/>
      <c r="B21" s="329"/>
      <c r="C21" s="329"/>
      <c r="D21" s="327"/>
      <c r="E21" s="331"/>
      <c r="F21" s="331"/>
      <c r="G21" s="331"/>
      <c r="H21" s="331"/>
      <c r="I21" s="331"/>
      <c r="U21" s="331"/>
      <c r="V21" s="331"/>
      <c r="W21" s="331"/>
      <c r="X21" s="331"/>
      <c r="Y21" s="331"/>
      <c r="Z21" s="331"/>
      <c r="AA21" s="331"/>
      <c r="AB21" s="331"/>
      <c r="AC21" s="331"/>
      <c r="AD21" s="331"/>
      <c r="AE21" s="331"/>
      <c r="AF21" s="331"/>
      <c r="AG21" s="328"/>
      <c r="AH21" s="331"/>
      <c r="AI21" s="131"/>
      <c r="AJ21" s="329"/>
      <c r="AK21" s="328"/>
    </row>
    <row r="22" spans="1:37" ht="15" customHeight="1">
      <c r="A22" s="325"/>
      <c r="B22" s="329" t="s">
        <v>150</v>
      </c>
      <c r="C22" s="329"/>
      <c r="D22" s="325"/>
      <c r="E22" s="334"/>
      <c r="F22" s="572">
        <v>0.7</v>
      </c>
      <c r="G22" s="572"/>
      <c r="H22" s="572"/>
      <c r="I22" s="329" t="s">
        <v>58</v>
      </c>
      <c r="J22" s="477">
        <v>1</v>
      </c>
      <c r="K22" s="477"/>
      <c r="L22" s="477"/>
      <c r="M22" s="477"/>
      <c r="N22" s="329"/>
      <c r="O22" s="329"/>
      <c r="P22" s="329"/>
      <c r="Q22" s="329"/>
      <c r="R22" s="329"/>
      <c r="S22" s="329"/>
      <c r="T22" s="329"/>
      <c r="U22" s="329"/>
      <c r="V22" s="329"/>
      <c r="W22" s="329"/>
      <c r="X22" s="329"/>
      <c r="Y22" s="329"/>
      <c r="Z22" s="329"/>
      <c r="AA22" s="329"/>
      <c r="AB22" s="329"/>
      <c r="AC22" s="329"/>
      <c r="AD22" s="329"/>
      <c r="AE22" s="329"/>
      <c r="AF22" s="329" t="s">
        <v>12</v>
      </c>
      <c r="AG22" s="326"/>
      <c r="AH22" s="329"/>
      <c r="AI22" s="131">
        <f>F22*J22</f>
        <v>0.7</v>
      </c>
      <c r="AJ22" s="329" t="s">
        <v>63</v>
      </c>
      <c r="AK22" s="328"/>
    </row>
    <row r="23" spans="1:37" ht="15" customHeight="1">
      <c r="A23" s="325"/>
      <c r="B23" s="329"/>
      <c r="C23" s="329"/>
      <c r="D23" s="325"/>
      <c r="E23" s="329"/>
      <c r="F23" s="331"/>
      <c r="G23" s="331"/>
      <c r="H23" s="331"/>
      <c r="I23" s="331"/>
      <c r="J23" s="331"/>
      <c r="K23" s="331"/>
      <c r="L23" s="331"/>
      <c r="M23" s="331"/>
      <c r="N23" s="331"/>
      <c r="O23" s="331"/>
      <c r="P23" s="331"/>
      <c r="Q23" s="331"/>
      <c r="R23" s="331"/>
      <c r="S23" s="331"/>
      <c r="T23" s="331"/>
      <c r="U23" s="331"/>
      <c r="V23" s="331"/>
      <c r="W23" s="331"/>
      <c r="X23" s="331"/>
      <c r="Y23" s="331"/>
      <c r="Z23" s="331"/>
      <c r="AA23" s="331"/>
      <c r="AB23" s="331"/>
      <c r="AC23" s="331"/>
      <c r="AD23" s="331"/>
      <c r="AE23" s="331"/>
      <c r="AF23" s="331"/>
      <c r="AG23" s="328"/>
      <c r="AH23" s="331"/>
      <c r="AI23" s="131"/>
      <c r="AJ23" s="329"/>
      <c r="AK23" s="328"/>
    </row>
    <row r="24" spans="1:37" ht="15" customHeight="1">
      <c r="A24" s="325"/>
      <c r="B24" s="329"/>
      <c r="C24" s="329"/>
      <c r="D24" s="325"/>
      <c r="E24" s="329"/>
      <c r="F24" s="136"/>
      <c r="G24" s="329"/>
      <c r="H24" s="329"/>
      <c r="I24" s="329"/>
      <c r="J24" s="136"/>
      <c r="K24" s="329"/>
      <c r="L24" s="329"/>
      <c r="M24" s="329"/>
      <c r="N24" s="329"/>
      <c r="O24" s="329"/>
      <c r="P24" s="329"/>
      <c r="Q24" s="329"/>
      <c r="R24" s="329"/>
      <c r="S24" s="329"/>
      <c r="T24" s="329"/>
      <c r="U24" s="329"/>
      <c r="V24" s="329"/>
      <c r="W24" s="329"/>
      <c r="X24" s="329"/>
      <c r="Y24" s="329"/>
      <c r="Z24" s="329"/>
      <c r="AA24" s="329"/>
      <c r="AB24" s="329"/>
      <c r="AC24" s="329"/>
      <c r="AD24" s="329"/>
      <c r="AE24" s="329"/>
      <c r="AF24" s="329"/>
      <c r="AG24" s="326"/>
      <c r="AH24" s="329"/>
      <c r="AI24" s="131"/>
      <c r="AJ24" s="329"/>
      <c r="AK24" s="328"/>
    </row>
    <row r="25" spans="1:37" ht="15" customHeight="1">
      <c r="A25" s="325"/>
      <c r="B25" s="329"/>
      <c r="C25" s="329"/>
      <c r="D25" s="335"/>
      <c r="E25" s="336"/>
      <c r="F25" s="136"/>
      <c r="G25" s="332"/>
      <c r="H25" s="329"/>
      <c r="I25" s="329"/>
      <c r="J25" s="136"/>
      <c r="K25" s="329"/>
      <c r="L25" s="329"/>
      <c r="M25" s="329"/>
      <c r="N25" s="329"/>
      <c r="O25" s="329"/>
      <c r="P25" s="329"/>
      <c r="Q25" s="329"/>
      <c r="R25" s="329"/>
      <c r="S25" s="329"/>
      <c r="T25" s="329"/>
      <c r="U25" s="329"/>
      <c r="V25" s="329"/>
      <c r="W25" s="329"/>
      <c r="X25" s="329"/>
      <c r="Y25" s="329"/>
      <c r="Z25" s="329"/>
      <c r="AA25" s="329"/>
      <c r="AB25" s="329"/>
      <c r="AC25" s="329"/>
      <c r="AD25" s="329"/>
      <c r="AE25" s="329"/>
      <c r="AF25" s="329"/>
      <c r="AG25" s="326"/>
      <c r="AH25" s="329"/>
      <c r="AI25" s="131"/>
      <c r="AJ25" s="329"/>
      <c r="AK25" s="328"/>
    </row>
    <row r="26" spans="1:37" ht="15" customHeight="1">
      <c r="A26" s="325"/>
      <c r="B26" s="329" t="s">
        <v>53</v>
      </c>
      <c r="C26" s="329"/>
      <c r="D26" s="325"/>
      <c r="E26" s="329"/>
      <c r="F26" s="479">
        <f>AI15</f>
        <v>0.16500000000000001</v>
      </c>
      <c r="G26" s="573"/>
      <c r="H26" s="573"/>
      <c r="I26" s="331" t="s">
        <v>58</v>
      </c>
      <c r="J26" s="480">
        <v>8.3333333333333329E-2</v>
      </c>
      <c r="K26" s="480"/>
      <c r="L26" s="480"/>
      <c r="M26" s="331"/>
      <c r="N26" s="331"/>
      <c r="O26" s="331"/>
      <c r="P26" s="331"/>
      <c r="Q26" s="331"/>
      <c r="R26" s="331"/>
      <c r="S26" s="331"/>
      <c r="T26" s="331"/>
      <c r="U26" s="331"/>
      <c r="V26" s="331"/>
      <c r="W26" s="331"/>
      <c r="X26" s="331"/>
      <c r="Y26" s="331"/>
      <c r="Z26" s="331"/>
      <c r="AA26" s="331"/>
      <c r="AB26" s="331"/>
      <c r="AC26" s="331"/>
      <c r="AD26" s="331"/>
      <c r="AE26" s="331"/>
      <c r="AF26" s="331" t="s">
        <v>12</v>
      </c>
      <c r="AG26" s="328"/>
      <c r="AH26" s="331"/>
      <c r="AI26" s="131">
        <f>ROUNDDOWN(F26*J26,3)</f>
        <v>1.2999999999999999E-2</v>
      </c>
      <c r="AJ26" s="329" t="s">
        <v>63</v>
      </c>
      <c r="AK26" s="328"/>
    </row>
    <row r="27" spans="1:37" ht="15" customHeight="1">
      <c r="A27" s="325"/>
      <c r="B27" s="329" t="s">
        <v>168</v>
      </c>
      <c r="C27" s="329"/>
      <c r="D27" s="325"/>
      <c r="E27" s="329"/>
      <c r="F27" s="136"/>
      <c r="G27" s="329"/>
      <c r="H27" s="329"/>
      <c r="I27" s="329"/>
      <c r="J27" s="136"/>
      <c r="K27" s="136"/>
      <c r="L27" s="136"/>
      <c r="M27" s="329"/>
      <c r="N27" s="329"/>
      <c r="O27" s="329"/>
      <c r="P27" s="329"/>
      <c r="Q27" s="329"/>
      <c r="R27" s="329"/>
      <c r="S27" s="329"/>
      <c r="T27" s="329"/>
      <c r="U27" s="329"/>
      <c r="V27" s="329"/>
      <c r="W27" s="329"/>
      <c r="X27" s="329"/>
      <c r="Y27" s="329"/>
      <c r="Z27" s="329"/>
      <c r="AA27" s="329"/>
      <c r="AB27" s="329"/>
      <c r="AC27" s="329"/>
      <c r="AD27" s="329"/>
      <c r="AE27" s="329"/>
      <c r="AF27" s="329"/>
      <c r="AG27" s="326"/>
      <c r="AH27" s="329"/>
      <c r="AI27" s="131"/>
      <c r="AJ27" s="329"/>
      <c r="AK27" s="328"/>
    </row>
    <row r="28" spans="1:37" ht="15" customHeight="1">
      <c r="A28" s="325"/>
      <c r="B28" s="329"/>
      <c r="C28" s="329"/>
      <c r="D28" s="325"/>
      <c r="E28" s="329"/>
      <c r="F28" s="136"/>
      <c r="G28" s="329"/>
      <c r="H28" s="329"/>
      <c r="I28" s="329"/>
      <c r="J28" s="136"/>
      <c r="K28" s="136"/>
      <c r="L28" s="136"/>
      <c r="M28" s="329"/>
      <c r="N28" s="329"/>
      <c r="O28" s="329"/>
      <c r="P28" s="329"/>
      <c r="Q28" s="329"/>
      <c r="R28" s="329"/>
      <c r="S28" s="329"/>
      <c r="T28" s="329"/>
      <c r="U28" s="329"/>
      <c r="V28" s="329"/>
      <c r="W28" s="329"/>
      <c r="X28" s="329"/>
      <c r="Y28" s="329"/>
      <c r="Z28" s="329"/>
      <c r="AA28" s="329"/>
      <c r="AB28" s="329"/>
      <c r="AC28" s="329"/>
      <c r="AD28" s="329"/>
      <c r="AE28" s="329"/>
      <c r="AF28" s="329"/>
      <c r="AG28" s="326"/>
      <c r="AH28" s="329"/>
      <c r="AI28" s="131"/>
      <c r="AJ28" s="329"/>
      <c r="AK28" s="328"/>
    </row>
    <row r="29" spans="1:37" ht="15" customHeight="1">
      <c r="A29" s="325"/>
      <c r="B29" s="329"/>
      <c r="C29" s="329"/>
      <c r="D29" s="325"/>
      <c r="E29" s="330"/>
      <c r="F29" s="331"/>
      <c r="G29" s="331"/>
      <c r="H29" s="331"/>
      <c r="I29" s="331"/>
      <c r="J29" s="331"/>
      <c r="K29" s="331"/>
      <c r="L29" s="331"/>
      <c r="M29" s="140"/>
      <c r="N29" s="140"/>
      <c r="O29" s="140"/>
      <c r="P29" s="331"/>
      <c r="Q29" s="331"/>
      <c r="R29" s="331"/>
      <c r="S29" s="331"/>
      <c r="T29" s="331"/>
      <c r="U29" s="331"/>
      <c r="V29" s="331"/>
      <c r="W29" s="331"/>
      <c r="X29" s="331"/>
      <c r="Y29" s="331"/>
      <c r="Z29" s="331"/>
      <c r="AA29" s="331"/>
      <c r="AB29" s="331"/>
      <c r="AC29" s="331"/>
      <c r="AD29" s="331"/>
      <c r="AE29" s="331"/>
      <c r="AF29" s="331"/>
      <c r="AG29" s="328"/>
      <c r="AH29" s="331"/>
      <c r="AI29" s="131"/>
      <c r="AJ29" s="329"/>
      <c r="AK29" s="328"/>
    </row>
    <row r="30" spans="1:37" ht="15" customHeight="1">
      <c r="A30" s="325"/>
      <c r="B30" s="329" t="s">
        <v>49</v>
      </c>
      <c r="C30" s="329"/>
      <c r="D30" s="325"/>
      <c r="E30" s="329" t="s">
        <v>72</v>
      </c>
      <c r="F30" s="475">
        <v>0.15</v>
      </c>
      <c r="G30" s="475"/>
      <c r="H30" s="475"/>
      <c r="I30" s="329" t="s">
        <v>62</v>
      </c>
      <c r="J30" s="475">
        <v>0.2</v>
      </c>
      <c r="K30" s="475"/>
      <c r="L30" s="475"/>
      <c r="M30" s="329" t="s">
        <v>4</v>
      </c>
      <c r="N30" s="148" t="s">
        <v>58</v>
      </c>
      <c r="O30" s="481">
        <v>2</v>
      </c>
      <c r="P30" s="481"/>
      <c r="Q30" s="481"/>
      <c r="R30" s="329" t="s">
        <v>62</v>
      </c>
      <c r="S30" s="475">
        <v>0.4</v>
      </c>
      <c r="T30" s="475"/>
      <c r="U30" s="475"/>
      <c r="V30" s="147" t="s">
        <v>60</v>
      </c>
      <c r="W30" s="331" t="s">
        <v>58</v>
      </c>
      <c r="X30" s="478">
        <v>0.16666666666666666</v>
      </c>
      <c r="Y30" s="478"/>
      <c r="Z30" s="478"/>
      <c r="AD30" s="331"/>
      <c r="AE30" s="331"/>
      <c r="AF30" s="331" t="s">
        <v>12</v>
      </c>
      <c r="AG30" s="328"/>
      <c r="AH30" s="331"/>
      <c r="AI30" s="131">
        <f>ROUND(((F30+J30)*O30+S30)*X30,3)</f>
        <v>0.183</v>
      </c>
      <c r="AJ30" s="329" t="s">
        <v>11</v>
      </c>
      <c r="AK30" s="328"/>
    </row>
    <row r="31" spans="1:37" ht="15" customHeight="1">
      <c r="A31" s="325"/>
      <c r="B31" s="329" t="s">
        <v>179</v>
      </c>
      <c r="C31" s="329"/>
      <c r="D31" s="327"/>
      <c r="E31" s="330"/>
      <c r="F31" s="331"/>
      <c r="G31" s="331"/>
      <c r="H31" s="331"/>
      <c r="I31" s="331"/>
      <c r="J31" s="331"/>
      <c r="K31" s="331"/>
      <c r="L31" s="331"/>
      <c r="M31" s="331"/>
      <c r="N31" s="331"/>
      <c r="O31" s="331"/>
      <c r="P31" s="331"/>
      <c r="Q31" s="331"/>
      <c r="R31" s="331"/>
      <c r="S31" s="331"/>
      <c r="T31" s="331"/>
      <c r="U31" s="331"/>
      <c r="V31" s="331"/>
      <c r="W31" s="331"/>
      <c r="X31" s="331"/>
      <c r="Y31" s="331"/>
      <c r="Z31" s="331"/>
      <c r="AA31" s="331"/>
      <c r="AG31" s="337"/>
      <c r="AH31" s="333"/>
      <c r="AK31" s="328"/>
    </row>
    <row r="32" spans="1:37" ht="15" customHeight="1">
      <c r="A32" s="325"/>
      <c r="B32" s="329"/>
      <c r="C32" s="329"/>
      <c r="D32" s="327"/>
      <c r="E32" s="330"/>
      <c r="F32" s="331"/>
      <c r="G32" s="331"/>
      <c r="H32" s="331"/>
      <c r="I32" s="331"/>
      <c r="J32" s="331"/>
      <c r="K32" s="331"/>
      <c r="L32" s="331"/>
      <c r="M32" s="331"/>
      <c r="N32" s="331"/>
      <c r="O32" s="331"/>
      <c r="P32" s="331"/>
      <c r="Q32" s="331"/>
      <c r="R32" s="331"/>
      <c r="S32" s="331"/>
      <c r="T32" s="331"/>
      <c r="U32" s="331"/>
      <c r="V32" s="331"/>
      <c r="W32" s="331"/>
      <c r="X32" s="331"/>
      <c r="Y32" s="331"/>
      <c r="Z32" s="331"/>
      <c r="AA32" s="331"/>
      <c r="AG32" s="337"/>
      <c r="AH32" s="333"/>
      <c r="AK32" s="328"/>
    </row>
    <row r="33" spans="1:37" ht="15" customHeight="1">
      <c r="A33" s="325"/>
      <c r="B33" s="332"/>
      <c r="C33" s="329"/>
      <c r="D33" s="327"/>
      <c r="E33" s="331"/>
      <c r="F33" s="331"/>
      <c r="G33" s="178"/>
      <c r="H33" s="178"/>
      <c r="I33" s="178"/>
      <c r="J33" s="329"/>
      <c r="K33" s="178"/>
      <c r="L33" s="178"/>
      <c r="M33" s="178"/>
      <c r="N33" s="329"/>
      <c r="O33" s="329"/>
      <c r="P33" s="331"/>
      <c r="Q33" s="475"/>
      <c r="R33" s="475"/>
      <c r="S33" s="475"/>
      <c r="T33" s="329"/>
      <c r="U33" s="475"/>
      <c r="V33" s="475"/>
      <c r="W33" s="475"/>
      <c r="X33" s="128"/>
      <c r="Y33" s="473"/>
      <c r="Z33" s="473"/>
      <c r="AA33" s="473"/>
      <c r="AB33" s="130"/>
      <c r="AC33" s="331"/>
      <c r="AD33" s="331"/>
      <c r="AE33" s="331"/>
      <c r="AF33" s="331"/>
      <c r="AG33" s="328"/>
      <c r="AH33" s="331"/>
      <c r="AI33" s="131"/>
      <c r="AJ33" s="329"/>
      <c r="AK33" s="328"/>
    </row>
    <row r="34" spans="1:37" ht="15" customHeight="1">
      <c r="A34" s="325"/>
      <c r="B34" s="329"/>
      <c r="C34" s="329"/>
      <c r="D34" s="327"/>
      <c r="E34" s="330"/>
      <c r="F34" s="331"/>
      <c r="G34" s="331"/>
      <c r="H34" s="331"/>
      <c r="I34" s="331"/>
      <c r="J34" s="331"/>
      <c r="K34" s="331"/>
      <c r="L34" s="331"/>
      <c r="M34" s="331"/>
      <c r="N34" s="331"/>
      <c r="O34" s="331"/>
      <c r="P34" s="331"/>
      <c r="Q34" s="331"/>
      <c r="R34" s="331"/>
      <c r="S34" s="331"/>
      <c r="T34" s="331"/>
      <c r="U34" s="331"/>
      <c r="V34" s="331"/>
      <c r="W34" s="331"/>
      <c r="X34" s="331"/>
      <c r="Y34" s="331"/>
      <c r="Z34" s="331"/>
      <c r="AA34" s="331"/>
      <c r="AG34" s="337"/>
      <c r="AH34" s="333"/>
      <c r="AK34" s="328"/>
    </row>
    <row r="35" spans="1:37" ht="15" customHeight="1">
      <c r="A35" s="325"/>
      <c r="B35" s="329"/>
      <c r="C35" s="329"/>
      <c r="D35" s="327"/>
      <c r="E35" s="330"/>
      <c r="F35" s="331"/>
      <c r="G35" s="331"/>
      <c r="H35" s="331"/>
      <c r="I35" s="331"/>
      <c r="J35" s="331"/>
      <c r="K35" s="331"/>
      <c r="L35" s="331"/>
      <c r="M35" s="331"/>
      <c r="N35" s="331"/>
      <c r="O35" s="331"/>
      <c r="P35" s="331"/>
      <c r="Q35" s="331"/>
      <c r="R35" s="331"/>
      <c r="S35" s="331"/>
      <c r="T35" s="331"/>
      <c r="U35" s="331"/>
      <c r="V35" s="331"/>
      <c r="W35" s="331"/>
      <c r="X35" s="331"/>
      <c r="Y35" s="331"/>
      <c r="Z35" s="331"/>
      <c r="AA35" s="331"/>
      <c r="AG35" s="337"/>
      <c r="AH35" s="333"/>
      <c r="AK35" s="328"/>
    </row>
    <row r="36" spans="1:37" ht="15" customHeight="1">
      <c r="A36" s="325"/>
      <c r="B36" s="329"/>
      <c r="C36" s="329"/>
      <c r="D36" s="327"/>
      <c r="E36" s="330"/>
      <c r="F36" s="331"/>
      <c r="G36" s="331"/>
      <c r="H36" s="331"/>
      <c r="I36" s="331"/>
      <c r="J36" s="331"/>
      <c r="K36" s="331"/>
      <c r="L36" s="331"/>
      <c r="M36" s="331"/>
      <c r="N36" s="331"/>
      <c r="O36" s="331"/>
      <c r="P36" s="331"/>
      <c r="Q36" s="331"/>
      <c r="R36" s="331"/>
      <c r="S36" s="331"/>
      <c r="T36" s="331"/>
      <c r="U36" s="331"/>
      <c r="V36" s="331"/>
      <c r="W36" s="331"/>
      <c r="X36" s="331"/>
      <c r="Y36" s="331"/>
      <c r="Z36" s="331"/>
      <c r="AA36" s="331"/>
      <c r="AG36" s="337"/>
      <c r="AH36" s="333"/>
      <c r="AK36" s="328"/>
    </row>
    <row r="37" spans="1:37" ht="15" customHeight="1">
      <c r="A37" s="325"/>
      <c r="B37" s="329"/>
      <c r="C37" s="329"/>
      <c r="D37" s="327"/>
      <c r="E37" s="330"/>
      <c r="F37" s="331"/>
      <c r="G37" s="331"/>
      <c r="H37" s="331"/>
      <c r="I37" s="331"/>
      <c r="J37" s="331"/>
      <c r="K37" s="331"/>
      <c r="L37" s="331"/>
      <c r="M37" s="331"/>
      <c r="N37" s="331"/>
      <c r="O37" s="331"/>
      <c r="P37" s="331"/>
      <c r="Q37" s="331"/>
      <c r="R37" s="331"/>
      <c r="S37" s="331"/>
      <c r="T37" s="331"/>
      <c r="U37" s="331"/>
      <c r="V37" s="331"/>
      <c r="W37" s="331"/>
      <c r="X37" s="331"/>
      <c r="Y37" s="331"/>
      <c r="Z37" s="331"/>
      <c r="AA37" s="331"/>
      <c r="AG37" s="337"/>
      <c r="AH37" s="333"/>
      <c r="AK37" s="328"/>
    </row>
    <row r="38" spans="1:37" ht="15" customHeight="1">
      <c r="A38" s="325"/>
      <c r="B38" s="329"/>
      <c r="C38" s="329"/>
      <c r="D38" s="327"/>
      <c r="E38" s="330"/>
      <c r="F38" s="331"/>
      <c r="G38" s="331"/>
      <c r="H38" s="331"/>
      <c r="I38" s="331"/>
      <c r="J38" s="331"/>
      <c r="K38" s="331"/>
      <c r="L38" s="331"/>
      <c r="M38" s="331"/>
      <c r="N38" s="331"/>
      <c r="O38" s="331"/>
      <c r="P38" s="331"/>
      <c r="Q38" s="331"/>
      <c r="R38" s="331"/>
      <c r="S38" s="331"/>
      <c r="T38" s="331"/>
      <c r="U38" s="331"/>
      <c r="V38" s="331"/>
      <c r="W38" s="331"/>
      <c r="X38" s="331"/>
      <c r="Y38" s="331"/>
      <c r="Z38" s="331"/>
      <c r="AA38" s="331"/>
      <c r="AG38" s="337"/>
      <c r="AH38" s="333"/>
      <c r="AK38" s="328"/>
    </row>
    <row r="39" spans="1:37" ht="15" customHeight="1">
      <c r="A39" s="325"/>
      <c r="B39" s="329"/>
      <c r="C39" s="329"/>
      <c r="D39" s="327"/>
      <c r="E39" s="330"/>
      <c r="F39" s="331"/>
      <c r="G39" s="331"/>
      <c r="H39" s="331"/>
      <c r="I39" s="331"/>
      <c r="J39" s="331"/>
      <c r="K39" s="331"/>
      <c r="L39" s="331"/>
      <c r="M39" s="331"/>
      <c r="N39" s="331"/>
      <c r="O39" s="331"/>
      <c r="P39" s="331"/>
      <c r="Q39" s="331"/>
      <c r="R39" s="331"/>
      <c r="S39" s="331"/>
      <c r="T39" s="331"/>
      <c r="U39" s="331"/>
      <c r="V39" s="331"/>
      <c r="W39" s="331"/>
      <c r="X39" s="331"/>
      <c r="Y39" s="331"/>
      <c r="Z39" s="331"/>
      <c r="AA39" s="331"/>
      <c r="AG39" s="337"/>
      <c r="AH39" s="333"/>
      <c r="AK39" s="328"/>
    </row>
    <row r="40" spans="1:37" ht="15" customHeight="1">
      <c r="A40" s="325"/>
      <c r="B40" s="329"/>
      <c r="C40" s="329"/>
      <c r="D40" s="327"/>
      <c r="E40" s="330"/>
      <c r="F40" s="331"/>
      <c r="G40" s="331"/>
      <c r="H40" s="331"/>
      <c r="I40" s="331"/>
      <c r="J40" s="331"/>
      <c r="K40" s="331"/>
      <c r="L40" s="331"/>
      <c r="M40" s="331"/>
      <c r="N40" s="331"/>
      <c r="O40" s="331"/>
      <c r="P40" s="331"/>
      <c r="Q40" s="331"/>
      <c r="R40" s="331"/>
      <c r="S40" s="331"/>
      <c r="T40" s="331"/>
      <c r="U40" s="331"/>
      <c r="V40" s="331"/>
      <c r="W40" s="331"/>
      <c r="X40" s="331"/>
      <c r="Y40" s="331"/>
      <c r="Z40" s="331"/>
      <c r="AA40" s="331"/>
      <c r="AG40" s="337"/>
      <c r="AH40" s="333"/>
      <c r="AK40" s="328"/>
    </row>
    <row r="41" spans="1:37" ht="15" customHeight="1">
      <c r="A41" s="325"/>
      <c r="B41" s="329"/>
      <c r="C41" s="329"/>
      <c r="D41" s="327"/>
      <c r="E41" s="330"/>
      <c r="F41" s="331"/>
      <c r="G41" s="331"/>
      <c r="H41" s="331"/>
      <c r="I41" s="331"/>
      <c r="J41" s="331"/>
      <c r="K41" s="331"/>
      <c r="L41" s="331"/>
      <c r="M41" s="331"/>
      <c r="N41" s="331"/>
      <c r="O41" s="331"/>
      <c r="P41" s="331"/>
      <c r="Q41" s="331"/>
      <c r="R41" s="331"/>
      <c r="S41" s="331"/>
      <c r="T41" s="331"/>
      <c r="U41" s="331"/>
      <c r="V41" s="331"/>
      <c r="W41" s="331"/>
      <c r="X41" s="331"/>
      <c r="Y41" s="331"/>
      <c r="Z41" s="331"/>
      <c r="AA41" s="331"/>
      <c r="AG41" s="337"/>
      <c r="AH41" s="333"/>
      <c r="AK41" s="328"/>
    </row>
    <row r="42" spans="1:37" ht="15" customHeight="1">
      <c r="A42" s="325"/>
      <c r="B42" s="329"/>
      <c r="C42" s="329"/>
      <c r="D42" s="327"/>
      <c r="E42" s="330"/>
      <c r="F42" s="331"/>
      <c r="G42" s="331"/>
      <c r="H42" s="331"/>
      <c r="I42" s="331"/>
      <c r="J42" s="331"/>
      <c r="K42" s="331"/>
      <c r="L42" s="331"/>
      <c r="M42" s="331"/>
      <c r="N42" s="331"/>
      <c r="O42" s="331"/>
      <c r="P42" s="331"/>
      <c r="Q42" s="331"/>
      <c r="R42" s="331"/>
      <c r="S42" s="331"/>
      <c r="T42" s="331"/>
      <c r="U42" s="331"/>
      <c r="V42" s="331"/>
      <c r="W42" s="331"/>
      <c r="X42" s="331"/>
      <c r="Y42" s="331"/>
      <c r="Z42" s="331"/>
      <c r="AA42" s="331"/>
      <c r="AG42" s="337"/>
      <c r="AH42" s="333"/>
      <c r="AK42" s="328"/>
    </row>
    <row r="43" spans="1:37" ht="15" customHeight="1">
      <c r="A43" s="325"/>
      <c r="B43" s="329"/>
      <c r="C43" s="329"/>
      <c r="D43" s="327"/>
      <c r="E43" s="330"/>
      <c r="F43" s="331"/>
      <c r="G43" s="331"/>
      <c r="H43" s="331"/>
      <c r="I43" s="331"/>
      <c r="J43" s="331"/>
      <c r="K43" s="331"/>
      <c r="L43" s="331"/>
      <c r="M43" s="331"/>
      <c r="N43" s="331"/>
      <c r="O43" s="331"/>
      <c r="P43" s="331"/>
      <c r="Q43" s="331"/>
      <c r="R43" s="331"/>
      <c r="S43" s="331"/>
      <c r="T43" s="331"/>
      <c r="U43" s="331"/>
      <c r="V43" s="331"/>
      <c r="W43" s="331"/>
      <c r="X43" s="331"/>
      <c r="Y43" s="331"/>
      <c r="Z43" s="331"/>
      <c r="AA43" s="331"/>
      <c r="AG43" s="337"/>
      <c r="AH43" s="333"/>
      <c r="AK43" s="328"/>
    </row>
    <row r="44" spans="1:37" ht="15" customHeight="1">
      <c r="A44" s="325"/>
      <c r="B44" s="329"/>
      <c r="C44" s="329"/>
      <c r="D44" s="327"/>
      <c r="E44" s="330"/>
      <c r="F44" s="331"/>
      <c r="G44" s="331"/>
      <c r="H44" s="331"/>
      <c r="I44" s="331"/>
      <c r="J44" s="331"/>
      <c r="K44" s="331"/>
      <c r="L44" s="331"/>
      <c r="M44" s="331"/>
      <c r="N44" s="331"/>
      <c r="O44" s="331"/>
      <c r="P44" s="331"/>
      <c r="Q44" s="331"/>
      <c r="R44" s="331"/>
      <c r="S44" s="331"/>
      <c r="T44" s="331"/>
      <c r="U44" s="331"/>
      <c r="V44" s="331"/>
      <c r="W44" s="331"/>
      <c r="X44" s="331"/>
      <c r="Y44" s="331"/>
      <c r="Z44" s="331"/>
      <c r="AA44" s="331"/>
      <c r="AB44" s="331"/>
      <c r="AC44" s="331"/>
      <c r="AD44" s="331"/>
      <c r="AE44" s="331"/>
      <c r="AF44" s="331"/>
      <c r="AG44" s="328"/>
      <c r="AH44" s="331"/>
      <c r="AI44" s="131"/>
      <c r="AJ44" s="329"/>
      <c r="AK44" s="328"/>
    </row>
    <row r="45" spans="1:37" ht="15" customHeight="1">
      <c r="A45" s="338"/>
      <c r="B45" s="339"/>
      <c r="C45" s="339"/>
      <c r="D45" s="340"/>
      <c r="E45" s="341"/>
      <c r="F45" s="341"/>
      <c r="G45" s="341"/>
      <c r="H45" s="341"/>
      <c r="I45" s="341"/>
      <c r="J45" s="341"/>
      <c r="K45" s="341"/>
      <c r="L45" s="341"/>
      <c r="M45" s="341"/>
      <c r="N45" s="341"/>
      <c r="O45" s="341"/>
      <c r="P45" s="341"/>
      <c r="Q45" s="341"/>
      <c r="R45" s="341"/>
      <c r="S45" s="341"/>
      <c r="T45" s="341"/>
      <c r="U45" s="341"/>
      <c r="V45" s="341"/>
      <c r="W45" s="341"/>
      <c r="X45" s="341"/>
      <c r="Y45" s="341"/>
      <c r="Z45" s="341"/>
      <c r="AA45" s="341"/>
      <c r="AB45" s="341"/>
      <c r="AC45" s="341"/>
      <c r="AD45" s="341"/>
      <c r="AE45" s="341"/>
      <c r="AF45" s="341"/>
      <c r="AG45" s="342"/>
      <c r="AH45" s="341"/>
      <c r="AI45" s="146"/>
      <c r="AJ45" s="339"/>
      <c r="AK45" s="342"/>
    </row>
    <row r="46" spans="1:37" ht="15" customHeight="1"/>
    <row r="47" spans="1:37" ht="15" customHeight="1"/>
    <row r="48" spans="1:37" ht="15" customHeight="1"/>
    <row r="49" ht="15" customHeight="1"/>
    <row r="50" ht="15" customHeight="1"/>
    <row r="51" ht="15" customHeight="1"/>
    <row r="52" ht="15" customHeight="1"/>
    <row r="53" ht="15" customHeight="1"/>
    <row r="54" ht="15" customHeight="1"/>
    <row r="55" ht="15" customHeight="1"/>
    <row r="56" ht="19.899999999999999" customHeight="1"/>
    <row r="57" ht="19.899999999999999" customHeight="1"/>
    <row r="58" ht="19.899999999999999" customHeight="1"/>
    <row r="59" ht="19.899999999999999" customHeight="1"/>
    <row r="60" ht="19.899999999999999" customHeight="1"/>
    <row r="61" ht="19.899999999999999" customHeight="1"/>
    <row r="62" ht="19.899999999999999" customHeight="1"/>
    <row r="63" ht="19.899999999999999" customHeight="1"/>
    <row r="64" ht="19.899999999999999" customHeight="1"/>
    <row r="65" ht="19.899999999999999" customHeight="1"/>
    <row r="66" ht="19.899999999999999" customHeight="1"/>
    <row r="67" ht="19.899999999999999" customHeight="1"/>
    <row r="68" ht="19.899999999999999" customHeight="1"/>
    <row r="69" ht="19.899999999999999" customHeight="1"/>
    <row r="70" ht="19.899999999999999" customHeight="1"/>
    <row r="71" ht="19.899999999999999" customHeight="1"/>
    <row r="72" ht="19.899999999999999" customHeight="1"/>
    <row r="73" ht="19.899999999999999" customHeight="1"/>
    <row r="74" ht="19.899999999999999" customHeight="1"/>
    <row r="75" ht="19.899999999999999" customHeight="1"/>
    <row r="76" ht="19.899999999999999" customHeight="1"/>
    <row r="77" ht="19.899999999999999" customHeight="1"/>
    <row r="78" ht="19.899999999999999" customHeight="1"/>
    <row r="79" ht="19.899999999999999" customHeight="1"/>
    <row r="80" ht="19.899999999999999" customHeight="1"/>
    <row r="81" ht="19.899999999999999" customHeight="1"/>
    <row r="82" ht="19.899999999999999" customHeight="1"/>
    <row r="83" ht="19.899999999999999" customHeight="1"/>
    <row r="84" ht="19.899999999999999" customHeight="1"/>
    <row r="85" ht="19.899999999999999" customHeight="1"/>
    <row r="86" ht="19.899999999999999" customHeight="1"/>
    <row r="87" ht="19.899999999999999" customHeight="1"/>
    <row r="88" ht="19.899999999999999" customHeight="1"/>
    <row r="89" ht="19.899999999999999" customHeight="1"/>
    <row r="90" ht="19.899999999999999" customHeight="1"/>
    <row r="91" ht="19.899999999999999" customHeight="1"/>
    <row r="92" ht="19.899999999999999" customHeight="1"/>
    <row r="93" ht="19.899999999999999" customHeight="1"/>
    <row r="94" ht="19.899999999999999" customHeight="1"/>
    <row r="95" ht="19.899999999999999" customHeight="1"/>
    <row r="96" ht="19.899999999999999" customHeight="1"/>
    <row r="97" ht="19.899999999999999" customHeight="1"/>
    <row r="98" ht="19.899999999999999" customHeight="1"/>
    <row r="99" ht="19.899999999999999" customHeight="1"/>
    <row r="100" ht="19.899999999999999" customHeight="1"/>
    <row r="101" ht="19.899999999999999" customHeight="1"/>
    <row r="102" ht="19.899999999999999" customHeight="1"/>
    <row r="103" ht="19.899999999999999" customHeight="1"/>
    <row r="104" ht="19.899999999999999" customHeight="1"/>
    <row r="105" ht="19.899999999999999" customHeight="1"/>
    <row r="106" ht="19.899999999999999" customHeight="1"/>
    <row r="107" ht="19.899999999999999" customHeight="1"/>
    <row r="108" ht="19.899999999999999" customHeight="1"/>
    <row r="109" ht="19.899999999999999" customHeight="1"/>
    <row r="110" ht="19.899999999999999" customHeight="1"/>
    <row r="111" ht="19.899999999999999" customHeight="1"/>
    <row r="112" ht="19.899999999999999" customHeight="1"/>
    <row r="113" ht="19.899999999999999" customHeight="1"/>
    <row r="114" ht="19.899999999999999" customHeight="1"/>
    <row r="115" ht="19.899999999999999" customHeight="1"/>
    <row r="116" ht="19.899999999999999" customHeight="1"/>
    <row r="117" ht="19.899999999999999" customHeight="1"/>
    <row r="118" ht="19.899999999999999" customHeight="1"/>
    <row r="119" ht="19.899999999999999" customHeight="1"/>
    <row r="120" ht="19.899999999999999" customHeight="1"/>
    <row r="121" ht="19.899999999999999" customHeight="1"/>
    <row r="122" ht="19.899999999999999" customHeight="1"/>
    <row r="123" ht="19.899999999999999" customHeight="1"/>
    <row r="124" ht="19.899999999999999" customHeight="1"/>
    <row r="125" ht="19.899999999999999" customHeight="1"/>
    <row r="126" ht="19.899999999999999" customHeight="1"/>
    <row r="127" ht="19.899999999999999" customHeight="1"/>
    <row r="128" ht="19.899999999999999" customHeight="1"/>
    <row r="129" ht="19.899999999999999" customHeight="1"/>
    <row r="130" ht="19.899999999999999" customHeight="1"/>
    <row r="131" ht="19.899999999999999" customHeight="1"/>
    <row r="132" ht="19.899999999999999" customHeight="1"/>
    <row r="133" ht="19.899999999999999" customHeight="1"/>
    <row r="134" ht="19.899999999999999" customHeight="1"/>
    <row r="135" ht="19.899999999999999" customHeight="1"/>
    <row r="136" ht="19.899999999999999" customHeight="1"/>
    <row r="137" ht="19.899999999999999" customHeight="1"/>
    <row r="138" ht="19.899999999999999" customHeight="1"/>
    <row r="139" ht="19.899999999999999" customHeight="1"/>
    <row r="140" ht="19.899999999999999" customHeight="1"/>
    <row r="141" ht="19.899999999999999" customHeight="1"/>
    <row r="142" ht="19.899999999999999" customHeight="1"/>
    <row r="143" ht="19.899999999999999" customHeight="1"/>
    <row r="144" ht="19.899999999999999" customHeight="1"/>
    <row r="145" ht="19.899999999999999" customHeight="1"/>
    <row r="146" ht="19.899999999999999" customHeight="1"/>
    <row r="147" ht="19.899999999999999" customHeight="1"/>
    <row r="148" ht="19.899999999999999" customHeight="1"/>
    <row r="149" ht="19.899999999999999" customHeight="1"/>
    <row r="150" ht="19.899999999999999" customHeight="1"/>
    <row r="151" ht="19.899999999999999" customHeight="1"/>
    <row r="152" ht="19.899999999999999" customHeight="1"/>
    <row r="153" ht="19.899999999999999" customHeight="1"/>
    <row r="154" ht="19.899999999999999" customHeight="1"/>
    <row r="155" ht="19.899999999999999" customHeight="1"/>
    <row r="156" ht="19.899999999999999" customHeight="1"/>
    <row r="157" ht="19.899999999999999" customHeight="1"/>
    <row r="158" ht="19.899999999999999" customHeight="1"/>
    <row r="159" ht="19.899999999999999" customHeight="1"/>
    <row r="160" ht="19.899999999999999" customHeight="1"/>
    <row r="161" ht="19.899999999999999" customHeight="1"/>
    <row r="162" ht="19.899999999999999" customHeight="1"/>
    <row r="163" ht="19.899999999999999" customHeight="1"/>
    <row r="164" ht="19.899999999999999" customHeight="1"/>
    <row r="165" ht="19.899999999999999" customHeight="1"/>
    <row r="166" ht="19.899999999999999" customHeight="1"/>
    <row r="167" ht="19.899999999999999" customHeight="1"/>
    <row r="168" ht="19.899999999999999" customHeight="1"/>
    <row r="169" ht="19.899999999999999" customHeight="1"/>
    <row r="170" ht="19.899999999999999" customHeight="1"/>
    <row r="171" ht="19.899999999999999" customHeight="1"/>
    <row r="172" ht="19.899999999999999" customHeight="1"/>
    <row r="173" ht="19.899999999999999" customHeight="1"/>
    <row r="174" ht="19.899999999999999" customHeight="1"/>
    <row r="175" ht="19.899999999999999" customHeight="1"/>
    <row r="176" ht="19.899999999999999" customHeight="1"/>
    <row r="177" ht="19.899999999999999" customHeight="1"/>
    <row r="178" ht="19.899999999999999" customHeight="1"/>
    <row r="179" ht="19.899999999999999" customHeight="1"/>
    <row r="180" ht="19.899999999999999" customHeight="1"/>
    <row r="181" ht="19.899999999999999" customHeight="1"/>
    <row r="182" ht="19.899999999999999" customHeight="1"/>
    <row r="183" ht="19.899999999999999" customHeight="1"/>
    <row r="184" ht="19.899999999999999" customHeight="1"/>
    <row r="185" ht="19.899999999999999" customHeight="1"/>
    <row r="186" ht="19.899999999999999" customHeight="1"/>
    <row r="187" ht="19.899999999999999" customHeight="1"/>
    <row r="188" ht="19.899999999999999" customHeight="1"/>
    <row r="189" ht="19.899999999999999" customHeight="1"/>
    <row r="190" ht="19.899999999999999" customHeight="1"/>
    <row r="191" ht="19.899999999999999" customHeight="1"/>
    <row r="192" ht="19.899999999999999" customHeight="1"/>
    <row r="193" ht="19.899999999999999" customHeight="1"/>
    <row r="194" ht="19.899999999999999" customHeight="1"/>
    <row r="195" ht="19.899999999999999" customHeight="1"/>
    <row r="196" ht="19.899999999999999" customHeight="1"/>
    <row r="197" ht="19.899999999999999" customHeight="1"/>
    <row r="198" ht="19.899999999999999" customHeight="1"/>
    <row r="199" ht="19.899999999999999" customHeight="1"/>
    <row r="200" ht="19.899999999999999" customHeight="1"/>
    <row r="201" ht="19.899999999999999" customHeight="1"/>
    <row r="202" ht="19.899999999999999" customHeight="1"/>
    <row r="203" ht="19.899999999999999" customHeight="1"/>
    <row r="204" ht="19.899999999999999" customHeight="1"/>
    <row r="205" ht="19.899999999999999" customHeight="1"/>
    <row r="206" ht="19.899999999999999" customHeight="1"/>
    <row r="207" ht="19.899999999999999" customHeight="1"/>
    <row r="208" ht="19.899999999999999" customHeight="1"/>
    <row r="209" ht="19.899999999999999" customHeight="1"/>
    <row r="210" ht="19.899999999999999" customHeight="1"/>
    <row r="211" ht="19.899999999999999" customHeight="1"/>
    <row r="212" ht="19.899999999999999" customHeight="1"/>
    <row r="213" ht="19.899999999999999" customHeight="1"/>
    <row r="214" ht="19.899999999999999" customHeight="1"/>
    <row r="215" ht="19.899999999999999" customHeight="1"/>
    <row r="216" ht="19.899999999999999" customHeight="1"/>
    <row r="217" ht="19.899999999999999" customHeight="1"/>
    <row r="218" ht="19.899999999999999" customHeight="1"/>
    <row r="219" ht="19.899999999999999" customHeight="1"/>
    <row r="220" ht="19.899999999999999" customHeight="1"/>
    <row r="221" ht="19.899999999999999" customHeight="1"/>
    <row r="222" ht="19.899999999999999" customHeight="1"/>
    <row r="223" ht="19.899999999999999" customHeight="1"/>
    <row r="224" ht="19.899999999999999" customHeight="1"/>
    <row r="225" ht="19.899999999999999" customHeight="1"/>
    <row r="226" ht="19.899999999999999" customHeight="1"/>
    <row r="227" ht="19.899999999999999" customHeight="1"/>
    <row r="228" ht="19.899999999999999" customHeight="1"/>
    <row r="229" ht="19.899999999999999" customHeight="1"/>
    <row r="230" ht="19.899999999999999" customHeight="1"/>
    <row r="231" ht="19.899999999999999" customHeight="1"/>
    <row r="232" ht="19.899999999999999" customHeight="1"/>
    <row r="233" ht="19.899999999999999" customHeight="1"/>
    <row r="234" ht="19.899999999999999" customHeight="1"/>
    <row r="235" ht="19.899999999999999" customHeight="1"/>
    <row r="236" ht="19.899999999999999" customHeight="1"/>
    <row r="237" ht="19.899999999999999" customHeight="1"/>
    <row r="238" ht="19.899999999999999" customHeight="1"/>
    <row r="239" ht="19.899999999999999" customHeight="1"/>
    <row r="240" ht="19.899999999999999" customHeight="1"/>
    <row r="241" ht="19.899999999999999" customHeight="1"/>
    <row r="242" ht="19.899999999999999" customHeight="1"/>
    <row r="243" ht="19.899999999999999" customHeight="1"/>
    <row r="244" ht="19.899999999999999" customHeight="1"/>
    <row r="245" ht="19.899999999999999" customHeight="1"/>
    <row r="246" ht="19.899999999999999" customHeight="1"/>
    <row r="247" ht="19.899999999999999" customHeight="1"/>
    <row r="248" ht="19.899999999999999" customHeight="1"/>
    <row r="249" ht="19.899999999999999" customHeight="1"/>
    <row r="250" ht="19.899999999999999" customHeight="1"/>
    <row r="251" ht="19.899999999999999" customHeight="1"/>
    <row r="252" ht="19.899999999999999" customHeight="1"/>
    <row r="253" ht="19.899999999999999" customHeight="1"/>
    <row r="254" ht="19.899999999999999" customHeight="1"/>
    <row r="255" ht="19.899999999999999" customHeight="1"/>
    <row r="256" ht="19.899999999999999" customHeight="1"/>
    <row r="257" ht="19.899999999999999" customHeight="1"/>
    <row r="258" ht="19.899999999999999" customHeight="1"/>
    <row r="259" ht="19.899999999999999" customHeight="1"/>
    <row r="260" ht="19.899999999999999" customHeight="1"/>
    <row r="261" ht="19.899999999999999" customHeight="1"/>
    <row r="262" ht="19.899999999999999" customHeight="1"/>
    <row r="263" ht="19.899999999999999" customHeight="1"/>
    <row r="264" ht="19.899999999999999" customHeight="1"/>
    <row r="265" ht="19.899999999999999" customHeight="1"/>
    <row r="266" ht="19.899999999999999" customHeight="1"/>
    <row r="267" ht="19.899999999999999" customHeight="1"/>
    <row r="268" ht="19.899999999999999" customHeight="1"/>
    <row r="269" ht="19.899999999999999" customHeight="1"/>
  </sheetData>
  <mergeCells count="31">
    <mergeCell ref="X30:Z30"/>
    <mergeCell ref="Q33:S33"/>
    <mergeCell ref="U33:W33"/>
    <mergeCell ref="Y33:AA33"/>
    <mergeCell ref="F26:H26"/>
    <mergeCell ref="J26:L26"/>
    <mergeCell ref="F30:H30"/>
    <mergeCell ref="J30:L30"/>
    <mergeCell ref="O30:Q30"/>
    <mergeCell ref="S30:U30"/>
    <mergeCell ref="K19:L19"/>
    <mergeCell ref="N19:O19"/>
    <mergeCell ref="S19:U19"/>
    <mergeCell ref="W19:Y19"/>
    <mergeCell ref="F22:H22"/>
    <mergeCell ref="J22:M22"/>
    <mergeCell ref="A1:C1"/>
    <mergeCell ref="D1:AG1"/>
    <mergeCell ref="G15:I15"/>
    <mergeCell ref="K15:M15"/>
    <mergeCell ref="Q15:S15"/>
    <mergeCell ref="U15:W15"/>
    <mergeCell ref="Y15:AA15"/>
    <mergeCell ref="AH1:AK1"/>
    <mergeCell ref="V3:W3"/>
    <mergeCell ref="X3:AA3"/>
    <mergeCell ref="AB3:AC3"/>
    <mergeCell ref="K18:L18"/>
    <mergeCell ref="N18:O18"/>
    <mergeCell ref="S18:U18"/>
    <mergeCell ref="W18:Y18"/>
  </mergeCells>
  <phoneticPr fontId="84" type="noConversion"/>
  <pageMargins left="0.75" right="0.75" top="1" bottom="1" header="0.5" footer="0.5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21</vt:i4>
      </vt:variant>
      <vt:variant>
        <vt:lpstr>이름이 지정된 범위</vt:lpstr>
      </vt:variant>
      <vt:variant>
        <vt:i4>11</vt:i4>
      </vt:variant>
    </vt:vector>
  </HeadingPairs>
  <TitlesOfParts>
    <vt:vector size="32" baseType="lpstr">
      <vt:lpstr>표지</vt:lpstr>
      <vt:lpstr>U형측구현황DB작업</vt:lpstr>
      <vt:lpstr>U형측구수량집계</vt:lpstr>
      <vt:lpstr>U형측구현황</vt:lpstr>
      <vt:lpstr>U형측구 단위수량(1-5)</vt:lpstr>
      <vt:lpstr>U형측구 단위수량(형식6_옹벽상단)</vt:lpstr>
      <vt:lpstr>U형측구 단위수량(형식7_500x500)</vt:lpstr>
      <vt:lpstr>U형측구 단위수량(형식8_600x600)</vt:lpstr>
      <vt:lpstr>U형측구 단위수량 (형식6)</vt:lpstr>
      <vt:lpstr>U형측구 단위수량 (형식7)</vt:lpstr>
      <vt:lpstr>U형측구 단위수량(형식-8_400x400)</vt:lpstr>
      <vt:lpstr>U형측구 단위수량(형식-12_옹벽상단)</vt:lpstr>
      <vt:lpstr>U형측구 단위수량(형식-8_옹벽상단)</vt:lpstr>
      <vt:lpstr>U형측구 단위수량(형식-16_(0.45x1.00)</vt:lpstr>
      <vt:lpstr>U형측구단위수량 (형식28)</vt:lpstr>
      <vt:lpstr>U형측구단위수량 (형식-29)</vt:lpstr>
      <vt:lpstr>U형측구 단위수량(형식-7_옹벽상단300X300) (2)</vt:lpstr>
      <vt:lpstr>U형측구단위수량 (형식9)</vt:lpstr>
      <vt:lpstr>U형측구단위수량 (형식10)</vt:lpstr>
      <vt:lpstr>U형측구 단위수량 (형식31)</vt:lpstr>
      <vt:lpstr>U형측구 단위수량(형식-9_보강토옹벽상단)</vt:lpstr>
      <vt:lpstr>'U형측구 단위수량(1-5)'!Print_Area</vt:lpstr>
      <vt:lpstr>'U형측구 단위수량(형식-16_(0.45x1.00)'!Print_Area</vt:lpstr>
      <vt:lpstr>'U형측구 단위수량(형식6_옹벽상단)'!Print_Area</vt:lpstr>
      <vt:lpstr>'U형측구 단위수량(형식7_500x500)'!Print_Area</vt:lpstr>
      <vt:lpstr>'U형측구 단위수량(형식8_600x600)'!Print_Area</vt:lpstr>
      <vt:lpstr>'U형측구 단위수량(형식-9_보강토옹벽상단)'!Print_Area</vt:lpstr>
      <vt:lpstr>'U형측구단위수량 (형식-29)'!Print_Area</vt:lpstr>
      <vt:lpstr>U형측구수량집계!Print_Area</vt:lpstr>
      <vt:lpstr>U형측구현황!Print_Area</vt:lpstr>
      <vt:lpstr>U형측구수량집계!Print_Titles</vt:lpstr>
      <vt:lpstr>U형측구현황!Print_Titles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양승만</dc:creator>
  <cp:keywords/>
  <dc:description/>
  <cp:lastModifiedBy>user</cp:lastModifiedBy>
  <cp:revision>27</cp:revision>
  <cp:lastPrinted>2023-03-22T00:02:11Z</cp:lastPrinted>
  <dcterms:created xsi:type="dcterms:W3CDTF">2005-06-29T11:33:59Z</dcterms:created>
  <dcterms:modified xsi:type="dcterms:W3CDTF">2026-01-07T02:12:15Z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F29F85E0-4FF9-1068-AB91-08002B27B3D9}" pid="253">
    <vt:lpwstr>Windows_Unknown_Version</vt:lpwstr>
  </property>
  <property fmtid="{F29F85E0-4FF9-1068-AB91-08002B27B3D9}" pid="254">
    <vt:lpwstr>9.6.1.9866</vt:lpwstr>
  </property>
  <property fmtid="{F29F85E0-4FF9-1068-AB91-08002B27B3D9}" pid="255">
    <vt:lpwstr/>
  </property>
</Properties>
</file>